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AIIB new\Group 02\PUBLISHED 6\"/>
    </mc:Choice>
  </mc:AlternateContent>
  <xr:revisionPtr revIDLastSave="0" documentId="13_ncr:1_{E96E07DB-2F48-4090-AF05-60DF90D0B131}" xr6:coauthVersionLast="47" xr6:coauthVersionMax="47" xr10:uidLastSave="{00000000-0000-0000-0000-000000000000}"/>
  <bookViews>
    <workbookView xWindow="-108" yWindow="-108" windowWidth="23256" windowHeight="12576" tabRatio="827" firstSheet="1" activeTab="2" xr2:uid="{00000000-000D-0000-FFFF-FFFF00000000}"/>
  </bookViews>
  <sheets>
    <sheet name="BOQ Summary" sheetId="41" r:id="rId1"/>
    <sheet name="Bill No. 1 sum" sheetId="45" r:id="rId2"/>
    <sheet name="Bill No 1" sheetId="42" r:id="rId3"/>
    <sheet name="Bill No. 2" sheetId="2" r:id="rId4"/>
    <sheet name="Bill 2.1" sheetId="3" r:id="rId5"/>
    <sheet name="Bill 2.2" sheetId="4" r:id="rId6"/>
    <sheet name="Bill 2.3" sheetId="5" r:id="rId7"/>
    <sheet name="Bill 2.4" sheetId="6" r:id="rId8"/>
    <sheet name="2QTY" sheetId="8" state="hidden" r:id="rId9"/>
    <sheet name="2Drains" sheetId="9" state="hidden" r:id="rId10"/>
    <sheet name="2Sheet1" sheetId="1" state="hidden" r:id="rId11"/>
    <sheet name="Bill No. 3" sheetId="10" r:id="rId12"/>
    <sheet name="Bill 3.1" sheetId="11" r:id="rId13"/>
    <sheet name="Bill 3.2" sheetId="12" r:id="rId14"/>
    <sheet name="Bill 3.3" sheetId="13" r:id="rId15"/>
    <sheet name="Bill 3.4" sheetId="14" r:id="rId16"/>
    <sheet name="Bill No. 4" sheetId="18" r:id="rId17"/>
    <sheet name="Bill 4.1" sheetId="19" r:id="rId18"/>
    <sheet name="Bill 4.2" sheetId="20" r:id="rId19"/>
    <sheet name="Bill 4.3" sheetId="21" r:id="rId20"/>
    <sheet name="Bill 4.4" sheetId="22" r:id="rId21"/>
    <sheet name="Bill No. 5" sheetId="26" r:id="rId22"/>
    <sheet name="Bill 5.1" sheetId="27" r:id="rId23"/>
    <sheet name="Bill 5.2" sheetId="28" r:id="rId24"/>
    <sheet name="Bill 5.3" sheetId="29" r:id="rId25"/>
    <sheet name="Bill No. 6" sheetId="33" r:id="rId26"/>
    <sheet name="Bill 6.1" sheetId="34" r:id="rId27"/>
    <sheet name="Bill 6.2" sheetId="35" r:id="rId28"/>
    <sheet name="Bill 6.3" sheetId="36" r:id="rId29"/>
    <sheet name="Bill 6.4" sheetId="37" r:id="rId30"/>
    <sheet name="Bill No 07 " sheetId="48" r:id="rId31"/>
    <sheet name="Bill No 08" sheetId="49" r:id="rId32"/>
    <sheet name="Bill No.9 Dayworks" sheetId="43" r:id="rId33"/>
    <sheet name="6QTY" sheetId="38" state="hidden" r:id="rId34"/>
    <sheet name="6Drains" sheetId="39" state="hidden" r:id="rId35"/>
    <sheet name="6Sheet1" sheetId="40" state="hidden" r:id="rId36"/>
    <sheet name="5QTY" sheetId="30" state="hidden" r:id="rId37"/>
    <sheet name="5Drains" sheetId="31" state="hidden" r:id="rId38"/>
    <sheet name="5Sheet1" sheetId="32" state="hidden" r:id="rId39"/>
    <sheet name="4QTY" sheetId="23" state="hidden" r:id="rId40"/>
    <sheet name="4Drains" sheetId="24" state="hidden" r:id="rId41"/>
    <sheet name="4Sheet1" sheetId="25" state="hidden" r:id="rId42"/>
    <sheet name="3QTY" sheetId="15" state="hidden" r:id="rId43"/>
    <sheet name="3Drains" sheetId="16" state="hidden" r:id="rId44"/>
    <sheet name="3Sheet1" sheetId="17" state="hidden" r:id="rId45"/>
  </sheets>
  <externalReferences>
    <externalReference r:id="rId46"/>
    <externalReference r:id="rId47"/>
    <externalReference r:id="rId48"/>
    <externalReference r:id="rId49"/>
    <externalReference r:id="rId50"/>
    <externalReference r:id="rId51"/>
    <externalReference r:id="rId52"/>
  </externalReferences>
  <definedNames>
    <definedName name="_xlnm._FilterDatabase" localSheetId="0" hidden="1">'BOQ Summary'!$A$1:$A$68</definedName>
    <definedName name="A" localSheetId="9">#REF!</definedName>
    <definedName name="A" localSheetId="8">#REF!</definedName>
    <definedName name="A" localSheetId="43">#REF!</definedName>
    <definedName name="A" localSheetId="42">#REF!</definedName>
    <definedName name="A" localSheetId="40">#REF!</definedName>
    <definedName name="A" localSheetId="39">#REF!</definedName>
    <definedName name="A" localSheetId="37">#REF!</definedName>
    <definedName name="A" localSheetId="36">#REF!</definedName>
    <definedName name="A" localSheetId="34">#REF!</definedName>
    <definedName name="A" localSheetId="33">#REF!</definedName>
    <definedName name="A" localSheetId="30">#REF!</definedName>
    <definedName name="A" localSheetId="31">#REF!</definedName>
    <definedName name="A" localSheetId="2">#REF!</definedName>
    <definedName name="A" localSheetId="1">#REF!</definedName>
    <definedName name="A" localSheetId="3">#REF!</definedName>
    <definedName name="A" localSheetId="11">#REF!</definedName>
    <definedName name="A" localSheetId="16">#REF!</definedName>
    <definedName name="A" localSheetId="21">#REF!</definedName>
    <definedName name="A" localSheetId="25">#REF!</definedName>
    <definedName name="A" localSheetId="32">#REF!</definedName>
    <definedName name="A" localSheetId="0">#REF!</definedName>
    <definedName name="aa" localSheetId="9">#REF!</definedName>
    <definedName name="aa" localSheetId="8">#REF!</definedName>
    <definedName name="aa" localSheetId="43">#REF!</definedName>
    <definedName name="aa" localSheetId="42">#REF!</definedName>
    <definedName name="aa" localSheetId="40">#REF!</definedName>
    <definedName name="aa" localSheetId="39">#REF!</definedName>
    <definedName name="aa" localSheetId="37">#REF!</definedName>
    <definedName name="aa" localSheetId="36">#REF!</definedName>
    <definedName name="aa" localSheetId="34">#REF!</definedName>
    <definedName name="aa" localSheetId="33">#REF!</definedName>
    <definedName name="aa" localSheetId="30">#REF!</definedName>
    <definedName name="aa" localSheetId="31">#REF!</definedName>
    <definedName name="aa" localSheetId="2">#REF!</definedName>
    <definedName name="aa" localSheetId="1">#REF!</definedName>
    <definedName name="aa" localSheetId="3">#REF!</definedName>
    <definedName name="aa" localSheetId="11">#REF!</definedName>
    <definedName name="aa" localSheetId="16">#REF!</definedName>
    <definedName name="aa" localSheetId="21">#REF!</definedName>
    <definedName name="aa" localSheetId="25">#REF!</definedName>
    <definedName name="aa" localSheetId="32">#REF!</definedName>
    <definedName name="aa" localSheetId="0">#REF!</definedName>
    <definedName name="athula" localSheetId="9">#REF!</definedName>
    <definedName name="athula" localSheetId="8">#REF!</definedName>
    <definedName name="athula" localSheetId="43">#REF!</definedName>
    <definedName name="athula" localSheetId="42">#REF!</definedName>
    <definedName name="athula" localSheetId="40">#REF!</definedName>
    <definedName name="athula" localSheetId="39">#REF!</definedName>
    <definedName name="athula" localSheetId="37">#REF!</definedName>
    <definedName name="athula" localSheetId="36">#REF!</definedName>
    <definedName name="athula" localSheetId="34">#REF!</definedName>
    <definedName name="athula" localSheetId="33">#REF!</definedName>
    <definedName name="athula" localSheetId="30">#REF!</definedName>
    <definedName name="athula" localSheetId="31">#REF!</definedName>
    <definedName name="athula" localSheetId="2">#REF!</definedName>
    <definedName name="athula" localSheetId="1">#REF!</definedName>
    <definedName name="athula" localSheetId="3">#REF!</definedName>
    <definedName name="athula" localSheetId="11">#REF!</definedName>
    <definedName name="athula" localSheetId="16">#REF!</definedName>
    <definedName name="athula" localSheetId="21">#REF!</definedName>
    <definedName name="athula" localSheetId="25">#REF!</definedName>
    <definedName name="athula" localSheetId="32">#REF!</definedName>
    <definedName name="athula" localSheetId="0">#REF!</definedName>
    <definedName name="B" localSheetId="9">#REF!</definedName>
    <definedName name="B" localSheetId="8">#REF!</definedName>
    <definedName name="B" localSheetId="43">#REF!</definedName>
    <definedName name="B" localSheetId="42">#REF!</definedName>
    <definedName name="B" localSheetId="40">#REF!</definedName>
    <definedName name="B" localSheetId="39">#REF!</definedName>
    <definedName name="B" localSheetId="37">#REF!</definedName>
    <definedName name="B" localSheetId="36">#REF!</definedName>
    <definedName name="B" localSheetId="34">#REF!</definedName>
    <definedName name="B" localSheetId="33">#REF!</definedName>
    <definedName name="B" localSheetId="30">#REF!</definedName>
    <definedName name="B" localSheetId="31">#REF!</definedName>
    <definedName name="B" localSheetId="2">#REF!</definedName>
    <definedName name="B" localSheetId="1">#REF!</definedName>
    <definedName name="B" localSheetId="3">#REF!</definedName>
    <definedName name="B" localSheetId="11">#REF!</definedName>
    <definedName name="B" localSheetId="16">#REF!</definedName>
    <definedName name="B" localSheetId="21">#REF!</definedName>
    <definedName name="B" localSheetId="25">#REF!</definedName>
    <definedName name="B" localSheetId="32">#REF!</definedName>
    <definedName name="B" localSheetId="0">#REF!</definedName>
    <definedName name="bbb" localSheetId="9">#REF!</definedName>
    <definedName name="bbb" localSheetId="8">#REF!</definedName>
    <definedName name="bbb" localSheetId="43">#REF!</definedName>
    <definedName name="bbb" localSheetId="42">#REF!</definedName>
    <definedName name="bbb" localSheetId="40">#REF!</definedName>
    <definedName name="bbb" localSheetId="39">#REF!</definedName>
    <definedName name="bbb" localSheetId="37">#REF!</definedName>
    <definedName name="bbb" localSheetId="36">#REF!</definedName>
    <definedName name="bbb" localSheetId="34">#REF!</definedName>
    <definedName name="bbb" localSheetId="33">#REF!</definedName>
    <definedName name="bbb" localSheetId="30">#REF!</definedName>
    <definedName name="bbb" localSheetId="31">#REF!</definedName>
    <definedName name="bbb" localSheetId="2">#REF!</definedName>
    <definedName name="bbb" localSheetId="1">#REF!</definedName>
    <definedName name="bbb" localSheetId="3">#REF!</definedName>
    <definedName name="bbb" localSheetId="11">#REF!</definedName>
    <definedName name="bbb" localSheetId="16">#REF!</definedName>
    <definedName name="bbb" localSheetId="21">#REF!</definedName>
    <definedName name="bbb" localSheetId="25">#REF!</definedName>
    <definedName name="bbb" localSheetId="32">#REF!</definedName>
    <definedName name="bbb" localSheetId="0">#REF!</definedName>
    <definedName name="bill1" localSheetId="9">#REF!</definedName>
    <definedName name="bill1" localSheetId="8">#REF!</definedName>
    <definedName name="bill1" localSheetId="43">#REF!</definedName>
    <definedName name="bill1" localSheetId="42">#REF!</definedName>
    <definedName name="bill1" localSheetId="40">#REF!</definedName>
    <definedName name="bill1" localSheetId="39">#REF!</definedName>
    <definedName name="bill1" localSheetId="37">#REF!</definedName>
    <definedName name="bill1" localSheetId="36">#REF!</definedName>
    <definedName name="bill1" localSheetId="34">#REF!</definedName>
    <definedName name="bill1" localSheetId="33">#REF!</definedName>
    <definedName name="bill1" localSheetId="30">#REF!</definedName>
    <definedName name="bill1" localSheetId="31">#REF!</definedName>
    <definedName name="bill1" localSheetId="2">#REF!</definedName>
    <definedName name="bill1" localSheetId="1">#REF!</definedName>
    <definedName name="bill1" localSheetId="3">#REF!</definedName>
    <definedName name="bill1" localSheetId="11">#REF!</definedName>
    <definedName name="bill1" localSheetId="16">#REF!</definedName>
    <definedName name="bill1" localSheetId="21">#REF!</definedName>
    <definedName name="bill1" localSheetId="25">#REF!</definedName>
    <definedName name="bill1" localSheetId="32">#REF!</definedName>
    <definedName name="bill1" localSheetId="0">#REF!</definedName>
    <definedName name="C_" localSheetId="9">#REF!</definedName>
    <definedName name="C_" localSheetId="8">#REF!</definedName>
    <definedName name="C_" localSheetId="43">#REF!</definedName>
    <definedName name="C_" localSheetId="42">#REF!</definedName>
    <definedName name="C_" localSheetId="40">#REF!</definedName>
    <definedName name="C_" localSheetId="39">#REF!</definedName>
    <definedName name="C_" localSheetId="37">#REF!</definedName>
    <definedName name="C_" localSheetId="36">#REF!</definedName>
    <definedName name="C_" localSheetId="34">#REF!</definedName>
    <definedName name="C_" localSheetId="33">#REF!</definedName>
    <definedName name="C_" localSheetId="30">#REF!</definedName>
    <definedName name="C_" localSheetId="31">#REF!</definedName>
    <definedName name="C_" localSheetId="2">#REF!</definedName>
    <definedName name="C_" localSheetId="1">#REF!</definedName>
    <definedName name="C_" localSheetId="3">#REF!</definedName>
    <definedName name="C_" localSheetId="11">#REF!</definedName>
    <definedName name="C_" localSheetId="16">#REF!</definedName>
    <definedName name="C_" localSheetId="21">#REF!</definedName>
    <definedName name="C_" localSheetId="25">#REF!</definedName>
    <definedName name="C_" localSheetId="32">#REF!</definedName>
    <definedName name="C_" localSheetId="0">#REF!</definedName>
    <definedName name="Columns">[1]Schedules!$A$5:$E$25</definedName>
    <definedName name="d" localSheetId="9">#REF!</definedName>
    <definedName name="d" localSheetId="8">#REF!</definedName>
    <definedName name="d" localSheetId="43">#REF!</definedName>
    <definedName name="d" localSheetId="42">#REF!</definedName>
    <definedName name="d" localSheetId="40">#REF!</definedName>
    <definedName name="d" localSheetId="39">#REF!</definedName>
    <definedName name="d" localSheetId="37">#REF!</definedName>
    <definedName name="d" localSheetId="36">#REF!</definedName>
    <definedName name="d" localSheetId="34">#REF!</definedName>
    <definedName name="d" localSheetId="33">#REF!</definedName>
    <definedName name="d" localSheetId="30">#REF!</definedName>
    <definedName name="d" localSheetId="31">#REF!</definedName>
    <definedName name="d" localSheetId="2">#REF!</definedName>
    <definedName name="d" localSheetId="1">#REF!</definedName>
    <definedName name="d" localSheetId="3">#REF!</definedName>
    <definedName name="d" localSheetId="11">#REF!</definedName>
    <definedName name="d" localSheetId="16">#REF!</definedName>
    <definedName name="d" localSheetId="21">#REF!</definedName>
    <definedName name="d" localSheetId="25">#REF!</definedName>
    <definedName name="d" localSheetId="32">#REF!</definedName>
    <definedName name="d" localSheetId="0">#REF!</definedName>
    <definedName name="Excel_BuiltIn_Print_Area_12_1">"$#REF!.$A$2:$R$18"</definedName>
    <definedName name="Excel_BuiltIn_Print_Area_12_1_1">"$#REF!.$A$2:$R$12"</definedName>
    <definedName name="Excel_BuiltIn_Print_Area_12_1_1_1">"$#REF!.$A$2:$C$18"</definedName>
    <definedName name="Excel_BuiltIn_Print_Titles_2_1_1">"$#REF!.$A$4:$AMJ$6"</definedName>
    <definedName name="f" localSheetId="9">#REF!</definedName>
    <definedName name="f" localSheetId="8">#REF!</definedName>
    <definedName name="f" localSheetId="43">#REF!</definedName>
    <definedName name="f" localSheetId="42">#REF!</definedName>
    <definedName name="f" localSheetId="40">#REF!</definedName>
    <definedName name="f" localSheetId="39">#REF!</definedName>
    <definedName name="f" localSheetId="37">#REF!</definedName>
    <definedName name="f" localSheetId="36">#REF!</definedName>
    <definedName name="f" localSheetId="34">#REF!</definedName>
    <definedName name="f" localSheetId="33">#REF!</definedName>
    <definedName name="f" localSheetId="30">#REF!</definedName>
    <definedName name="f" localSheetId="31">#REF!</definedName>
    <definedName name="f" localSheetId="2">#REF!</definedName>
    <definedName name="f" localSheetId="1">#REF!</definedName>
    <definedName name="f" localSheetId="3">#REF!</definedName>
    <definedName name="f" localSheetId="11">#REF!</definedName>
    <definedName name="f" localSheetId="16">#REF!</definedName>
    <definedName name="f" localSheetId="21">#REF!</definedName>
    <definedName name="f" localSheetId="25">#REF!</definedName>
    <definedName name="f" localSheetId="32">#REF!</definedName>
    <definedName name="f" localSheetId="0">#REF!</definedName>
    <definedName name="fff" localSheetId="32">#REF!</definedName>
    <definedName name="fff" localSheetId="0">#REF!</definedName>
    <definedName name="fg" localSheetId="9">#REF!</definedName>
    <definedName name="fg" localSheetId="8">#REF!</definedName>
    <definedName name="fg" localSheetId="43">#REF!</definedName>
    <definedName name="fg" localSheetId="42">#REF!</definedName>
    <definedName name="fg" localSheetId="40">#REF!</definedName>
    <definedName name="fg" localSheetId="39">#REF!</definedName>
    <definedName name="fg" localSheetId="37">#REF!</definedName>
    <definedName name="fg" localSheetId="36">#REF!</definedName>
    <definedName name="fg" localSheetId="34">#REF!</definedName>
    <definedName name="fg" localSheetId="33">#REF!</definedName>
    <definedName name="fg" localSheetId="30">#REF!</definedName>
    <definedName name="fg" localSheetId="31">#REF!</definedName>
    <definedName name="fg" localSheetId="2">#REF!</definedName>
    <definedName name="fg" localSheetId="1">#REF!</definedName>
    <definedName name="fg" localSheetId="3">#REF!</definedName>
    <definedName name="fg" localSheetId="11">#REF!</definedName>
    <definedName name="fg" localSheetId="16">#REF!</definedName>
    <definedName name="fg" localSheetId="21">#REF!</definedName>
    <definedName name="fg" localSheetId="25">#REF!</definedName>
    <definedName name="fg" localSheetId="32">#REF!</definedName>
    <definedName name="fg" localSheetId="0">#REF!</definedName>
    <definedName name="g" localSheetId="9">#REF!</definedName>
    <definedName name="g" localSheetId="8">#REF!</definedName>
    <definedName name="g" localSheetId="43">#REF!</definedName>
    <definedName name="g" localSheetId="42">#REF!</definedName>
    <definedName name="g" localSheetId="40">#REF!</definedName>
    <definedName name="g" localSheetId="39">#REF!</definedName>
    <definedName name="g" localSheetId="37">#REF!</definedName>
    <definedName name="g" localSheetId="36">#REF!</definedName>
    <definedName name="g" localSheetId="34">#REF!</definedName>
    <definedName name="g" localSheetId="33">#REF!</definedName>
    <definedName name="g" localSheetId="30">#REF!</definedName>
    <definedName name="g" localSheetId="31">#REF!</definedName>
    <definedName name="g" localSheetId="2">#REF!</definedName>
    <definedName name="g" localSheetId="1">#REF!</definedName>
    <definedName name="g" localSheetId="3">#REF!</definedName>
    <definedName name="g" localSheetId="11">#REF!</definedName>
    <definedName name="g" localSheetId="16">#REF!</definedName>
    <definedName name="g" localSheetId="21">#REF!</definedName>
    <definedName name="g" localSheetId="25">#REF!</definedName>
    <definedName name="g" localSheetId="32">#REF!</definedName>
    <definedName name="g" localSheetId="0">#REF!</definedName>
    <definedName name="H" localSheetId="9">#REF!</definedName>
    <definedName name="H" localSheetId="8">#REF!</definedName>
    <definedName name="H" localSheetId="43">#REF!</definedName>
    <definedName name="H" localSheetId="42">#REF!</definedName>
    <definedName name="H" localSheetId="40">#REF!</definedName>
    <definedName name="H" localSheetId="39">#REF!</definedName>
    <definedName name="H" localSheetId="37">#REF!</definedName>
    <definedName name="H" localSheetId="36">#REF!</definedName>
    <definedName name="H" localSheetId="34">#REF!</definedName>
    <definedName name="H" localSheetId="33">#REF!</definedName>
    <definedName name="H" localSheetId="30">#REF!</definedName>
    <definedName name="H" localSheetId="31">#REF!</definedName>
    <definedName name="H" localSheetId="2">#REF!</definedName>
    <definedName name="H" localSheetId="1">#REF!</definedName>
    <definedName name="H" localSheetId="3">#REF!</definedName>
    <definedName name="H" localSheetId="11">#REF!</definedName>
    <definedName name="H" localSheetId="16">#REF!</definedName>
    <definedName name="H" localSheetId="21">#REF!</definedName>
    <definedName name="H" localSheetId="25">#REF!</definedName>
    <definedName name="H" localSheetId="32">#REF!</definedName>
    <definedName name="H" localSheetId="0">#REF!</definedName>
    <definedName name="I" localSheetId="9">#REF!</definedName>
    <definedName name="I" localSheetId="8">#REF!</definedName>
    <definedName name="I" localSheetId="43">#REF!</definedName>
    <definedName name="I" localSheetId="42">#REF!</definedName>
    <definedName name="I" localSheetId="40">#REF!</definedName>
    <definedName name="I" localSheetId="39">#REF!</definedName>
    <definedName name="I" localSheetId="37">#REF!</definedName>
    <definedName name="I" localSheetId="36">#REF!</definedName>
    <definedName name="I" localSheetId="34">#REF!</definedName>
    <definedName name="I" localSheetId="33">#REF!</definedName>
    <definedName name="I" localSheetId="30">#REF!</definedName>
    <definedName name="I" localSheetId="31">#REF!</definedName>
    <definedName name="I" localSheetId="2">#REF!</definedName>
    <definedName name="I" localSheetId="1">#REF!</definedName>
    <definedName name="I" localSheetId="3">#REF!</definedName>
    <definedName name="I" localSheetId="11">#REF!</definedName>
    <definedName name="I" localSheetId="16">#REF!</definedName>
    <definedName name="I" localSheetId="21">#REF!</definedName>
    <definedName name="I" localSheetId="25">#REF!</definedName>
    <definedName name="I" localSheetId="32">#REF!</definedName>
    <definedName name="I" localSheetId="0">#REF!</definedName>
    <definedName name="InsD1" localSheetId="9">#REF!</definedName>
    <definedName name="InsD1" localSheetId="8">#REF!</definedName>
    <definedName name="InsD1" localSheetId="43">#REF!</definedName>
    <definedName name="InsD1" localSheetId="42">#REF!</definedName>
    <definedName name="InsD1" localSheetId="40">#REF!</definedName>
    <definedName name="InsD1" localSheetId="39">#REF!</definedName>
    <definedName name="InsD1" localSheetId="37">#REF!</definedName>
    <definedName name="InsD1" localSheetId="36">#REF!</definedName>
    <definedName name="InsD1" localSheetId="34">#REF!</definedName>
    <definedName name="InsD1" localSheetId="33">#REF!</definedName>
    <definedName name="InsD1" localSheetId="30">#REF!</definedName>
    <definedName name="InsD1" localSheetId="31">#REF!</definedName>
    <definedName name="InsD1" localSheetId="2">#REF!</definedName>
    <definedName name="InsD1" localSheetId="1">#REF!</definedName>
    <definedName name="InsD1" localSheetId="3">#REF!</definedName>
    <definedName name="InsD1" localSheetId="11">#REF!</definedName>
    <definedName name="InsD1" localSheetId="16">#REF!</definedName>
    <definedName name="InsD1" localSheetId="21">#REF!</definedName>
    <definedName name="InsD1" localSheetId="25">#REF!</definedName>
    <definedName name="InsD1" localSheetId="32">#REF!</definedName>
    <definedName name="InsD1" localSheetId="0">#REF!</definedName>
    <definedName name="InsD2" localSheetId="9">#REF!</definedName>
    <definedName name="InsD2" localSheetId="8">#REF!</definedName>
    <definedName name="InsD2" localSheetId="43">#REF!</definedName>
    <definedName name="InsD2" localSheetId="42">#REF!</definedName>
    <definedName name="InsD2" localSheetId="40">#REF!</definedName>
    <definedName name="InsD2" localSheetId="39">#REF!</definedName>
    <definedName name="InsD2" localSheetId="37">#REF!</definedName>
    <definedName name="InsD2" localSheetId="36">#REF!</definedName>
    <definedName name="InsD2" localSheetId="34">#REF!</definedName>
    <definedName name="InsD2" localSheetId="33">#REF!</definedName>
    <definedName name="InsD2" localSheetId="30">#REF!</definedName>
    <definedName name="InsD2" localSheetId="31">#REF!</definedName>
    <definedName name="InsD2" localSheetId="2">#REF!</definedName>
    <definedName name="InsD2" localSheetId="1">#REF!</definedName>
    <definedName name="InsD2" localSheetId="3">#REF!</definedName>
    <definedName name="InsD2" localSheetId="11">#REF!</definedName>
    <definedName name="InsD2" localSheetId="16">#REF!</definedName>
    <definedName name="InsD2" localSheetId="21">#REF!</definedName>
    <definedName name="InsD2" localSheetId="25">#REF!</definedName>
    <definedName name="InsD2" localSheetId="32">#REF!</definedName>
    <definedName name="InsD2" localSheetId="0">#REF!</definedName>
    <definedName name="j" localSheetId="9">#REF!</definedName>
    <definedName name="j" localSheetId="8">#REF!</definedName>
    <definedName name="j" localSheetId="43">#REF!</definedName>
    <definedName name="j" localSheetId="42">#REF!</definedName>
    <definedName name="j" localSheetId="40">#REF!</definedName>
    <definedName name="j" localSheetId="39">#REF!</definedName>
    <definedName name="j" localSheetId="37">#REF!</definedName>
    <definedName name="j" localSheetId="36">#REF!</definedName>
    <definedName name="j" localSheetId="34">#REF!</definedName>
    <definedName name="j" localSheetId="33">#REF!</definedName>
    <definedName name="j" localSheetId="30">#REF!</definedName>
    <definedName name="j" localSheetId="31">#REF!</definedName>
    <definedName name="j" localSheetId="2">#REF!</definedName>
    <definedName name="j" localSheetId="1">#REF!</definedName>
    <definedName name="j" localSheetId="3">#REF!</definedName>
    <definedName name="j" localSheetId="11">#REF!</definedName>
    <definedName name="j" localSheetId="16">#REF!</definedName>
    <definedName name="j" localSheetId="21">#REF!</definedName>
    <definedName name="j" localSheetId="25">#REF!</definedName>
    <definedName name="j" localSheetId="32">#REF!</definedName>
    <definedName name="j" localSheetId="0">#REF!</definedName>
    <definedName name="plumb">[2]Schedules!$A$5:$E$25</definedName>
    <definedName name="_xlnm.Print_Area" localSheetId="8">'2QTY'!$A$1:$J$215</definedName>
    <definedName name="_xlnm.Print_Area" localSheetId="42">'3QTY'!$A$1:$J$215</definedName>
    <definedName name="_xlnm.Print_Area" localSheetId="39">'4QTY'!$A$1:$J$267</definedName>
    <definedName name="_xlnm.Print_Area" localSheetId="36">'5QTY'!$A$1:$J$243</definedName>
    <definedName name="_xlnm.Print_Area" localSheetId="33">'6QTY'!$A$1:$J$235</definedName>
    <definedName name="_xlnm.Print_Area" localSheetId="4">'Bill 2.1'!$A$1:$G$14</definedName>
    <definedName name="_xlnm.Print_Area" localSheetId="5">'Bill 2.2'!$A$1:$G$18</definedName>
    <definedName name="_xlnm.Print_Area" localSheetId="6">'Bill 2.3'!$A$1:$G$34</definedName>
    <definedName name="_xlnm.Print_Area" localSheetId="7">'Bill 2.4'!$A$1:$G$19</definedName>
    <definedName name="_xlnm.Print_Area" localSheetId="12">'Bill 3.1'!$A$1:$G$14</definedName>
    <definedName name="_xlnm.Print_Area" localSheetId="13">'Bill 3.2'!$A$1:$G$15</definedName>
    <definedName name="_xlnm.Print_Area" localSheetId="14">'Bill 3.3'!$A$1:$G$18</definedName>
    <definedName name="_xlnm.Print_Area" localSheetId="15">'Bill 3.4'!$A$1:$G$17</definedName>
    <definedName name="_xlnm.Print_Area" localSheetId="17">'Bill 4.1'!$A$1:$G$14</definedName>
    <definedName name="_xlnm.Print_Area" localSheetId="18">'Bill 4.2'!$A$1:$G$18</definedName>
    <definedName name="_xlnm.Print_Area" localSheetId="19">'Bill 4.3'!$A$1:$G$28</definedName>
    <definedName name="_xlnm.Print_Area" localSheetId="20">'Bill 4.4'!$A$1:$G$7</definedName>
    <definedName name="_xlnm.Print_Area" localSheetId="22">'Bill 5.1'!$A$1:$G$14</definedName>
    <definedName name="_xlnm.Print_Area" localSheetId="23">'Bill 5.2'!$A$1:$G$17</definedName>
    <definedName name="_xlnm.Print_Area" localSheetId="24">'Bill 5.3'!$A$1:$G$23</definedName>
    <definedName name="_xlnm.Print_Area" localSheetId="26">'Bill 6.1'!$A$1:$G$14</definedName>
    <definedName name="_xlnm.Print_Area" localSheetId="27">'Bill 6.2'!$A$1:$G$17</definedName>
    <definedName name="_xlnm.Print_Area" localSheetId="28">'Bill 6.3'!$A$1:$G$28</definedName>
    <definedName name="_xlnm.Print_Area" localSheetId="29">'Bill 6.4'!$A$1:$G$12</definedName>
    <definedName name="_xlnm.Print_Area" localSheetId="30">'Bill No 07 '!$A$1:$G$22</definedName>
    <definedName name="_xlnm.Print_Area" localSheetId="31">'Bill No 08'!$A$1:$G$22</definedName>
    <definedName name="_xlnm.Print_Area" localSheetId="2">'Bill No 1'!$A$1:$G$46</definedName>
    <definedName name="_xlnm.Print_Area" localSheetId="1">'Bill No. 1 sum'!$A$1:$F$6</definedName>
    <definedName name="_xlnm.Print_Area" localSheetId="3">'Bill No. 2'!$A$1:$F$9</definedName>
    <definedName name="_xlnm.Print_Area" localSheetId="11">'Bill No. 3'!$A$1:$F$9</definedName>
    <definedName name="_xlnm.Print_Area" localSheetId="16">'Bill No. 4'!$A$1:$F$9</definedName>
    <definedName name="_xlnm.Print_Area" localSheetId="21">'Bill No. 5'!$A$1:$F$8</definedName>
    <definedName name="_xlnm.Print_Area" localSheetId="25">'Bill No. 6'!$A$1:$F$9</definedName>
    <definedName name="_xlnm.Print_Area" localSheetId="32">'Bill No.9 Dayworks'!$A$1:$F$61</definedName>
    <definedName name="_xlnm.Print_Area" localSheetId="0">'BOQ Summary'!$A$2:$F$54</definedName>
    <definedName name="PRINT_AREA_MI">#N/A</definedName>
    <definedName name="_xlnm.Print_Titles" localSheetId="9">#REF!</definedName>
    <definedName name="_xlnm.Print_Titles" localSheetId="8">#REF!</definedName>
    <definedName name="_xlnm.Print_Titles" localSheetId="43">#REF!</definedName>
    <definedName name="_xlnm.Print_Titles" localSheetId="42">#REF!</definedName>
    <definedName name="_xlnm.Print_Titles" localSheetId="40">#REF!</definedName>
    <definedName name="_xlnm.Print_Titles" localSheetId="39">#REF!</definedName>
    <definedName name="_xlnm.Print_Titles" localSheetId="37">#REF!</definedName>
    <definedName name="_xlnm.Print_Titles" localSheetId="36">#REF!</definedName>
    <definedName name="_xlnm.Print_Titles" localSheetId="34">#REF!</definedName>
    <definedName name="_xlnm.Print_Titles" localSheetId="33">#REF!</definedName>
    <definedName name="_xlnm.Print_Titles" localSheetId="6">'Bill 2.3'!$1:$2</definedName>
    <definedName name="_xlnm.Print_Titles" localSheetId="14">'Bill 3.3'!$1:$2</definedName>
    <definedName name="_xlnm.Print_Titles" localSheetId="19">'Bill 4.3'!$1:$2</definedName>
    <definedName name="_xlnm.Print_Titles" localSheetId="24">'Bill 5.3'!$1:$2</definedName>
    <definedName name="_xlnm.Print_Titles" localSheetId="28">'Bill 6.3'!$1:$2</definedName>
    <definedName name="_xlnm.Print_Titles" localSheetId="30">'Bill No 07 '!$1:$3</definedName>
    <definedName name="_xlnm.Print_Titles" localSheetId="31">'Bill No 08'!$1:$3</definedName>
    <definedName name="_xlnm.Print_Titles" localSheetId="2">'Bill No 1'!$1:$3</definedName>
    <definedName name="_xlnm.Print_Titles" localSheetId="1">'Bill No. 1 sum'!$2:$4</definedName>
    <definedName name="_xlnm.Print_Titles" localSheetId="3">'Bill No. 2'!$2:$4</definedName>
    <definedName name="_xlnm.Print_Titles" localSheetId="11">'Bill No. 3'!$2:$4</definedName>
    <definedName name="_xlnm.Print_Titles" localSheetId="16">'Bill No. 4'!$2:$4</definedName>
    <definedName name="_xlnm.Print_Titles" localSheetId="21">'Bill No. 5'!$2:$4</definedName>
    <definedName name="_xlnm.Print_Titles" localSheetId="25">'Bill No. 6'!$2:$4</definedName>
    <definedName name="_xlnm.Print_Titles" localSheetId="32">#REF!</definedName>
    <definedName name="_xlnm.Print_Titles" localSheetId="0">'BOQ Summary'!$3:$6</definedName>
    <definedName name="_xlnm.Print_Titles">#REF!</definedName>
    <definedName name="PRINT_TITLES_MI" localSheetId="9">#REF!</definedName>
    <definedName name="PRINT_TITLES_MI" localSheetId="8">#REF!</definedName>
    <definedName name="PRINT_TITLES_MI" localSheetId="43">#REF!</definedName>
    <definedName name="PRINT_TITLES_MI" localSheetId="42">#REF!</definedName>
    <definedName name="PRINT_TITLES_MI" localSheetId="40">#REF!</definedName>
    <definedName name="PRINT_TITLES_MI" localSheetId="39">#REF!</definedName>
    <definedName name="PRINT_TITLES_MI" localSheetId="37">#REF!</definedName>
    <definedName name="PRINT_TITLES_MI" localSheetId="36">#REF!</definedName>
    <definedName name="PRINT_TITLES_MI" localSheetId="34">#REF!</definedName>
    <definedName name="PRINT_TITLES_MI" localSheetId="33">#REF!</definedName>
    <definedName name="PRINT_TITLES_MI" localSheetId="30">#REF!</definedName>
    <definedName name="PRINT_TITLES_MI" localSheetId="31">#REF!</definedName>
    <definedName name="PRINT_TITLES_MI" localSheetId="2">#REF!</definedName>
    <definedName name="PRINT_TITLES_MI" localSheetId="1">#REF!</definedName>
    <definedName name="PRINT_TITLES_MI" localSheetId="3">#REF!</definedName>
    <definedName name="PRINT_TITLES_MI" localSheetId="11">#REF!</definedName>
    <definedName name="PRINT_TITLES_MI" localSheetId="16">#REF!</definedName>
    <definedName name="PRINT_TITLES_MI" localSheetId="21">#REF!</definedName>
    <definedName name="PRINT_TITLES_MI" localSheetId="25">#REF!</definedName>
    <definedName name="PRINT_TITLES_MI" localSheetId="32">#REF!</definedName>
    <definedName name="PRINT_TITLES_MI" localSheetId="0">#REF!</definedName>
    <definedName name="QTY" localSheetId="9">#REF!</definedName>
    <definedName name="QTY" localSheetId="8">#REF!</definedName>
    <definedName name="QTY" localSheetId="43">#REF!</definedName>
    <definedName name="QTY" localSheetId="42">#REF!</definedName>
    <definedName name="QTY" localSheetId="40">#REF!</definedName>
    <definedName name="QTY" localSheetId="39">#REF!</definedName>
    <definedName name="QTY" localSheetId="37">#REF!</definedName>
    <definedName name="QTY" localSheetId="36">#REF!</definedName>
    <definedName name="QTY" localSheetId="34">#REF!</definedName>
    <definedName name="QTY" localSheetId="33">#REF!</definedName>
    <definedName name="QTY" localSheetId="30">#REF!</definedName>
    <definedName name="QTY" localSheetId="31">#REF!</definedName>
    <definedName name="QTY" localSheetId="2">#REF!</definedName>
    <definedName name="QTY" localSheetId="1">#REF!</definedName>
    <definedName name="QTY" localSheetId="3">#REF!</definedName>
    <definedName name="QTY" localSheetId="11">#REF!</definedName>
    <definedName name="QTY" localSheetId="16">#REF!</definedName>
    <definedName name="QTY" localSheetId="21">#REF!</definedName>
    <definedName name="QTY" localSheetId="25">#REF!</definedName>
    <definedName name="QTY" localSheetId="32">#REF!</definedName>
    <definedName name="QTY" localSheetId="0">#REF!</definedName>
    <definedName name="s" localSheetId="9">#REF!</definedName>
    <definedName name="s" localSheetId="8">#REF!</definedName>
    <definedName name="s" localSheetId="43">#REF!</definedName>
    <definedName name="s" localSheetId="42">#REF!</definedName>
    <definedName name="s" localSheetId="40">#REF!</definedName>
    <definedName name="s" localSheetId="39">#REF!</definedName>
    <definedName name="s" localSheetId="37">#REF!</definedName>
    <definedName name="s" localSheetId="36">#REF!</definedName>
    <definedName name="s" localSheetId="34">#REF!</definedName>
    <definedName name="s" localSheetId="33">#REF!</definedName>
    <definedName name="s" localSheetId="30">#REF!</definedName>
    <definedName name="s" localSheetId="31">#REF!</definedName>
    <definedName name="s" localSheetId="2">#REF!</definedName>
    <definedName name="s" localSheetId="1">#REF!</definedName>
    <definedName name="s" localSheetId="3">#REF!</definedName>
    <definedName name="s" localSheetId="11">#REF!</definedName>
    <definedName name="s" localSheetId="16">#REF!</definedName>
    <definedName name="s" localSheetId="21">#REF!</definedName>
    <definedName name="s" localSheetId="25">#REF!</definedName>
    <definedName name="s" localSheetId="32">#REF!</definedName>
    <definedName name="s" localSheetId="0">#REF!</definedName>
    <definedName name="Stmms">[3]Schedules!$A$5:$E$25</definedName>
    <definedName name="Sum" localSheetId="9">#REF!</definedName>
    <definedName name="Sum" localSheetId="8">#REF!</definedName>
    <definedName name="Sum" localSheetId="43">#REF!</definedName>
    <definedName name="Sum" localSheetId="42">#REF!</definedName>
    <definedName name="Sum" localSheetId="40">#REF!</definedName>
    <definedName name="Sum" localSheetId="39">#REF!</definedName>
    <definedName name="Sum" localSheetId="37">#REF!</definedName>
    <definedName name="Sum" localSheetId="36">#REF!</definedName>
    <definedName name="Sum" localSheetId="34">#REF!</definedName>
    <definedName name="Sum" localSheetId="33">#REF!</definedName>
    <definedName name="Sum" localSheetId="30">#REF!</definedName>
    <definedName name="Sum" localSheetId="31">#REF!</definedName>
    <definedName name="Sum" localSheetId="2">#REF!</definedName>
    <definedName name="Sum" localSheetId="1">#REF!</definedName>
    <definedName name="Sum" localSheetId="3">#REF!</definedName>
    <definedName name="Sum" localSheetId="11">#REF!</definedName>
    <definedName name="Sum" localSheetId="16">#REF!</definedName>
    <definedName name="Sum" localSheetId="21">#REF!</definedName>
    <definedName name="Sum" localSheetId="25">#REF!</definedName>
    <definedName name="Sum" localSheetId="32">#REF!</definedName>
    <definedName name="Sum" localSheetId="0">#REF!</definedName>
    <definedName name="SupD1" localSheetId="9">#REF!</definedName>
    <definedName name="SupD1" localSheetId="8">#REF!</definedName>
    <definedName name="SupD1" localSheetId="43">#REF!</definedName>
    <definedName name="SupD1" localSheetId="42">#REF!</definedName>
    <definedName name="SupD1" localSheetId="40">#REF!</definedName>
    <definedName name="SupD1" localSheetId="39">#REF!</definedName>
    <definedName name="SupD1" localSheetId="37">#REF!</definedName>
    <definedName name="SupD1" localSheetId="36">#REF!</definedName>
    <definedName name="SupD1" localSheetId="34">#REF!</definedName>
    <definedName name="SupD1" localSheetId="33">#REF!</definedName>
    <definedName name="SupD1" localSheetId="30">#REF!</definedName>
    <definedName name="SupD1" localSheetId="31">#REF!</definedName>
    <definedName name="SupD1" localSheetId="2">#REF!</definedName>
    <definedName name="SupD1" localSheetId="1">#REF!</definedName>
    <definedName name="SupD1" localSheetId="3">#REF!</definedName>
    <definedName name="SupD1" localSheetId="11">#REF!</definedName>
    <definedName name="SupD1" localSheetId="16">#REF!</definedName>
    <definedName name="SupD1" localSheetId="21">#REF!</definedName>
    <definedName name="SupD1" localSheetId="25">#REF!</definedName>
    <definedName name="SupD1" localSheetId="32">#REF!</definedName>
    <definedName name="SupD1" localSheetId="0">#REF!</definedName>
    <definedName name="SupD2" localSheetId="9">#REF!</definedName>
    <definedName name="SupD2" localSheetId="8">#REF!</definedName>
    <definedName name="SupD2" localSheetId="43">#REF!</definedName>
    <definedName name="SupD2" localSheetId="42">#REF!</definedName>
    <definedName name="SupD2" localSheetId="40">#REF!</definedName>
    <definedName name="SupD2" localSheetId="39">#REF!</definedName>
    <definedName name="SupD2" localSheetId="37">#REF!</definedName>
    <definedName name="SupD2" localSheetId="36">#REF!</definedName>
    <definedName name="SupD2" localSheetId="34">#REF!</definedName>
    <definedName name="SupD2" localSheetId="33">#REF!</definedName>
    <definedName name="SupD2" localSheetId="30">#REF!</definedName>
    <definedName name="SupD2" localSheetId="31">#REF!</definedName>
    <definedName name="SupD2" localSheetId="2">#REF!</definedName>
    <definedName name="SupD2" localSheetId="1">#REF!</definedName>
    <definedName name="SupD2" localSheetId="3">#REF!</definedName>
    <definedName name="SupD2" localSheetId="11">#REF!</definedName>
    <definedName name="SupD2" localSheetId="16">#REF!</definedName>
    <definedName name="SupD2" localSheetId="21">#REF!</definedName>
    <definedName name="SupD2" localSheetId="25">#REF!</definedName>
    <definedName name="SupD2" localSheetId="32">#REF!</definedName>
    <definedName name="SupD2" localSheetId="0">#REF!</definedName>
    <definedName name="w" localSheetId="9">#REF!</definedName>
    <definedName name="w" localSheetId="8">#REF!</definedName>
    <definedName name="w" localSheetId="43">#REF!</definedName>
    <definedName name="w" localSheetId="42">#REF!</definedName>
    <definedName name="w" localSheetId="40">#REF!</definedName>
    <definedName name="w" localSheetId="39">#REF!</definedName>
    <definedName name="w" localSheetId="37">#REF!</definedName>
    <definedName name="w" localSheetId="36">#REF!</definedName>
    <definedName name="w" localSheetId="34">#REF!</definedName>
    <definedName name="w" localSheetId="33">#REF!</definedName>
    <definedName name="w" localSheetId="30">#REF!</definedName>
    <definedName name="w" localSheetId="31">#REF!</definedName>
    <definedName name="w" localSheetId="2">#REF!</definedName>
    <definedName name="w" localSheetId="1">#REF!</definedName>
    <definedName name="w" localSheetId="3">#REF!</definedName>
    <definedName name="w" localSheetId="11">#REF!</definedName>
    <definedName name="w" localSheetId="16">#REF!</definedName>
    <definedName name="w" localSheetId="21">#REF!</definedName>
    <definedName name="w" localSheetId="25">#REF!</definedName>
    <definedName name="w" localSheetId="32">#REF!</definedName>
    <definedName name="w" localSheetId="0">#REF!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4" l="1"/>
  <c r="K12" i="20"/>
  <c r="B13" i="41" l="1"/>
  <c r="B14" i="41"/>
  <c r="G24" i="49"/>
  <c r="L22" i="49"/>
  <c r="E20" i="49"/>
  <c r="C20" i="49"/>
  <c r="C20" i="48" s="1"/>
  <c r="E18" i="49"/>
  <c r="C18" i="49"/>
  <c r="C18" i="48" s="1"/>
  <c r="E17" i="49"/>
  <c r="E16" i="49"/>
  <c r="C16" i="49"/>
  <c r="C16" i="48" s="1"/>
  <c r="E14" i="49"/>
  <c r="C14" i="49"/>
  <c r="C14" i="48" s="1"/>
  <c r="E13" i="49"/>
  <c r="E12" i="49"/>
  <c r="C12" i="49"/>
  <c r="C12" i="48" s="1"/>
  <c r="E10" i="49"/>
  <c r="C10" i="49"/>
  <c r="C10" i="48" s="1"/>
  <c r="E8" i="49"/>
  <c r="C8" i="49"/>
  <c r="C8" i="48" s="1"/>
  <c r="E6" i="49"/>
  <c r="C6" i="49"/>
  <c r="C6" i="48" s="1"/>
  <c r="E5" i="49"/>
  <c r="C4" i="49"/>
  <c r="C4" i="48" s="1"/>
  <c r="K2" i="49"/>
  <c r="G24" i="48"/>
  <c r="L22" i="48"/>
  <c r="E21" i="49"/>
  <c r="G19" i="48"/>
  <c r="E19" i="49" s="1"/>
  <c r="L17" i="48"/>
  <c r="G17" i="48"/>
  <c r="L15" i="48"/>
  <c r="G15" i="48"/>
  <c r="E15" i="49" s="1"/>
  <c r="G13" i="48"/>
  <c r="H11" i="48"/>
  <c r="G11" i="48"/>
  <c r="E11" i="49" s="1"/>
  <c r="G9" i="48"/>
  <c r="E9" i="49" s="1"/>
  <c r="G7" i="48"/>
  <c r="E7" i="49" s="1"/>
  <c r="K2" i="48"/>
  <c r="G22" i="48" l="1"/>
  <c r="G22" i="49"/>
  <c r="J9" i="48"/>
  <c r="I1" i="49" l="1"/>
  <c r="F14" i="41"/>
  <c r="I14" i="41" s="1"/>
  <c r="I1" i="48"/>
  <c r="F13" i="41"/>
  <c r="I13" i="41" s="1"/>
  <c r="B8" i="33" l="1"/>
  <c r="B7" i="33"/>
  <c r="B6" i="33"/>
  <c r="B5" i="33"/>
  <c r="D1" i="34" l="1"/>
  <c r="B7" i="26"/>
  <c r="B6" i="26"/>
  <c r="B5" i="26"/>
  <c r="D1" i="27"/>
  <c r="B8" i="18"/>
  <c r="B7" i="18"/>
  <c r="B6" i="18"/>
  <c r="B5" i="18"/>
  <c r="D1" i="19"/>
  <c r="D1" i="11" l="1"/>
  <c r="H12" i="6"/>
  <c r="L41" i="21" l="1"/>
  <c r="L43" i="21" s="1"/>
  <c r="Q42" i="21"/>
  <c r="I39" i="21"/>
  <c r="D1" i="3" l="1"/>
  <c r="B12" i="41" l="1"/>
  <c r="B11" i="41"/>
  <c r="B10" i="41"/>
  <c r="B9" i="41"/>
  <c r="B8" i="41"/>
  <c r="J45" i="43"/>
  <c r="J44" i="43"/>
  <c r="J43" i="43"/>
  <c r="L46" i="42"/>
  <c r="G48" i="42"/>
  <c r="L41" i="42"/>
  <c r="L40" i="42"/>
  <c r="L39" i="42"/>
  <c r="L29" i="42"/>
  <c r="L28" i="42"/>
  <c r="L27" i="42"/>
  <c r="I24" i="42"/>
  <c r="H23" i="42"/>
  <c r="J22" i="42"/>
  <c r="J20" i="42"/>
  <c r="G11" i="42"/>
  <c r="G9" i="42"/>
  <c r="H7" i="42"/>
  <c r="H6" i="42"/>
  <c r="H5" i="42"/>
  <c r="H4" i="42"/>
  <c r="K2" i="42"/>
  <c r="G7" i="42" l="1"/>
  <c r="G46" i="42" s="1"/>
  <c r="F7" i="41" l="1"/>
  <c r="I7" i="41" s="1"/>
  <c r="F5" i="45" l="1"/>
  <c r="F6" i="45" s="1"/>
  <c r="I1" i="42"/>
  <c r="F61" i="43" l="1"/>
  <c r="I61" i="43" l="1"/>
  <c r="F15" i="41"/>
  <c r="I15" i="41" s="1"/>
  <c r="F39" i="40"/>
  <c r="F31" i="40"/>
  <c r="F22" i="40"/>
  <c r="B9" i="40"/>
  <c r="B8" i="40"/>
  <c r="E149" i="39" s="1"/>
  <c r="D251" i="39"/>
  <c r="H242" i="39"/>
  <c r="D240" i="39"/>
  <c r="E239" i="39"/>
  <c r="D239" i="39"/>
  <c r="G239" i="39" s="1"/>
  <c r="C233" i="39"/>
  <c r="D202" i="39"/>
  <c r="N201" i="39"/>
  <c r="O201" i="39" s="1"/>
  <c r="P201" i="39" s="1"/>
  <c r="L201" i="39"/>
  <c r="M201" i="39" s="1"/>
  <c r="H201" i="39"/>
  <c r="E201" i="39"/>
  <c r="D203" i="39" s="1"/>
  <c r="D199" i="39"/>
  <c r="D198" i="39"/>
  <c r="H197" i="39" s="1"/>
  <c r="N197" i="39"/>
  <c r="O197" i="39" s="1"/>
  <c r="P197" i="39" s="1"/>
  <c r="L197" i="39"/>
  <c r="M197" i="39" s="1"/>
  <c r="K197" i="39"/>
  <c r="G197" i="39"/>
  <c r="D195" i="39"/>
  <c r="D194" i="39"/>
  <c r="Q193" i="39"/>
  <c r="O193" i="39"/>
  <c r="P193" i="39" s="1"/>
  <c r="N193" i="39"/>
  <c r="L193" i="39"/>
  <c r="M193" i="39" s="1"/>
  <c r="K193" i="39"/>
  <c r="J193" i="39"/>
  <c r="I193" i="39"/>
  <c r="H193" i="39"/>
  <c r="G193" i="39"/>
  <c r="D191" i="39"/>
  <c r="D190" i="39"/>
  <c r="Q189" i="39" s="1"/>
  <c r="N189" i="39"/>
  <c r="O189" i="39" s="1"/>
  <c r="P189" i="39" s="1"/>
  <c r="L189" i="39"/>
  <c r="M189" i="39" s="1"/>
  <c r="K189" i="39"/>
  <c r="J189" i="39"/>
  <c r="H189" i="39"/>
  <c r="G189" i="39"/>
  <c r="D187" i="39"/>
  <c r="D186" i="39"/>
  <c r="Q185" i="39"/>
  <c r="N185" i="39"/>
  <c r="O185" i="39" s="1"/>
  <c r="P185" i="39" s="1"/>
  <c r="M185" i="39"/>
  <c r="L185" i="39"/>
  <c r="K185" i="39"/>
  <c r="J185" i="39"/>
  <c r="I185" i="39"/>
  <c r="H185" i="39"/>
  <c r="G185" i="39"/>
  <c r="D183" i="39"/>
  <c r="S182" i="39"/>
  <c r="M182" i="39"/>
  <c r="R182" i="39" s="1"/>
  <c r="K182" i="39"/>
  <c r="J182" i="39"/>
  <c r="D182" i="39"/>
  <c r="Q181" i="39"/>
  <c r="N181" i="39"/>
  <c r="O181" i="39" s="1"/>
  <c r="P181" i="39" s="1"/>
  <c r="M181" i="39"/>
  <c r="L181" i="39"/>
  <c r="K181" i="39"/>
  <c r="J181" i="39"/>
  <c r="I181" i="39"/>
  <c r="H181" i="39"/>
  <c r="G181" i="39"/>
  <c r="D179" i="39"/>
  <c r="S178" i="39"/>
  <c r="R178" i="39"/>
  <c r="M178" i="39"/>
  <c r="J178" i="39"/>
  <c r="D178" i="39"/>
  <c r="K178" i="39" s="1"/>
  <c r="Q177" i="39"/>
  <c r="N177" i="39"/>
  <c r="O177" i="39" s="1"/>
  <c r="P177" i="39" s="1"/>
  <c r="M177" i="39"/>
  <c r="L177" i="39"/>
  <c r="K177" i="39"/>
  <c r="J177" i="39"/>
  <c r="I177" i="39"/>
  <c r="H177" i="39"/>
  <c r="G177" i="39"/>
  <c r="D175" i="39"/>
  <c r="S174" i="39"/>
  <c r="R174" i="39"/>
  <c r="M174" i="39"/>
  <c r="J174" i="39"/>
  <c r="D174" i="39"/>
  <c r="K174" i="39" s="1"/>
  <c r="Q173" i="39"/>
  <c r="N173" i="39"/>
  <c r="O173" i="39" s="1"/>
  <c r="P173" i="39" s="1"/>
  <c r="M173" i="39"/>
  <c r="L173" i="39"/>
  <c r="K173" i="39"/>
  <c r="J173" i="39"/>
  <c r="I173" i="39"/>
  <c r="H173" i="39"/>
  <c r="G173" i="39"/>
  <c r="M170" i="39"/>
  <c r="R170" i="39" s="1"/>
  <c r="S170" i="39" s="1"/>
  <c r="N169" i="39"/>
  <c r="O169" i="39" s="1"/>
  <c r="P169" i="39" s="1"/>
  <c r="E169" i="39"/>
  <c r="D167" i="39"/>
  <c r="M166" i="39"/>
  <c r="R166" i="39" s="1"/>
  <c r="S166" i="39" s="1"/>
  <c r="D166" i="39"/>
  <c r="K166" i="39" s="1"/>
  <c r="Q165" i="39"/>
  <c r="O165" i="39"/>
  <c r="P165" i="39" s="1"/>
  <c r="N165" i="39"/>
  <c r="L165" i="39"/>
  <c r="M165" i="39" s="1"/>
  <c r="K165" i="39"/>
  <c r="J165" i="39"/>
  <c r="I165" i="39"/>
  <c r="H165" i="39"/>
  <c r="G165" i="39"/>
  <c r="N163" i="39"/>
  <c r="D163" i="39"/>
  <c r="Q162" i="39"/>
  <c r="P162" i="39"/>
  <c r="O162" i="39"/>
  <c r="N162" i="39"/>
  <c r="L162" i="39"/>
  <c r="M162" i="39" s="1"/>
  <c r="K162" i="39"/>
  <c r="J162" i="39"/>
  <c r="I162" i="39"/>
  <c r="H162" i="39"/>
  <c r="G162" i="39"/>
  <c r="N160" i="39"/>
  <c r="K160" i="39"/>
  <c r="J160" i="39"/>
  <c r="D160" i="39"/>
  <c r="L160" i="39" s="1"/>
  <c r="M160" i="39" s="1"/>
  <c r="Q159" i="39"/>
  <c r="P159" i="39"/>
  <c r="O159" i="39"/>
  <c r="N159" i="39"/>
  <c r="R159" i="39" s="1"/>
  <c r="S159" i="39" s="1"/>
  <c r="M159" i="39"/>
  <c r="L159" i="39"/>
  <c r="K159" i="39"/>
  <c r="J159" i="39"/>
  <c r="I159" i="39"/>
  <c r="H159" i="39"/>
  <c r="G159" i="39"/>
  <c r="N157" i="39"/>
  <c r="L157" i="39"/>
  <c r="M157" i="39" s="1"/>
  <c r="R157" i="39" s="1"/>
  <c r="S157" i="39" s="1"/>
  <c r="K157" i="39"/>
  <c r="J157" i="39"/>
  <c r="D157" i="39"/>
  <c r="R156" i="39"/>
  <c r="S156" i="39" s="1"/>
  <c r="Q156" i="39"/>
  <c r="N156" i="39"/>
  <c r="O156" i="39" s="1"/>
  <c r="P156" i="39" s="1"/>
  <c r="M156" i="39"/>
  <c r="L156" i="39"/>
  <c r="K156" i="39"/>
  <c r="J156" i="39"/>
  <c r="I156" i="39"/>
  <c r="H156" i="39"/>
  <c r="G156" i="39"/>
  <c r="N154" i="39"/>
  <c r="L154" i="39"/>
  <c r="M154" i="39" s="1"/>
  <c r="R154" i="39" s="1"/>
  <c r="S154" i="39" s="1"/>
  <c r="D154" i="39"/>
  <c r="K154" i="39" s="1"/>
  <c r="Q153" i="39"/>
  <c r="O153" i="39"/>
  <c r="P153" i="39" s="1"/>
  <c r="N153" i="39"/>
  <c r="R153" i="39" s="1"/>
  <c r="S153" i="39" s="1"/>
  <c r="L153" i="39"/>
  <c r="M153" i="39" s="1"/>
  <c r="K153" i="39"/>
  <c r="J153" i="39"/>
  <c r="I153" i="39"/>
  <c r="H153" i="39"/>
  <c r="G153" i="39"/>
  <c r="Q151" i="39"/>
  <c r="P151" i="39"/>
  <c r="O151" i="39"/>
  <c r="N151" i="39"/>
  <c r="L151" i="39"/>
  <c r="M151" i="39" s="1"/>
  <c r="K151" i="39"/>
  <c r="J151" i="39"/>
  <c r="I151" i="39"/>
  <c r="H151" i="39"/>
  <c r="G151" i="39"/>
  <c r="Q149" i="39"/>
  <c r="O149" i="39"/>
  <c r="P149" i="39" s="1"/>
  <c r="N149" i="39"/>
  <c r="I149" i="39"/>
  <c r="Q147" i="39"/>
  <c r="O147" i="39"/>
  <c r="P147" i="39" s="1"/>
  <c r="N147" i="39"/>
  <c r="L147" i="39"/>
  <c r="M147" i="39" s="1"/>
  <c r="K147" i="39"/>
  <c r="J147" i="39"/>
  <c r="I147" i="39"/>
  <c r="H147" i="39"/>
  <c r="G147" i="39"/>
  <c r="P145" i="39"/>
  <c r="N145" i="39"/>
  <c r="O145" i="39" s="1"/>
  <c r="L145" i="39"/>
  <c r="M145" i="39" s="1"/>
  <c r="H145" i="39"/>
  <c r="E145" i="39"/>
  <c r="K145" i="39" s="1"/>
  <c r="Q143" i="39"/>
  <c r="N143" i="39"/>
  <c r="O143" i="39" s="1"/>
  <c r="P143" i="39" s="1"/>
  <c r="L143" i="39"/>
  <c r="M143" i="39" s="1"/>
  <c r="K143" i="39"/>
  <c r="J143" i="39"/>
  <c r="H143" i="39"/>
  <c r="G143" i="39"/>
  <c r="Q142" i="39"/>
  <c r="N142" i="39"/>
  <c r="O142" i="39" s="1"/>
  <c r="P142" i="39" s="1"/>
  <c r="L142" i="39"/>
  <c r="M142" i="39" s="1"/>
  <c r="K142" i="39"/>
  <c r="J142" i="39"/>
  <c r="I142" i="39"/>
  <c r="H142" i="39"/>
  <c r="G142" i="39"/>
  <c r="Q140" i="39"/>
  <c r="O140" i="39"/>
  <c r="P140" i="39" s="1"/>
  <c r="N140" i="39"/>
  <c r="M140" i="39"/>
  <c r="L140" i="39"/>
  <c r="K140" i="39"/>
  <c r="J140" i="39"/>
  <c r="H140" i="39"/>
  <c r="G140" i="39"/>
  <c r="S139" i="39"/>
  <c r="Q139" i="39"/>
  <c r="O139" i="39"/>
  <c r="P139" i="39" s="1"/>
  <c r="N139" i="39"/>
  <c r="R139" i="39" s="1"/>
  <c r="M139" i="39"/>
  <c r="L139" i="39"/>
  <c r="K139" i="39"/>
  <c r="J139" i="39"/>
  <c r="I139" i="39"/>
  <c r="H139" i="39"/>
  <c r="G139" i="39"/>
  <c r="Q137" i="39"/>
  <c r="O137" i="39"/>
  <c r="P137" i="39" s="1"/>
  <c r="N137" i="39"/>
  <c r="M137" i="39"/>
  <c r="L137" i="39"/>
  <c r="K137" i="39"/>
  <c r="J137" i="39"/>
  <c r="H137" i="39"/>
  <c r="G137" i="39"/>
  <c r="Q136" i="39"/>
  <c r="N136" i="39"/>
  <c r="O136" i="39" s="1"/>
  <c r="P136" i="39" s="1"/>
  <c r="M136" i="39"/>
  <c r="L136" i="39"/>
  <c r="K136" i="39"/>
  <c r="J136" i="39"/>
  <c r="I136" i="39"/>
  <c r="H136" i="39"/>
  <c r="G136" i="39"/>
  <c r="N134" i="39"/>
  <c r="K134" i="39"/>
  <c r="D134" i="39"/>
  <c r="J134" i="39" s="1"/>
  <c r="Q133" i="39"/>
  <c r="N133" i="39"/>
  <c r="O133" i="39" s="1"/>
  <c r="P133" i="39" s="1"/>
  <c r="L133" i="39"/>
  <c r="M133" i="39" s="1"/>
  <c r="K133" i="39"/>
  <c r="J133" i="39"/>
  <c r="I133" i="39"/>
  <c r="H133" i="39"/>
  <c r="G133" i="39"/>
  <c r="N131" i="39"/>
  <c r="D131" i="39"/>
  <c r="Q130" i="39"/>
  <c r="N130" i="39"/>
  <c r="O130" i="39" s="1"/>
  <c r="P130" i="39" s="1"/>
  <c r="L130" i="39"/>
  <c r="M130" i="39" s="1"/>
  <c r="K130" i="39"/>
  <c r="J130" i="39"/>
  <c r="I130" i="39"/>
  <c r="H130" i="39"/>
  <c r="G130" i="39"/>
  <c r="N128" i="39"/>
  <c r="L128" i="39"/>
  <c r="M128" i="39" s="1"/>
  <c r="J128" i="39"/>
  <c r="D128" i="39"/>
  <c r="K128" i="39" s="1"/>
  <c r="Q127" i="39"/>
  <c r="N127" i="39"/>
  <c r="O127" i="39" s="1"/>
  <c r="P127" i="39" s="1"/>
  <c r="M127" i="39"/>
  <c r="L127" i="39"/>
  <c r="K127" i="39"/>
  <c r="J127" i="39"/>
  <c r="I127" i="39"/>
  <c r="H127" i="39"/>
  <c r="G127" i="39"/>
  <c r="N125" i="39"/>
  <c r="K125" i="39"/>
  <c r="D125" i="39"/>
  <c r="J125" i="39" s="1"/>
  <c r="R124" i="39"/>
  <c r="S124" i="39" s="1"/>
  <c r="Q124" i="39"/>
  <c r="N124" i="39"/>
  <c r="O124" i="39" s="1"/>
  <c r="P124" i="39" s="1"/>
  <c r="L124" i="39"/>
  <c r="M124" i="39" s="1"/>
  <c r="K124" i="39"/>
  <c r="J124" i="39"/>
  <c r="I124" i="39"/>
  <c r="H124" i="39"/>
  <c r="G124" i="39"/>
  <c r="N119" i="39"/>
  <c r="L119" i="39"/>
  <c r="M119" i="39" s="1"/>
  <c r="J119" i="39"/>
  <c r="D119" i="39"/>
  <c r="K119" i="39" s="1"/>
  <c r="Q118" i="39"/>
  <c r="O118" i="39"/>
  <c r="P118" i="39" s="1"/>
  <c r="N118" i="39"/>
  <c r="M118" i="39"/>
  <c r="L118" i="39"/>
  <c r="K118" i="39"/>
  <c r="J118" i="39"/>
  <c r="I118" i="39"/>
  <c r="H118" i="39"/>
  <c r="G118" i="39"/>
  <c r="N117" i="39"/>
  <c r="J117" i="39"/>
  <c r="D117" i="39"/>
  <c r="L117" i="39" s="1"/>
  <c r="M117" i="39" s="1"/>
  <c r="Q116" i="39"/>
  <c r="N116" i="39"/>
  <c r="O116" i="39" s="1"/>
  <c r="P116" i="39" s="1"/>
  <c r="M116" i="39"/>
  <c r="L116" i="39"/>
  <c r="K116" i="39"/>
  <c r="J116" i="39"/>
  <c r="I116" i="39"/>
  <c r="H116" i="39"/>
  <c r="G116" i="39"/>
  <c r="N114" i="39"/>
  <c r="O113" i="39"/>
  <c r="P113" i="39" s="1"/>
  <c r="N113" i="39"/>
  <c r="K113" i="39"/>
  <c r="G113" i="39"/>
  <c r="E113" i="39"/>
  <c r="J113" i="39" s="1"/>
  <c r="N111" i="39"/>
  <c r="N110" i="39"/>
  <c r="O110" i="39" s="1"/>
  <c r="P110" i="39" s="1"/>
  <c r="E110" i="39"/>
  <c r="N108" i="39"/>
  <c r="Q107" i="39"/>
  <c r="N107" i="39"/>
  <c r="O107" i="39" s="1"/>
  <c r="P107" i="39" s="1"/>
  <c r="I107" i="39"/>
  <c r="H107" i="39"/>
  <c r="E107" i="39"/>
  <c r="L107" i="39" s="1"/>
  <c r="M107" i="39" s="1"/>
  <c r="C230" i="38"/>
  <c r="B230" i="38"/>
  <c r="F230" i="38" s="1"/>
  <c r="G230" i="38" s="1"/>
  <c r="I230" i="38" s="1"/>
  <c r="J230" i="38" s="1"/>
  <c r="A230" i="38"/>
  <c r="C229" i="38"/>
  <c r="B229" i="38"/>
  <c r="F229" i="38" s="1"/>
  <c r="G229" i="38" s="1"/>
  <c r="I229" i="38" s="1"/>
  <c r="J229" i="38" s="1"/>
  <c r="A229" i="38"/>
  <c r="F228" i="38"/>
  <c r="G228" i="38" s="1"/>
  <c r="I228" i="38" s="1"/>
  <c r="J228" i="38" s="1"/>
  <c r="C228" i="38"/>
  <c r="B228" i="38"/>
  <c r="A228" i="38"/>
  <c r="J224" i="38"/>
  <c r="B224" i="38"/>
  <c r="F224" i="38" s="1"/>
  <c r="I224" i="38" s="1"/>
  <c r="E219" i="38"/>
  <c r="F219" i="38" s="1"/>
  <c r="B219" i="38"/>
  <c r="A219" i="38"/>
  <c r="G218" i="38"/>
  <c r="E218" i="38"/>
  <c r="B218" i="38"/>
  <c r="F218" i="38" s="1"/>
  <c r="J218" i="38" s="1"/>
  <c r="A218" i="38"/>
  <c r="I214" i="38"/>
  <c r="J214" i="38" s="1"/>
  <c r="G214" i="38"/>
  <c r="F214" i="38"/>
  <c r="B214" i="38"/>
  <c r="J213" i="38"/>
  <c r="J215" i="38" s="1"/>
  <c r="I213" i="38"/>
  <c r="B213" i="38"/>
  <c r="F213" i="38" s="1"/>
  <c r="G213" i="38" s="1"/>
  <c r="J209" i="38"/>
  <c r="F209" i="38"/>
  <c r="J208" i="38"/>
  <c r="F208" i="38"/>
  <c r="J207" i="38"/>
  <c r="F207" i="38"/>
  <c r="J206" i="38"/>
  <c r="F206" i="38"/>
  <c r="E205" i="38"/>
  <c r="B205" i="38"/>
  <c r="E204" i="38"/>
  <c r="B204" i="38"/>
  <c r="I189" i="38"/>
  <c r="J189" i="38" s="1"/>
  <c r="F189" i="38"/>
  <c r="C189" i="38"/>
  <c r="B189" i="38"/>
  <c r="A189" i="38"/>
  <c r="C188" i="38"/>
  <c r="B188" i="38"/>
  <c r="A188" i="38"/>
  <c r="I187" i="38"/>
  <c r="J187" i="38" s="1"/>
  <c r="F187" i="38"/>
  <c r="C187" i="38"/>
  <c r="B187" i="38"/>
  <c r="A187" i="38"/>
  <c r="C186" i="38"/>
  <c r="B186" i="38"/>
  <c r="F186" i="38" s="1"/>
  <c r="I186" i="38" s="1"/>
  <c r="J186" i="38" s="1"/>
  <c r="A186" i="38"/>
  <c r="A185" i="38"/>
  <c r="I183" i="38"/>
  <c r="J183" i="38" s="1"/>
  <c r="C183" i="38"/>
  <c r="B183" i="38"/>
  <c r="F183" i="38" s="1"/>
  <c r="A183" i="38"/>
  <c r="F182" i="38"/>
  <c r="I182" i="38" s="1"/>
  <c r="J182" i="38" s="1"/>
  <c r="C182" i="38"/>
  <c r="B182" i="38"/>
  <c r="A182" i="38"/>
  <c r="J181" i="38"/>
  <c r="I181" i="38"/>
  <c r="C181" i="38"/>
  <c r="B181" i="38"/>
  <c r="F181" i="38" s="1"/>
  <c r="A181" i="38"/>
  <c r="F180" i="38"/>
  <c r="I180" i="38" s="1"/>
  <c r="J180" i="38" s="1"/>
  <c r="C180" i="38"/>
  <c r="B180" i="38"/>
  <c r="A180" i="38"/>
  <c r="C179" i="38"/>
  <c r="B179" i="38"/>
  <c r="F179" i="38" s="1"/>
  <c r="I179" i="38" s="1"/>
  <c r="J179" i="38" s="1"/>
  <c r="A179" i="38"/>
  <c r="B157" i="38"/>
  <c r="F157" i="38" s="1"/>
  <c r="G157" i="38" s="1"/>
  <c r="I157" i="38" s="1"/>
  <c r="J157" i="38" s="1"/>
  <c r="F156" i="38"/>
  <c r="G156" i="38" s="1"/>
  <c r="I156" i="38" s="1"/>
  <c r="J156" i="38" s="1"/>
  <c r="B156" i="38"/>
  <c r="B155" i="38"/>
  <c r="F155" i="38" s="1"/>
  <c r="G155" i="38" s="1"/>
  <c r="I155" i="38" s="1"/>
  <c r="J155" i="38" s="1"/>
  <c r="B152" i="38"/>
  <c r="F152" i="38" s="1"/>
  <c r="G152" i="38" s="1"/>
  <c r="I152" i="38" s="1"/>
  <c r="J152" i="38" s="1"/>
  <c r="B151" i="38"/>
  <c r="F151" i="38" s="1"/>
  <c r="G151" i="38" s="1"/>
  <c r="I151" i="38" s="1"/>
  <c r="J151" i="38" s="1"/>
  <c r="F150" i="38"/>
  <c r="G150" i="38" s="1"/>
  <c r="I150" i="38" s="1"/>
  <c r="J150" i="38" s="1"/>
  <c r="B150" i="38"/>
  <c r="C147" i="38"/>
  <c r="C146" i="38"/>
  <c r="C145" i="38"/>
  <c r="B145" i="38"/>
  <c r="I134" i="38"/>
  <c r="J134" i="38" s="1"/>
  <c r="G134" i="38"/>
  <c r="F134" i="38"/>
  <c r="C134" i="38"/>
  <c r="C132" i="38"/>
  <c r="C114" i="38"/>
  <c r="C113" i="38"/>
  <c r="C112" i="38"/>
  <c r="C111" i="38"/>
  <c r="C110" i="38"/>
  <c r="C107" i="38"/>
  <c r="C106" i="38"/>
  <c r="C105" i="38"/>
  <c r="C102" i="38"/>
  <c r="C101" i="38"/>
  <c r="C100" i="38"/>
  <c r="B100" i="38"/>
  <c r="F100" i="38" s="1"/>
  <c r="G100" i="38" s="1"/>
  <c r="I100" i="38" s="1"/>
  <c r="J100" i="38" s="1"/>
  <c r="C99" i="38"/>
  <c r="C98" i="38"/>
  <c r="C97" i="38"/>
  <c r="C90" i="38"/>
  <c r="C89" i="38"/>
  <c r="C88" i="38"/>
  <c r="C87" i="38"/>
  <c r="C86" i="38"/>
  <c r="C83" i="38"/>
  <c r="C82" i="38"/>
  <c r="C81" i="38"/>
  <c r="F78" i="38"/>
  <c r="G78" i="38" s="1"/>
  <c r="I78" i="38" s="1"/>
  <c r="J78" i="38" s="1"/>
  <c r="C78" i="38"/>
  <c r="C77" i="38"/>
  <c r="I76" i="38"/>
  <c r="J76" i="38" s="1"/>
  <c r="C76" i="38"/>
  <c r="B76" i="38"/>
  <c r="F76" i="38" s="1"/>
  <c r="G76" i="38" s="1"/>
  <c r="C75" i="38"/>
  <c r="A75" i="38"/>
  <c r="A99" i="38" s="1"/>
  <c r="C74" i="38"/>
  <c r="C73" i="38"/>
  <c r="C63" i="38"/>
  <c r="C62" i="38"/>
  <c r="C61" i="38"/>
  <c r="C60" i="38"/>
  <c r="C59" i="38"/>
  <c r="C56" i="38"/>
  <c r="C55" i="38"/>
  <c r="C54" i="38"/>
  <c r="I51" i="38"/>
  <c r="J51" i="38" s="1"/>
  <c r="F51" i="38"/>
  <c r="C51" i="38"/>
  <c r="B51" i="38"/>
  <c r="B78" i="38" s="1"/>
  <c r="B102" i="38" s="1"/>
  <c r="F102" i="38" s="1"/>
  <c r="G102" i="38" s="1"/>
  <c r="I102" i="38" s="1"/>
  <c r="J102" i="38" s="1"/>
  <c r="A51" i="38"/>
  <c r="A78" i="38" s="1"/>
  <c r="A102" i="38" s="1"/>
  <c r="C50" i="38"/>
  <c r="B50" i="38"/>
  <c r="B77" i="38" s="1"/>
  <c r="A50" i="38"/>
  <c r="A77" i="38" s="1"/>
  <c r="I49" i="38"/>
  <c r="J49" i="38" s="1"/>
  <c r="F49" i="38"/>
  <c r="C49" i="38"/>
  <c r="B49" i="38"/>
  <c r="A49" i="38"/>
  <c r="A76" i="38" s="1"/>
  <c r="A100" i="38" s="1"/>
  <c r="C48" i="38"/>
  <c r="B48" i="38"/>
  <c r="B75" i="38" s="1"/>
  <c r="A48" i="38"/>
  <c r="I47" i="38"/>
  <c r="J47" i="38" s="1"/>
  <c r="F47" i="38"/>
  <c r="C47" i="38"/>
  <c r="B47" i="38"/>
  <c r="B74" i="38" s="1"/>
  <c r="B98" i="38" s="1"/>
  <c r="F98" i="38" s="1"/>
  <c r="G98" i="38" s="1"/>
  <c r="I98" i="38" s="1"/>
  <c r="J98" i="38" s="1"/>
  <c r="A47" i="38"/>
  <c r="A74" i="38" s="1"/>
  <c r="A98" i="38" s="1"/>
  <c r="C46" i="38"/>
  <c r="B46" i="38"/>
  <c r="B73" i="38" s="1"/>
  <c r="A46" i="38"/>
  <c r="A73" i="38" s="1"/>
  <c r="A97" i="38" s="1"/>
  <c r="A45" i="38"/>
  <c r="A72" i="38" s="1"/>
  <c r="A96" i="38" s="1"/>
  <c r="C36" i="38"/>
  <c r="B36" i="38"/>
  <c r="B63" i="38" s="1"/>
  <c r="A36" i="38"/>
  <c r="A63" i="38" s="1"/>
  <c r="A90" i="38" s="1"/>
  <c r="A114" i="38" s="1"/>
  <c r="I35" i="38"/>
  <c r="J35" i="38" s="1"/>
  <c r="F35" i="38"/>
  <c r="C35" i="38"/>
  <c r="B35" i="38"/>
  <c r="B62" i="38" s="1"/>
  <c r="A35" i="38"/>
  <c r="A62" i="38" s="1"/>
  <c r="A89" i="38" s="1"/>
  <c r="A113" i="38" s="1"/>
  <c r="C34" i="38"/>
  <c r="B34" i="38"/>
  <c r="B61" i="38" s="1"/>
  <c r="A34" i="38"/>
  <c r="A61" i="38" s="1"/>
  <c r="A88" i="38" s="1"/>
  <c r="A112" i="38" s="1"/>
  <c r="I33" i="38"/>
  <c r="J33" i="38" s="1"/>
  <c r="F33" i="38"/>
  <c r="C33" i="38"/>
  <c r="B33" i="38"/>
  <c r="B60" i="38" s="1"/>
  <c r="F60" i="38" s="1"/>
  <c r="I60" i="38" s="1"/>
  <c r="J60" i="38" s="1"/>
  <c r="A33" i="38"/>
  <c r="A60" i="38" s="1"/>
  <c r="A87" i="38" s="1"/>
  <c r="A111" i="38" s="1"/>
  <c r="C32" i="38"/>
  <c r="B32" i="38"/>
  <c r="B59" i="38" s="1"/>
  <c r="A32" i="38"/>
  <c r="A59" i="38" s="1"/>
  <c r="A86" i="38" s="1"/>
  <c r="A110" i="38" s="1"/>
  <c r="A31" i="38"/>
  <c r="A58" i="38" s="1"/>
  <c r="A85" i="38" s="1"/>
  <c r="A109" i="38" s="1"/>
  <c r="C29" i="38"/>
  <c r="B29" i="38"/>
  <c r="F29" i="38" s="1"/>
  <c r="I29" i="38" s="1"/>
  <c r="J29" i="38" s="1"/>
  <c r="A29" i="38"/>
  <c r="A56" i="38" s="1"/>
  <c r="A83" i="38" s="1"/>
  <c r="A107" i="38" s="1"/>
  <c r="F28" i="38"/>
  <c r="I28" i="38" s="1"/>
  <c r="J28" i="38" s="1"/>
  <c r="C28" i="38"/>
  <c r="B28" i="38"/>
  <c r="B55" i="38" s="1"/>
  <c r="B82" i="38" s="1"/>
  <c r="A28" i="38"/>
  <c r="A55" i="38" s="1"/>
  <c r="A82" i="38" s="1"/>
  <c r="A106" i="38" s="1"/>
  <c r="C27" i="38"/>
  <c r="B27" i="38"/>
  <c r="F27" i="38" s="1"/>
  <c r="I27" i="38" s="1"/>
  <c r="J27" i="38" s="1"/>
  <c r="A27" i="38"/>
  <c r="A54" i="38" s="1"/>
  <c r="A81" i="38" s="1"/>
  <c r="A105" i="38" s="1"/>
  <c r="A26" i="38"/>
  <c r="A53" i="38" s="1"/>
  <c r="A80" i="38" s="1"/>
  <c r="A104" i="38" s="1"/>
  <c r="F24" i="38"/>
  <c r="I24" i="38" s="1"/>
  <c r="J24" i="38" s="1"/>
  <c r="C24" i="38"/>
  <c r="B24" i="38"/>
  <c r="A24" i="38"/>
  <c r="C22" i="38"/>
  <c r="B22" i="38"/>
  <c r="A22" i="38"/>
  <c r="F21" i="38"/>
  <c r="I21" i="38" s="1"/>
  <c r="J21" i="38" s="1"/>
  <c r="C21" i="38"/>
  <c r="B21" i="38"/>
  <c r="A21" i="38"/>
  <c r="C20" i="38"/>
  <c r="B20" i="38"/>
  <c r="F20" i="38" s="1"/>
  <c r="I20" i="38" s="1"/>
  <c r="J20" i="38" s="1"/>
  <c r="A20" i="38"/>
  <c r="C19" i="38"/>
  <c r="F19" i="38" s="1"/>
  <c r="I19" i="38" s="1"/>
  <c r="J19" i="38" s="1"/>
  <c r="B19" i="38"/>
  <c r="A19" i="38"/>
  <c r="A18" i="38"/>
  <c r="F16" i="38"/>
  <c r="I16" i="38" s="1"/>
  <c r="J16" i="38" s="1"/>
  <c r="C16" i="38"/>
  <c r="B16" i="38"/>
  <c r="A16" i="38"/>
  <c r="C15" i="38"/>
  <c r="B15" i="38"/>
  <c r="F15" i="38" s="1"/>
  <c r="I15" i="38" s="1"/>
  <c r="J15" i="38" s="1"/>
  <c r="A15" i="38"/>
  <c r="F14" i="38"/>
  <c r="I14" i="38" s="1"/>
  <c r="J14" i="38" s="1"/>
  <c r="C14" i="38"/>
  <c r="B14" i="38"/>
  <c r="A14" i="38"/>
  <c r="C13" i="38"/>
  <c r="B13" i="38"/>
  <c r="F13" i="38" s="1"/>
  <c r="I13" i="38" s="1"/>
  <c r="J13" i="38" s="1"/>
  <c r="A13" i="38"/>
  <c r="A12" i="38"/>
  <c r="C10" i="38"/>
  <c r="B10" i="38"/>
  <c r="F10" i="38" s="1"/>
  <c r="I10" i="38" s="1"/>
  <c r="J10" i="38" s="1"/>
  <c r="A10" i="38"/>
  <c r="C9" i="38"/>
  <c r="F9" i="38" s="1"/>
  <c r="I9" i="38" s="1"/>
  <c r="J9" i="38" s="1"/>
  <c r="B9" i="38"/>
  <c r="A9" i="38"/>
  <c r="C8" i="38"/>
  <c r="B8" i="38"/>
  <c r="F8" i="38" s="1"/>
  <c r="I8" i="38" s="1"/>
  <c r="J8" i="38" s="1"/>
  <c r="A8" i="38"/>
  <c r="C7" i="38"/>
  <c r="F7" i="38" s="1"/>
  <c r="I7" i="38" s="1"/>
  <c r="J7" i="38" s="1"/>
  <c r="B7" i="38"/>
  <c r="A7" i="38"/>
  <c r="C6" i="38"/>
  <c r="B6" i="38"/>
  <c r="F6" i="38" s="1"/>
  <c r="I6" i="38" s="1"/>
  <c r="J6" i="38" s="1"/>
  <c r="A6" i="38"/>
  <c r="A5" i="38"/>
  <c r="H9" i="37"/>
  <c r="D1" i="37"/>
  <c r="I27" i="36"/>
  <c r="L26" i="36"/>
  <c r="K25" i="36"/>
  <c r="I25" i="36"/>
  <c r="E25" i="36"/>
  <c r="I24" i="36"/>
  <c r="I23" i="36"/>
  <c r="O22" i="36"/>
  <c r="I22" i="36"/>
  <c r="H12" i="36"/>
  <c r="H4" i="36"/>
  <c r="D1" i="36"/>
  <c r="H8" i="35"/>
  <c r="D1" i="35"/>
  <c r="G14" i="34" l="1"/>
  <c r="F5" i="33" s="1"/>
  <c r="J219" i="38"/>
  <c r="G219" i="38"/>
  <c r="G17" i="35"/>
  <c r="F6" i="33" s="1"/>
  <c r="B106" i="38"/>
  <c r="F106" i="38" s="1"/>
  <c r="G106" i="38" s="1"/>
  <c r="I106" i="38" s="1"/>
  <c r="J106" i="38" s="1"/>
  <c r="F82" i="38"/>
  <c r="G82" i="38" s="1"/>
  <c r="I82" i="38" s="1"/>
  <c r="J82" i="38" s="1"/>
  <c r="B89" i="38"/>
  <c r="F62" i="38"/>
  <c r="I62" i="38" s="1"/>
  <c r="J62" i="38" s="1"/>
  <c r="B87" i="38"/>
  <c r="E26" i="36"/>
  <c r="B86" i="38"/>
  <c r="F59" i="38"/>
  <c r="I59" i="38" s="1"/>
  <c r="J59" i="38" s="1"/>
  <c r="B88" i="38"/>
  <c r="F61" i="38"/>
  <c r="I61" i="38" s="1"/>
  <c r="J61" i="38" s="1"/>
  <c r="B90" i="38"/>
  <c r="F63" i="38"/>
  <c r="I63" i="38" s="1"/>
  <c r="J63" i="38" s="1"/>
  <c r="B54" i="38"/>
  <c r="F55" i="38"/>
  <c r="I55" i="38" s="1"/>
  <c r="J55" i="38" s="1"/>
  <c r="J231" i="38"/>
  <c r="F22" i="38"/>
  <c r="I22" i="38" s="1"/>
  <c r="J22" i="38" s="1"/>
  <c r="J38" i="38" s="1"/>
  <c r="J4" i="34" s="1"/>
  <c r="B97" i="38"/>
  <c r="F73" i="38"/>
  <c r="G73" i="38" s="1"/>
  <c r="I73" i="38" s="1"/>
  <c r="J73" i="38" s="1"/>
  <c r="F75" i="38"/>
  <c r="G75" i="38" s="1"/>
  <c r="I75" i="38" s="1"/>
  <c r="J75" i="38" s="1"/>
  <c r="B99" i="38"/>
  <c r="F99" i="38" s="1"/>
  <c r="G99" i="38" s="1"/>
  <c r="I99" i="38" s="1"/>
  <c r="J99" i="38" s="1"/>
  <c r="B101" i="38"/>
  <c r="F101" i="38" s="1"/>
  <c r="G101" i="38" s="1"/>
  <c r="I101" i="38" s="1"/>
  <c r="J101" i="38" s="1"/>
  <c r="F77" i="38"/>
  <c r="G77" i="38" s="1"/>
  <c r="I77" i="38" s="1"/>
  <c r="J77" i="38" s="1"/>
  <c r="B56" i="38"/>
  <c r="F74" i="38"/>
  <c r="G74" i="38" s="1"/>
  <c r="I74" i="38" s="1"/>
  <c r="J74" i="38" s="1"/>
  <c r="J220" i="38"/>
  <c r="F32" i="38"/>
  <c r="I32" i="38" s="1"/>
  <c r="J32" i="38" s="1"/>
  <c r="F34" i="38"/>
  <c r="I34" i="38" s="1"/>
  <c r="J34" i="38" s="1"/>
  <c r="F36" i="38"/>
  <c r="I36" i="38" s="1"/>
  <c r="J36" i="38" s="1"/>
  <c r="F46" i="38"/>
  <c r="I46" i="38" s="1"/>
  <c r="J46" i="38" s="1"/>
  <c r="F48" i="38"/>
  <c r="I48" i="38" s="1"/>
  <c r="J48" i="38" s="1"/>
  <c r="F50" i="38"/>
  <c r="I50" i="38" s="1"/>
  <c r="J50" i="38" s="1"/>
  <c r="F188" i="38"/>
  <c r="I188" i="38" s="1"/>
  <c r="J188" i="38" s="1"/>
  <c r="J190" i="38" s="1"/>
  <c r="F204" i="38"/>
  <c r="J204" i="38" s="1"/>
  <c r="B146" i="38"/>
  <c r="F145" i="38"/>
  <c r="G145" i="38" s="1"/>
  <c r="I145" i="38" s="1"/>
  <c r="J145" i="38" s="1"/>
  <c r="Q110" i="39"/>
  <c r="I110" i="39"/>
  <c r="D111" i="39"/>
  <c r="L110" i="39"/>
  <c r="M110" i="39" s="1"/>
  <c r="R110" i="39" s="1"/>
  <c r="S110" i="39" s="1"/>
  <c r="H110" i="39"/>
  <c r="K110" i="39"/>
  <c r="G110" i="39"/>
  <c r="J110" i="39"/>
  <c r="F205" i="38"/>
  <c r="J205" i="38" s="1"/>
  <c r="R128" i="39"/>
  <c r="S128" i="39" s="1"/>
  <c r="R131" i="39"/>
  <c r="S131" i="39" s="1"/>
  <c r="R162" i="39"/>
  <c r="S162" i="39" s="1"/>
  <c r="L163" i="39"/>
  <c r="M163" i="39" s="1"/>
  <c r="K163" i="39"/>
  <c r="J163" i="39"/>
  <c r="Q169" i="39"/>
  <c r="I169" i="39"/>
  <c r="D170" i="39"/>
  <c r="L169" i="39"/>
  <c r="M169" i="39" s="1"/>
  <c r="R169" i="39" s="1"/>
  <c r="S169" i="39" s="1"/>
  <c r="U170" i="39" s="1"/>
  <c r="H169" i="39"/>
  <c r="D171" i="39"/>
  <c r="K169" i="39"/>
  <c r="G169" i="39"/>
  <c r="C251" i="39"/>
  <c r="F251" i="39" s="1"/>
  <c r="H251" i="39" s="1"/>
  <c r="R119" i="39"/>
  <c r="S119" i="39" s="1"/>
  <c r="R151" i="39"/>
  <c r="S151" i="39" s="1"/>
  <c r="R160" i="39"/>
  <c r="S160" i="39" s="1"/>
  <c r="R165" i="39"/>
  <c r="S165" i="39" s="1"/>
  <c r="J169" i="39"/>
  <c r="R189" i="39"/>
  <c r="S189" i="39" s="1"/>
  <c r="K202" i="39"/>
  <c r="J201" i="39"/>
  <c r="J202" i="39"/>
  <c r="Q201" i="39"/>
  <c r="I201" i="39"/>
  <c r="D108" i="39"/>
  <c r="K107" i="39"/>
  <c r="G107" i="39"/>
  <c r="J107" i="39"/>
  <c r="R117" i="39"/>
  <c r="S117" i="39" s="1"/>
  <c r="R118" i="39"/>
  <c r="S118" i="39" s="1"/>
  <c r="L131" i="39"/>
  <c r="M131" i="39" s="1"/>
  <c r="K131" i="39"/>
  <c r="J131" i="39"/>
  <c r="R133" i="39"/>
  <c r="S133" i="39" s="1"/>
  <c r="R137" i="39"/>
  <c r="S137" i="39" s="1"/>
  <c r="R140" i="39"/>
  <c r="S140" i="39" s="1"/>
  <c r="R142" i="39"/>
  <c r="S142" i="39" s="1"/>
  <c r="R143" i="39"/>
  <c r="S143" i="39" s="1"/>
  <c r="R147" i="39"/>
  <c r="S147" i="39" s="1"/>
  <c r="R163" i="39"/>
  <c r="S163" i="39" s="1"/>
  <c r="R193" i="39"/>
  <c r="S193" i="39" s="1"/>
  <c r="J197" i="39"/>
  <c r="Q197" i="39"/>
  <c r="I197" i="39"/>
  <c r="E240" i="39"/>
  <c r="G240" i="39" s="1"/>
  <c r="G242" i="39" s="1"/>
  <c r="J242" i="39" s="1"/>
  <c r="C237" i="39"/>
  <c r="C236" i="39"/>
  <c r="L149" i="39"/>
  <c r="M149" i="39" s="1"/>
  <c r="R149" i="39" s="1"/>
  <c r="S149" i="39" s="1"/>
  <c r="H6" i="36" s="1"/>
  <c r="H149" i="39"/>
  <c r="K149" i="39"/>
  <c r="H7" i="36" s="1"/>
  <c r="G149" i="39"/>
  <c r="J149" i="39"/>
  <c r="H5" i="36" s="1"/>
  <c r="R107" i="39"/>
  <c r="S107" i="39" s="1"/>
  <c r="H113" i="39"/>
  <c r="L113" i="39"/>
  <c r="M113" i="39" s="1"/>
  <c r="R113" i="39" s="1"/>
  <c r="S113" i="39" s="1"/>
  <c r="D114" i="39"/>
  <c r="R116" i="39"/>
  <c r="S116" i="39" s="1"/>
  <c r="U117" i="39" s="1"/>
  <c r="K117" i="39"/>
  <c r="L125" i="39"/>
  <c r="M125" i="39" s="1"/>
  <c r="R125" i="39" s="1"/>
  <c r="S125" i="39" s="1"/>
  <c r="R127" i="39"/>
  <c r="S127" i="39" s="1"/>
  <c r="L134" i="39"/>
  <c r="M134" i="39" s="1"/>
  <c r="R134" i="39" s="1"/>
  <c r="S134" i="39" s="1"/>
  <c r="R136" i="39"/>
  <c r="S136" i="39" s="1"/>
  <c r="U137" i="39" s="1"/>
  <c r="I145" i="39"/>
  <c r="H9" i="36" s="1"/>
  <c r="Q145" i="39"/>
  <c r="R145" i="39" s="1"/>
  <c r="S145" i="39" s="1"/>
  <c r="H11" i="36" s="1"/>
  <c r="R173" i="39"/>
  <c r="S173" i="39" s="1"/>
  <c r="R177" i="39"/>
  <c r="S177" i="39" s="1"/>
  <c r="R181" i="39"/>
  <c r="S181" i="39" s="1"/>
  <c r="R185" i="39"/>
  <c r="S185" i="39" s="1"/>
  <c r="I113" i="39"/>
  <c r="Q113" i="39"/>
  <c r="R130" i="39"/>
  <c r="S130" i="39" s="1"/>
  <c r="J145" i="39"/>
  <c r="H10" i="36" s="1"/>
  <c r="J154" i="39"/>
  <c r="J166" i="39"/>
  <c r="R197" i="39"/>
  <c r="S197" i="39" s="1"/>
  <c r="R201" i="39"/>
  <c r="S201" i="39" s="1"/>
  <c r="G145" i="39"/>
  <c r="I189" i="39"/>
  <c r="G201" i="39"/>
  <c r="K201" i="39"/>
  <c r="B111" i="38" l="1"/>
  <c r="F111" i="38" s="1"/>
  <c r="G111" i="38" s="1"/>
  <c r="I111" i="38" s="1"/>
  <c r="J111" i="38" s="1"/>
  <c r="F87" i="38"/>
  <c r="G87" i="38" s="1"/>
  <c r="I87" i="38" s="1"/>
  <c r="J87" i="38" s="1"/>
  <c r="L108" i="39"/>
  <c r="M108" i="39" s="1"/>
  <c r="R108" i="39" s="1"/>
  <c r="S108" i="39" s="1"/>
  <c r="K108" i="39"/>
  <c r="J108" i="39"/>
  <c r="J170" i="39"/>
  <c r="K170" i="39"/>
  <c r="U131" i="39"/>
  <c r="I4" i="34"/>
  <c r="L4" i="34" s="1"/>
  <c r="J111" i="39"/>
  <c r="L111" i="39"/>
  <c r="M111" i="39" s="1"/>
  <c r="R111" i="39" s="1"/>
  <c r="S111" i="39" s="1"/>
  <c r="K111" i="39"/>
  <c r="B147" i="38"/>
  <c r="F147" i="38" s="1"/>
  <c r="G147" i="38" s="1"/>
  <c r="I147" i="38" s="1"/>
  <c r="J147" i="38" s="1"/>
  <c r="F146" i="38"/>
  <c r="G146" i="38" s="1"/>
  <c r="I146" i="38" s="1"/>
  <c r="J146" i="38" s="1"/>
  <c r="F56" i="38"/>
  <c r="I56" i="38" s="1"/>
  <c r="J56" i="38" s="1"/>
  <c r="B83" i="38"/>
  <c r="F90" i="38"/>
  <c r="G90" i="38" s="1"/>
  <c r="I90" i="38" s="1"/>
  <c r="J90" i="38" s="1"/>
  <c r="B114" i="38"/>
  <c r="F114" i="38" s="1"/>
  <c r="G114" i="38" s="1"/>
  <c r="I114" i="38" s="1"/>
  <c r="J114" i="38" s="1"/>
  <c r="B110" i="38"/>
  <c r="F110" i="38" s="1"/>
  <c r="G110" i="38" s="1"/>
  <c r="I110" i="38" s="1"/>
  <c r="J110" i="38" s="1"/>
  <c r="F86" i="38"/>
  <c r="G86" i="38" s="1"/>
  <c r="I86" i="38" s="1"/>
  <c r="J86" i="38" s="1"/>
  <c r="U111" i="39"/>
  <c r="J210" i="38"/>
  <c r="H7" i="37" s="1"/>
  <c r="E27" i="36"/>
  <c r="B113" i="38"/>
  <c r="F113" i="38" s="1"/>
  <c r="G113" i="38" s="1"/>
  <c r="I113" i="38" s="1"/>
  <c r="J113" i="38" s="1"/>
  <c r="F89" i="38"/>
  <c r="G89" i="38" s="1"/>
  <c r="I89" i="38" s="1"/>
  <c r="J89" i="38" s="1"/>
  <c r="K114" i="39"/>
  <c r="J114" i="39"/>
  <c r="L114" i="39"/>
  <c r="M114" i="39" s="1"/>
  <c r="R114" i="39" s="1"/>
  <c r="S114" i="39" s="1"/>
  <c r="U114" i="39" s="1"/>
  <c r="U108" i="39"/>
  <c r="H10" i="35"/>
  <c r="B120" i="38"/>
  <c r="F97" i="38"/>
  <c r="G97" i="38" s="1"/>
  <c r="I97" i="38" s="1"/>
  <c r="J97" i="38" s="1"/>
  <c r="B81" i="38"/>
  <c r="F54" i="38"/>
  <c r="I54" i="38" s="1"/>
  <c r="J54" i="38" s="1"/>
  <c r="J65" i="38" s="1"/>
  <c r="H4" i="35" s="1"/>
  <c r="F88" i="38"/>
  <c r="G88" i="38" s="1"/>
  <c r="I88" i="38" s="1"/>
  <c r="J88" i="38" s="1"/>
  <c r="B112" i="38"/>
  <c r="F112" i="38" s="1"/>
  <c r="G112" i="38" s="1"/>
  <c r="I112" i="38" s="1"/>
  <c r="J112" i="38" s="1"/>
  <c r="G28" i="36" l="1"/>
  <c r="F7" i="33" s="1"/>
  <c r="B105" i="38"/>
  <c r="F105" i="38" s="1"/>
  <c r="G105" i="38" s="1"/>
  <c r="I105" i="38" s="1"/>
  <c r="J105" i="38" s="1"/>
  <c r="J115" i="38" s="1"/>
  <c r="H12" i="35" s="1"/>
  <c r="F81" i="38"/>
  <c r="G81" i="38" s="1"/>
  <c r="I81" i="38" s="1"/>
  <c r="J81" i="38" s="1"/>
  <c r="F120" i="38"/>
  <c r="G120" i="38" s="1"/>
  <c r="I120" i="38" s="1"/>
  <c r="J120" i="38" s="1"/>
  <c r="H14" i="36" s="1"/>
  <c r="B122" i="38"/>
  <c r="F83" i="38"/>
  <c r="G83" i="38" s="1"/>
  <c r="I83" i="38" s="1"/>
  <c r="J83" i="38" s="1"/>
  <c r="B107" i="38"/>
  <c r="F107" i="38" s="1"/>
  <c r="G107" i="38" s="1"/>
  <c r="I107" i="38" s="1"/>
  <c r="J107" i="38" s="1"/>
  <c r="J91" i="38" l="1"/>
  <c r="H11" i="35" s="1"/>
  <c r="H16" i="35" s="1"/>
  <c r="F122" i="38"/>
  <c r="G122" i="38" s="1"/>
  <c r="I122" i="38" s="1"/>
  <c r="J122" i="38" s="1"/>
  <c r="H15" i="36" s="1"/>
  <c r="B124" i="38"/>
  <c r="F124" i="38" l="1"/>
  <c r="G124" i="38" s="1"/>
  <c r="I124" i="38" s="1"/>
  <c r="J124" i="38" s="1"/>
  <c r="H17" i="36" s="1"/>
  <c r="B126" i="38"/>
  <c r="B128" i="38" l="1"/>
  <c r="F126" i="38"/>
  <c r="G126" i="38" s="1"/>
  <c r="I126" i="38" s="1"/>
  <c r="J126" i="38" s="1"/>
  <c r="H19" i="36" s="1"/>
  <c r="F128" i="38" l="1"/>
  <c r="G128" i="38" s="1"/>
  <c r="I128" i="38" s="1"/>
  <c r="J128" i="38" s="1"/>
  <c r="H18" i="36" s="1"/>
  <c r="C130" i="38"/>
  <c r="F130" i="38" s="1"/>
  <c r="G130" i="38" s="1"/>
  <c r="I130" i="38" s="1"/>
  <c r="J130" i="38" s="1"/>
  <c r="H20" i="36" s="1"/>
  <c r="B132" i="38"/>
  <c r="F132" i="38" s="1"/>
  <c r="G132" i="38" s="1"/>
  <c r="I132" i="38" s="1"/>
  <c r="J132" i="38" s="1"/>
  <c r="J135" i="38" s="1"/>
  <c r="H16" i="36" s="1"/>
  <c r="F38" i="32" l="1"/>
  <c r="F30" i="32"/>
  <c r="F21" i="32"/>
  <c r="K5" i="32"/>
  <c r="C5" i="32"/>
  <c r="D251" i="31"/>
  <c r="H242" i="31"/>
  <c r="D240" i="31"/>
  <c r="D239" i="31"/>
  <c r="C237" i="31"/>
  <c r="C236" i="31"/>
  <c r="C233" i="31"/>
  <c r="E239" i="31" s="1"/>
  <c r="G239" i="31" s="1"/>
  <c r="N201" i="31"/>
  <c r="E201" i="31"/>
  <c r="D199" i="31"/>
  <c r="D198" i="31"/>
  <c r="Q197" i="31"/>
  <c r="R197" i="31" s="1"/>
  <c r="S197" i="31" s="1"/>
  <c r="N197" i="31"/>
  <c r="O197" i="31" s="1"/>
  <c r="P197" i="31" s="1"/>
  <c r="M197" i="31"/>
  <c r="L197" i="31"/>
  <c r="K197" i="31"/>
  <c r="J197" i="31"/>
  <c r="I197" i="31"/>
  <c r="H197" i="31"/>
  <c r="G197" i="31"/>
  <c r="D195" i="31"/>
  <c r="D194" i="31"/>
  <c r="J193" i="31" s="1"/>
  <c r="Q193" i="31"/>
  <c r="P193" i="31"/>
  <c r="O193" i="31"/>
  <c r="N193" i="31"/>
  <c r="L193" i="31"/>
  <c r="M193" i="31" s="1"/>
  <c r="K193" i="31"/>
  <c r="I193" i="31"/>
  <c r="H193" i="31"/>
  <c r="G193" i="31"/>
  <c r="D191" i="31"/>
  <c r="D190" i="31"/>
  <c r="P189" i="31"/>
  <c r="O189" i="31"/>
  <c r="N189" i="31"/>
  <c r="L189" i="31"/>
  <c r="M189" i="31" s="1"/>
  <c r="K189" i="31"/>
  <c r="G189" i="31"/>
  <c r="D187" i="31"/>
  <c r="D186" i="31"/>
  <c r="Q185" i="31"/>
  <c r="O185" i="31"/>
  <c r="P185" i="31" s="1"/>
  <c r="R185" i="31" s="1"/>
  <c r="S185" i="31" s="1"/>
  <c r="N185" i="31"/>
  <c r="M185" i="31"/>
  <c r="L185" i="31"/>
  <c r="K185" i="31"/>
  <c r="J185" i="31"/>
  <c r="I185" i="31"/>
  <c r="H185" i="31"/>
  <c r="G185" i="31"/>
  <c r="D183" i="31"/>
  <c r="M182" i="31"/>
  <c r="R182" i="31" s="1"/>
  <c r="S182" i="31" s="1"/>
  <c r="K182" i="31"/>
  <c r="J182" i="31"/>
  <c r="D182" i="31"/>
  <c r="Q181" i="31"/>
  <c r="N181" i="31"/>
  <c r="O181" i="31" s="1"/>
  <c r="P181" i="31" s="1"/>
  <c r="R181" i="31" s="1"/>
  <c r="S181" i="31" s="1"/>
  <c r="M181" i="31"/>
  <c r="L181" i="31"/>
  <c r="K181" i="31"/>
  <c r="J181" i="31"/>
  <c r="I181" i="31"/>
  <c r="H181" i="31"/>
  <c r="G181" i="31"/>
  <c r="D179" i="31"/>
  <c r="M178" i="31"/>
  <c r="R178" i="31" s="1"/>
  <c r="S178" i="31" s="1"/>
  <c r="K178" i="31"/>
  <c r="J178" i="31"/>
  <c r="D178" i="31"/>
  <c r="Q177" i="31"/>
  <c r="N177" i="31"/>
  <c r="M177" i="31"/>
  <c r="L177" i="31"/>
  <c r="K177" i="31"/>
  <c r="J177" i="31"/>
  <c r="I177" i="31"/>
  <c r="H177" i="31"/>
  <c r="G177" i="31"/>
  <c r="D175" i="31"/>
  <c r="M174" i="31"/>
  <c r="R174" i="31" s="1"/>
  <c r="S174" i="31" s="1"/>
  <c r="P173" i="31"/>
  <c r="O173" i="31"/>
  <c r="N173" i="31"/>
  <c r="L173" i="31"/>
  <c r="M173" i="31" s="1"/>
  <c r="K173" i="31"/>
  <c r="H173" i="31"/>
  <c r="G173" i="31"/>
  <c r="E173" i="31"/>
  <c r="J173" i="31" s="1"/>
  <c r="S170" i="31"/>
  <c r="R170" i="31"/>
  <c r="M170" i="31"/>
  <c r="D170" i="31"/>
  <c r="N169" i="31"/>
  <c r="E169" i="31"/>
  <c r="U167" i="31"/>
  <c r="D167" i="31"/>
  <c r="R166" i="31"/>
  <c r="S166" i="31" s="1"/>
  <c r="M166" i="31"/>
  <c r="D166" i="31"/>
  <c r="K166" i="31" s="1"/>
  <c r="R165" i="31"/>
  <c r="S165" i="31" s="1"/>
  <c r="Q165" i="31"/>
  <c r="N165" i="31"/>
  <c r="O165" i="31" s="1"/>
  <c r="P165" i="31" s="1"/>
  <c r="M165" i="31"/>
  <c r="L165" i="31"/>
  <c r="K165" i="31"/>
  <c r="J165" i="31"/>
  <c r="I165" i="31"/>
  <c r="H165" i="31"/>
  <c r="G165" i="31"/>
  <c r="N163" i="31"/>
  <c r="D163" i="31"/>
  <c r="Q162" i="31"/>
  <c r="P162" i="31"/>
  <c r="O162" i="31"/>
  <c r="N162" i="31"/>
  <c r="R162" i="31" s="1"/>
  <c r="S162" i="31" s="1"/>
  <c r="M162" i="31"/>
  <c r="L162" i="31"/>
  <c r="K162" i="31"/>
  <c r="J162" i="31"/>
  <c r="I162" i="31"/>
  <c r="H162" i="31"/>
  <c r="G162" i="31"/>
  <c r="N160" i="31"/>
  <c r="J160" i="31"/>
  <c r="D160" i="31"/>
  <c r="Q159" i="31"/>
  <c r="P159" i="31"/>
  <c r="O159" i="31"/>
  <c r="N159" i="31"/>
  <c r="R159" i="31" s="1"/>
  <c r="S159" i="31" s="1"/>
  <c r="U159" i="31" s="1"/>
  <c r="M159" i="31"/>
  <c r="L159" i="31"/>
  <c r="K159" i="31"/>
  <c r="J159" i="31"/>
  <c r="I159" i="31"/>
  <c r="H159" i="31"/>
  <c r="G159" i="31"/>
  <c r="N157" i="31"/>
  <c r="D157" i="31"/>
  <c r="R156" i="31"/>
  <c r="S156" i="31" s="1"/>
  <c r="Q156" i="31"/>
  <c r="N156" i="31"/>
  <c r="O156" i="31" s="1"/>
  <c r="P156" i="31" s="1"/>
  <c r="M156" i="31"/>
  <c r="L156" i="31"/>
  <c r="K156" i="31"/>
  <c r="J156" i="31"/>
  <c r="I156" i="31"/>
  <c r="H156" i="31"/>
  <c r="G156" i="31"/>
  <c r="N154" i="31"/>
  <c r="D154" i="31"/>
  <c r="Q153" i="31"/>
  <c r="R153" i="31" s="1"/>
  <c r="S153" i="31" s="1"/>
  <c r="N153" i="31"/>
  <c r="O153" i="31" s="1"/>
  <c r="P153" i="31" s="1"/>
  <c r="M153" i="31"/>
  <c r="L153" i="31"/>
  <c r="K153" i="31"/>
  <c r="J153" i="31"/>
  <c r="I153" i="31"/>
  <c r="H153" i="31"/>
  <c r="G153" i="31"/>
  <c r="Q151" i="31"/>
  <c r="P151" i="31"/>
  <c r="O151" i="31"/>
  <c r="N151" i="31"/>
  <c r="L151" i="31"/>
  <c r="M151" i="31" s="1"/>
  <c r="K151" i="31"/>
  <c r="J151" i="31"/>
  <c r="I151" i="31"/>
  <c r="H151" i="31"/>
  <c r="G151" i="31"/>
  <c r="Q149" i="31"/>
  <c r="O149" i="31"/>
  <c r="P149" i="31" s="1"/>
  <c r="N149" i="31"/>
  <c r="L149" i="31"/>
  <c r="M149" i="31" s="1"/>
  <c r="K149" i="31"/>
  <c r="J149" i="31"/>
  <c r="I149" i="31"/>
  <c r="H149" i="31"/>
  <c r="G149" i="31"/>
  <c r="R147" i="31"/>
  <c r="S147" i="31" s="1"/>
  <c r="Q147" i="31"/>
  <c r="N147" i="31"/>
  <c r="O147" i="31" s="1"/>
  <c r="P147" i="31" s="1"/>
  <c r="M147" i="31"/>
  <c r="L147" i="31"/>
  <c r="K147" i="31"/>
  <c r="J147" i="31"/>
  <c r="I147" i="31"/>
  <c r="H147" i="31"/>
  <c r="G147" i="31"/>
  <c r="Q145" i="31"/>
  <c r="R145" i="31" s="1"/>
  <c r="S145" i="31" s="1"/>
  <c r="N145" i="31"/>
  <c r="O145" i="31" s="1"/>
  <c r="P145" i="31" s="1"/>
  <c r="M145" i="31"/>
  <c r="L145" i="31"/>
  <c r="K145" i="31"/>
  <c r="J145" i="31"/>
  <c r="I145" i="31"/>
  <c r="H145" i="31"/>
  <c r="G145" i="31"/>
  <c r="Q143" i="31"/>
  <c r="O143" i="31"/>
  <c r="P143" i="31" s="1"/>
  <c r="R143" i="31" s="1"/>
  <c r="S143" i="31" s="1"/>
  <c r="N143" i="31"/>
  <c r="M143" i="31"/>
  <c r="L143" i="31"/>
  <c r="K143" i="31"/>
  <c r="J143" i="31"/>
  <c r="H143" i="31"/>
  <c r="G143" i="31"/>
  <c r="O142" i="31"/>
  <c r="P142" i="31" s="1"/>
  <c r="N142" i="31"/>
  <c r="L142" i="31"/>
  <c r="M142" i="31" s="1"/>
  <c r="K142" i="31"/>
  <c r="H142" i="31"/>
  <c r="G142" i="31"/>
  <c r="E142" i="31"/>
  <c r="J142" i="31" s="1"/>
  <c r="Q140" i="31"/>
  <c r="N140" i="31"/>
  <c r="M140" i="31"/>
  <c r="L140" i="31"/>
  <c r="K140" i="31"/>
  <c r="J140" i="31"/>
  <c r="H140" i="31"/>
  <c r="G140" i="31"/>
  <c r="Q139" i="31"/>
  <c r="R139" i="31" s="1"/>
  <c r="S139" i="31" s="1"/>
  <c r="N139" i="31"/>
  <c r="O139" i="31" s="1"/>
  <c r="P139" i="31" s="1"/>
  <c r="M139" i="31"/>
  <c r="L139" i="31"/>
  <c r="K139" i="31"/>
  <c r="J139" i="31"/>
  <c r="I139" i="31"/>
  <c r="H139" i="31"/>
  <c r="G139" i="31"/>
  <c r="Q137" i="31"/>
  <c r="O137" i="31"/>
  <c r="P137" i="31" s="1"/>
  <c r="N137" i="31"/>
  <c r="M137" i="31"/>
  <c r="L137" i="31"/>
  <c r="K137" i="31"/>
  <c r="J137" i="31"/>
  <c r="H137" i="31"/>
  <c r="G137" i="31"/>
  <c r="Q136" i="31"/>
  <c r="N136" i="31"/>
  <c r="M136" i="31"/>
  <c r="L136" i="31"/>
  <c r="K136" i="31"/>
  <c r="J136" i="31"/>
  <c r="I136" i="31"/>
  <c r="H136" i="31"/>
  <c r="G136" i="31"/>
  <c r="N134" i="31"/>
  <c r="D134" i="31"/>
  <c r="O133" i="31"/>
  <c r="P133" i="31" s="1"/>
  <c r="N133" i="31"/>
  <c r="L133" i="31"/>
  <c r="M133" i="31" s="1"/>
  <c r="K133" i="31"/>
  <c r="H133" i="31"/>
  <c r="G133" i="31"/>
  <c r="E133" i="31"/>
  <c r="J133" i="31" s="1"/>
  <c r="N131" i="31"/>
  <c r="R131" i="31" s="1"/>
  <c r="S131" i="31" s="1"/>
  <c r="K131" i="31"/>
  <c r="J131" i="31"/>
  <c r="D131" i="31"/>
  <c r="L131" i="31" s="1"/>
  <c r="M131" i="31" s="1"/>
  <c r="R130" i="31"/>
  <c r="S130" i="31" s="1"/>
  <c r="Q130" i="31"/>
  <c r="N130" i="31"/>
  <c r="O130" i="31" s="1"/>
  <c r="P130" i="31" s="1"/>
  <c r="M130" i="31"/>
  <c r="L130" i="31"/>
  <c r="K130" i="31"/>
  <c r="J130" i="31"/>
  <c r="I130" i="31"/>
  <c r="H130" i="31"/>
  <c r="G130" i="31"/>
  <c r="N128" i="31"/>
  <c r="P127" i="31"/>
  <c r="O127" i="31"/>
  <c r="N127" i="31"/>
  <c r="L127" i="31"/>
  <c r="M127" i="31" s="1"/>
  <c r="K127" i="31"/>
  <c r="H127" i="31"/>
  <c r="G127" i="31"/>
  <c r="E127" i="31"/>
  <c r="J127" i="31" s="1"/>
  <c r="S125" i="31"/>
  <c r="N125" i="31"/>
  <c r="L125" i="31"/>
  <c r="M125" i="31" s="1"/>
  <c r="R125" i="31" s="1"/>
  <c r="K125" i="31"/>
  <c r="J125" i="31"/>
  <c r="D125" i="31"/>
  <c r="Q124" i="31"/>
  <c r="O124" i="31"/>
  <c r="P124" i="31" s="1"/>
  <c r="N124" i="31"/>
  <c r="L124" i="31"/>
  <c r="M124" i="31" s="1"/>
  <c r="K124" i="31"/>
  <c r="J124" i="31"/>
  <c r="I124" i="31"/>
  <c r="H124" i="31"/>
  <c r="G124" i="31"/>
  <c r="U123" i="31"/>
  <c r="U122" i="31"/>
  <c r="U121" i="31"/>
  <c r="N119" i="31"/>
  <c r="K119" i="31"/>
  <c r="J119" i="31"/>
  <c r="D119" i="31"/>
  <c r="L119" i="31" s="1"/>
  <c r="M119" i="31" s="1"/>
  <c r="R119" i="31" s="1"/>
  <c r="S119" i="31" s="1"/>
  <c r="U120" i="31" s="1"/>
  <c r="Q118" i="31"/>
  <c r="N118" i="31"/>
  <c r="M118" i="31"/>
  <c r="L118" i="31"/>
  <c r="K118" i="31"/>
  <c r="J118" i="31"/>
  <c r="I118" i="31"/>
  <c r="H118" i="31"/>
  <c r="G118" i="31"/>
  <c r="N117" i="31"/>
  <c r="L117" i="31"/>
  <c r="M117" i="31" s="1"/>
  <c r="R117" i="31" s="1"/>
  <c r="S117" i="31" s="1"/>
  <c r="D117" i="31"/>
  <c r="Q116" i="31"/>
  <c r="P116" i="31"/>
  <c r="O116" i="31"/>
  <c r="N116" i="31"/>
  <c r="M116" i="31"/>
  <c r="L116" i="31"/>
  <c r="K116" i="31"/>
  <c r="J116" i="31"/>
  <c r="I116" i="31"/>
  <c r="H116" i="31"/>
  <c r="G116" i="31"/>
  <c r="N114" i="31"/>
  <c r="D114" i="31"/>
  <c r="P113" i="31"/>
  <c r="O113" i="31"/>
  <c r="N113" i="31"/>
  <c r="L113" i="31"/>
  <c r="M113" i="31" s="1"/>
  <c r="K113" i="31"/>
  <c r="H113" i="31"/>
  <c r="G113" i="31"/>
  <c r="E113" i="31"/>
  <c r="J113" i="31" s="1"/>
  <c r="N111" i="31"/>
  <c r="N110" i="31"/>
  <c r="O110" i="31" s="1"/>
  <c r="P110" i="31" s="1"/>
  <c r="J110" i="31"/>
  <c r="G110" i="31"/>
  <c r="E110" i="31"/>
  <c r="N108" i="31"/>
  <c r="N107" i="31"/>
  <c r="I107" i="31"/>
  <c r="E107" i="31"/>
  <c r="C236" i="30"/>
  <c r="C235" i="30"/>
  <c r="C234" i="30"/>
  <c r="J233" i="30"/>
  <c r="I233" i="30"/>
  <c r="C233" i="30"/>
  <c r="B233" i="30"/>
  <c r="F233" i="30" s="1"/>
  <c r="G233" i="30" s="1"/>
  <c r="A233" i="30"/>
  <c r="I232" i="30"/>
  <c r="J232" i="30" s="1"/>
  <c r="C232" i="30"/>
  <c r="B232" i="30"/>
  <c r="F232" i="30" s="1"/>
  <c r="G232" i="30" s="1"/>
  <c r="A232" i="30"/>
  <c r="F231" i="30"/>
  <c r="G231" i="30" s="1"/>
  <c r="I231" i="30" s="1"/>
  <c r="J231" i="30" s="1"/>
  <c r="C231" i="30"/>
  <c r="B231" i="30"/>
  <c r="A231" i="30"/>
  <c r="B227" i="30"/>
  <c r="F227" i="30" s="1"/>
  <c r="I227" i="30" s="1"/>
  <c r="J227" i="30" s="1"/>
  <c r="E222" i="30"/>
  <c r="F222" i="30" s="1"/>
  <c r="B222" i="30"/>
  <c r="A222" i="30"/>
  <c r="E221" i="30"/>
  <c r="B221" i="30"/>
  <c r="F221" i="30" s="1"/>
  <c r="J221" i="30" s="1"/>
  <c r="A221" i="30"/>
  <c r="G217" i="30"/>
  <c r="I217" i="30" s="1"/>
  <c r="J217" i="30" s="1"/>
  <c r="F217" i="30"/>
  <c r="B217" i="30"/>
  <c r="I216" i="30"/>
  <c r="J216" i="30" s="1"/>
  <c r="J218" i="30" s="1"/>
  <c r="B216" i="30"/>
  <c r="F216" i="30" s="1"/>
  <c r="G216" i="30" s="1"/>
  <c r="J212" i="30"/>
  <c r="F212" i="30"/>
  <c r="J211" i="30"/>
  <c r="F211" i="30"/>
  <c r="J210" i="30"/>
  <c r="F210" i="30"/>
  <c r="J209" i="30"/>
  <c r="F209" i="30"/>
  <c r="E208" i="30"/>
  <c r="B208" i="30"/>
  <c r="E207" i="30"/>
  <c r="B207" i="30"/>
  <c r="I192" i="30"/>
  <c r="J192" i="30" s="1"/>
  <c r="F192" i="30"/>
  <c r="C192" i="30"/>
  <c r="B192" i="30"/>
  <c r="A192" i="30"/>
  <c r="C191" i="30"/>
  <c r="B191" i="30"/>
  <c r="A191" i="30"/>
  <c r="F190" i="30"/>
  <c r="I190" i="30" s="1"/>
  <c r="J190" i="30" s="1"/>
  <c r="C190" i="30"/>
  <c r="B190" i="30"/>
  <c r="A190" i="30"/>
  <c r="C189" i="30"/>
  <c r="B189" i="30"/>
  <c r="F189" i="30" s="1"/>
  <c r="I189" i="30" s="1"/>
  <c r="J189" i="30" s="1"/>
  <c r="A189" i="30"/>
  <c r="A188" i="30"/>
  <c r="C186" i="30"/>
  <c r="B186" i="30"/>
  <c r="F186" i="30" s="1"/>
  <c r="I186" i="30" s="1"/>
  <c r="J186" i="30" s="1"/>
  <c r="A186" i="30"/>
  <c r="C185" i="30"/>
  <c r="F185" i="30" s="1"/>
  <c r="I185" i="30" s="1"/>
  <c r="J185" i="30" s="1"/>
  <c r="B185" i="30"/>
  <c r="A185" i="30"/>
  <c r="I184" i="30"/>
  <c r="J184" i="30" s="1"/>
  <c r="C184" i="30"/>
  <c r="B184" i="30"/>
  <c r="F184" i="30" s="1"/>
  <c r="A184" i="30"/>
  <c r="F183" i="30"/>
  <c r="I183" i="30" s="1"/>
  <c r="J183" i="30" s="1"/>
  <c r="C183" i="30"/>
  <c r="B183" i="30"/>
  <c r="A183" i="30"/>
  <c r="C182" i="30"/>
  <c r="B182" i="30"/>
  <c r="F182" i="30" s="1"/>
  <c r="I182" i="30" s="1"/>
  <c r="J182" i="30" s="1"/>
  <c r="A182" i="30"/>
  <c r="F181" i="30"/>
  <c r="I181" i="30" s="1"/>
  <c r="J181" i="30" s="1"/>
  <c r="C181" i="30"/>
  <c r="B181" i="30"/>
  <c r="A181" i="30"/>
  <c r="J180" i="30"/>
  <c r="C180" i="30"/>
  <c r="B180" i="30"/>
  <c r="F180" i="30" s="1"/>
  <c r="I180" i="30" s="1"/>
  <c r="A180" i="30"/>
  <c r="J147" i="30"/>
  <c r="C147" i="30"/>
  <c r="F147" i="30" s="1"/>
  <c r="G147" i="30" s="1"/>
  <c r="I147" i="30" s="1"/>
  <c r="B142" i="30"/>
  <c r="J137" i="30"/>
  <c r="B137" i="30"/>
  <c r="F137" i="30" s="1"/>
  <c r="G137" i="30" s="1"/>
  <c r="I137" i="30" s="1"/>
  <c r="B136" i="30"/>
  <c r="F136" i="30" s="1"/>
  <c r="G136" i="30" s="1"/>
  <c r="I136" i="30" s="1"/>
  <c r="J136" i="30" s="1"/>
  <c r="F135" i="30"/>
  <c r="G135" i="30" s="1"/>
  <c r="I135" i="30" s="1"/>
  <c r="J135" i="30" s="1"/>
  <c r="B135" i="30"/>
  <c r="F132" i="30"/>
  <c r="G132" i="30" s="1"/>
  <c r="I132" i="30" s="1"/>
  <c r="J132" i="30" s="1"/>
  <c r="B132" i="30"/>
  <c r="I131" i="30"/>
  <c r="J131" i="30" s="1"/>
  <c r="F131" i="30"/>
  <c r="G131" i="30" s="1"/>
  <c r="B131" i="30"/>
  <c r="G130" i="30"/>
  <c r="I130" i="30" s="1"/>
  <c r="J130" i="30" s="1"/>
  <c r="B130" i="30"/>
  <c r="F130" i="30" s="1"/>
  <c r="J127" i="30"/>
  <c r="F127" i="30"/>
  <c r="G127" i="30" s="1"/>
  <c r="I127" i="30" s="1"/>
  <c r="B127" i="30"/>
  <c r="F126" i="30"/>
  <c r="G126" i="30" s="1"/>
  <c r="I126" i="30" s="1"/>
  <c r="J126" i="30" s="1"/>
  <c r="G125" i="30"/>
  <c r="I125" i="30" s="1"/>
  <c r="J125" i="30" s="1"/>
  <c r="F125" i="30"/>
  <c r="C114" i="30"/>
  <c r="C113" i="30"/>
  <c r="C112" i="30"/>
  <c r="C111" i="30"/>
  <c r="C110" i="30"/>
  <c r="C107" i="30"/>
  <c r="C106" i="30"/>
  <c r="C105" i="30"/>
  <c r="C101" i="30"/>
  <c r="A101" i="30"/>
  <c r="C100" i="30"/>
  <c r="A100" i="30"/>
  <c r="C99" i="30"/>
  <c r="A99" i="30"/>
  <c r="C98" i="30"/>
  <c r="J97" i="30"/>
  <c r="C97" i="30"/>
  <c r="B97" i="30"/>
  <c r="F97" i="30" s="1"/>
  <c r="G97" i="30" s="1"/>
  <c r="I97" i="30" s="1"/>
  <c r="C96" i="30"/>
  <c r="C90" i="30"/>
  <c r="C89" i="30"/>
  <c r="C88" i="30"/>
  <c r="C87" i="30"/>
  <c r="B87" i="30"/>
  <c r="C86" i="30"/>
  <c r="C83" i="30"/>
  <c r="C82" i="30"/>
  <c r="C81" i="30"/>
  <c r="C77" i="30"/>
  <c r="C76" i="30"/>
  <c r="C75" i="30"/>
  <c r="C74" i="30"/>
  <c r="B74" i="30"/>
  <c r="C73" i="30"/>
  <c r="F73" i="30" s="1"/>
  <c r="G73" i="30" s="1"/>
  <c r="I73" i="30" s="1"/>
  <c r="J73" i="30" s="1"/>
  <c r="B73" i="30"/>
  <c r="F72" i="30"/>
  <c r="G72" i="30" s="1"/>
  <c r="I72" i="30" s="1"/>
  <c r="J72" i="30" s="1"/>
  <c r="C72" i="30"/>
  <c r="B72" i="30"/>
  <c r="B96" i="30" s="1"/>
  <c r="F96" i="30" s="1"/>
  <c r="G96" i="30" s="1"/>
  <c r="I96" i="30" s="1"/>
  <c r="J96" i="30" s="1"/>
  <c r="C63" i="30"/>
  <c r="C62" i="30"/>
  <c r="C61" i="30"/>
  <c r="I60" i="30"/>
  <c r="J60" i="30" s="1"/>
  <c r="C60" i="30"/>
  <c r="C59" i="30"/>
  <c r="C56" i="30"/>
  <c r="C55" i="30"/>
  <c r="C54" i="30"/>
  <c r="C50" i="30"/>
  <c r="A50" i="30"/>
  <c r="C49" i="30"/>
  <c r="A49" i="30"/>
  <c r="C48" i="30"/>
  <c r="A48" i="30"/>
  <c r="C47" i="30"/>
  <c r="A47" i="30"/>
  <c r="C46" i="30"/>
  <c r="A46" i="30"/>
  <c r="C45" i="30"/>
  <c r="A45" i="30"/>
  <c r="C36" i="30"/>
  <c r="B36" i="30"/>
  <c r="B63" i="30" s="1"/>
  <c r="A36" i="30"/>
  <c r="A63" i="30" s="1"/>
  <c r="A90" i="30" s="1"/>
  <c r="A114" i="30" s="1"/>
  <c r="C35" i="30"/>
  <c r="F35" i="30" s="1"/>
  <c r="I35" i="30" s="1"/>
  <c r="J35" i="30" s="1"/>
  <c r="B35" i="30"/>
  <c r="B62" i="30" s="1"/>
  <c r="A35" i="30"/>
  <c r="A62" i="30" s="1"/>
  <c r="A89" i="30" s="1"/>
  <c r="A113" i="30" s="1"/>
  <c r="C34" i="30"/>
  <c r="B34" i="30"/>
  <c r="A34" i="30"/>
  <c r="A61" i="30" s="1"/>
  <c r="A88" i="30" s="1"/>
  <c r="A112" i="30" s="1"/>
  <c r="C33" i="30"/>
  <c r="F33" i="30" s="1"/>
  <c r="I33" i="30" s="1"/>
  <c r="J33" i="30" s="1"/>
  <c r="B33" i="30"/>
  <c r="B60" i="30" s="1"/>
  <c r="F60" i="30" s="1"/>
  <c r="A33" i="30"/>
  <c r="A60" i="30" s="1"/>
  <c r="A87" i="30" s="1"/>
  <c r="A111" i="30" s="1"/>
  <c r="C32" i="30"/>
  <c r="B32" i="30"/>
  <c r="A32" i="30"/>
  <c r="A59" i="30" s="1"/>
  <c r="A86" i="30" s="1"/>
  <c r="A110" i="30" s="1"/>
  <c r="A31" i="30"/>
  <c r="A58" i="30" s="1"/>
  <c r="A85" i="30" s="1"/>
  <c r="A109" i="30" s="1"/>
  <c r="C29" i="30"/>
  <c r="B29" i="30"/>
  <c r="F29" i="30" s="1"/>
  <c r="I29" i="30" s="1"/>
  <c r="J29" i="30" s="1"/>
  <c r="A29" i="30"/>
  <c r="A56" i="30" s="1"/>
  <c r="A83" i="30" s="1"/>
  <c r="A107" i="30" s="1"/>
  <c r="C28" i="30"/>
  <c r="B28" i="30"/>
  <c r="B55" i="30" s="1"/>
  <c r="B82" i="30" s="1"/>
  <c r="A28" i="30"/>
  <c r="A55" i="30" s="1"/>
  <c r="A82" i="30" s="1"/>
  <c r="A106" i="30" s="1"/>
  <c r="F27" i="30"/>
  <c r="I27" i="30" s="1"/>
  <c r="J27" i="30" s="1"/>
  <c r="C27" i="30"/>
  <c r="B27" i="30"/>
  <c r="B54" i="30" s="1"/>
  <c r="A27" i="30"/>
  <c r="A54" i="30" s="1"/>
  <c r="A81" i="30" s="1"/>
  <c r="A105" i="30" s="1"/>
  <c r="A26" i="30"/>
  <c r="A53" i="30" s="1"/>
  <c r="A80" i="30" s="1"/>
  <c r="A104" i="30" s="1"/>
  <c r="C24" i="30"/>
  <c r="F24" i="30" s="1"/>
  <c r="I24" i="30" s="1"/>
  <c r="J24" i="30" s="1"/>
  <c r="B24" i="30"/>
  <c r="B50" i="30" s="1"/>
  <c r="A24" i="30"/>
  <c r="C23" i="30"/>
  <c r="B23" i="30"/>
  <c r="B49" i="30" s="1"/>
  <c r="F49" i="30" s="1"/>
  <c r="I49" i="30" s="1"/>
  <c r="J49" i="30" s="1"/>
  <c r="A23" i="30"/>
  <c r="C22" i="30"/>
  <c r="F22" i="30" s="1"/>
  <c r="I22" i="30" s="1"/>
  <c r="J22" i="30" s="1"/>
  <c r="B22" i="30"/>
  <c r="B48" i="30" s="1"/>
  <c r="A22" i="30"/>
  <c r="C21" i="30"/>
  <c r="B21" i="30"/>
  <c r="B47" i="30" s="1"/>
  <c r="A21" i="30"/>
  <c r="C20" i="30"/>
  <c r="F20" i="30" s="1"/>
  <c r="I20" i="30" s="1"/>
  <c r="J20" i="30" s="1"/>
  <c r="B20" i="30"/>
  <c r="B46" i="30" s="1"/>
  <c r="F46" i="30" s="1"/>
  <c r="I46" i="30" s="1"/>
  <c r="J46" i="30" s="1"/>
  <c r="A20" i="30"/>
  <c r="C19" i="30"/>
  <c r="B19" i="30"/>
  <c r="B45" i="30" s="1"/>
  <c r="A19" i="30"/>
  <c r="A18" i="30"/>
  <c r="F16" i="30"/>
  <c r="I16" i="30" s="1"/>
  <c r="J16" i="30" s="1"/>
  <c r="C16" i="30"/>
  <c r="B16" i="30"/>
  <c r="A16" i="30"/>
  <c r="C15" i="30"/>
  <c r="B15" i="30"/>
  <c r="F15" i="30" s="1"/>
  <c r="I15" i="30" s="1"/>
  <c r="J15" i="30" s="1"/>
  <c r="A15" i="30"/>
  <c r="F14" i="30"/>
  <c r="I14" i="30" s="1"/>
  <c r="J14" i="30" s="1"/>
  <c r="C14" i="30"/>
  <c r="B14" i="30"/>
  <c r="A14" i="30"/>
  <c r="C13" i="30"/>
  <c r="B13" i="30"/>
  <c r="F13" i="30" s="1"/>
  <c r="I13" i="30" s="1"/>
  <c r="J13" i="30" s="1"/>
  <c r="A13" i="30"/>
  <c r="A12" i="30"/>
  <c r="C10" i="30"/>
  <c r="B10" i="30"/>
  <c r="F10" i="30" s="1"/>
  <c r="I10" i="30" s="1"/>
  <c r="J10" i="30" s="1"/>
  <c r="A10" i="30"/>
  <c r="C9" i="30"/>
  <c r="F9" i="30" s="1"/>
  <c r="I9" i="30" s="1"/>
  <c r="J9" i="30" s="1"/>
  <c r="B9" i="30"/>
  <c r="A9" i="30"/>
  <c r="C8" i="30"/>
  <c r="B8" i="30"/>
  <c r="F8" i="30" s="1"/>
  <c r="I8" i="30" s="1"/>
  <c r="J8" i="30" s="1"/>
  <c r="A8" i="30"/>
  <c r="A74" i="30" s="1"/>
  <c r="A98" i="30" s="1"/>
  <c r="C7" i="30"/>
  <c r="F7" i="30" s="1"/>
  <c r="I7" i="30" s="1"/>
  <c r="J7" i="30" s="1"/>
  <c r="B7" i="30"/>
  <c r="A7" i="30"/>
  <c r="A73" i="30" s="1"/>
  <c r="A97" i="30" s="1"/>
  <c r="C6" i="30"/>
  <c r="B6" i="30"/>
  <c r="F6" i="30" s="1"/>
  <c r="I6" i="30" s="1"/>
  <c r="J6" i="30" s="1"/>
  <c r="A6" i="30"/>
  <c r="A72" i="30" s="1"/>
  <c r="A96" i="30" s="1"/>
  <c r="A5" i="30"/>
  <c r="H5" i="29"/>
  <c r="D1" i="29"/>
  <c r="H16" i="28"/>
  <c r="L11" i="28"/>
  <c r="H10" i="28"/>
  <c r="D1" i="28"/>
  <c r="I4" i="27"/>
  <c r="B81" i="30" l="1"/>
  <c r="F54" i="30"/>
  <c r="I54" i="30" s="1"/>
  <c r="J54" i="30" s="1"/>
  <c r="G14" i="27"/>
  <c r="F5" i="26" s="1"/>
  <c r="B59" i="30"/>
  <c r="F32" i="30"/>
  <c r="I32" i="30" s="1"/>
  <c r="J32" i="30" s="1"/>
  <c r="F47" i="30"/>
  <c r="I47" i="30" s="1"/>
  <c r="J47" i="30" s="1"/>
  <c r="F55" i="30"/>
  <c r="I55" i="30" s="1"/>
  <c r="J55" i="30" s="1"/>
  <c r="U145" i="31"/>
  <c r="U146" i="31"/>
  <c r="B106" i="30"/>
  <c r="F106" i="30" s="1"/>
  <c r="G106" i="30" s="1"/>
  <c r="I106" i="30" s="1"/>
  <c r="J106" i="30" s="1"/>
  <c r="F82" i="30"/>
  <c r="G82" i="30" s="1"/>
  <c r="I82" i="30" s="1"/>
  <c r="J82" i="30" s="1"/>
  <c r="F87" i="30"/>
  <c r="G87" i="30" s="1"/>
  <c r="I87" i="30" s="1"/>
  <c r="J87" i="30" s="1"/>
  <c r="B111" i="30"/>
  <c r="F111" i="30" s="1"/>
  <c r="G111" i="30" s="1"/>
  <c r="I111" i="30" s="1"/>
  <c r="J111" i="30" s="1"/>
  <c r="K134" i="31"/>
  <c r="H7" i="29" s="1"/>
  <c r="J134" i="31"/>
  <c r="L134" i="31"/>
  <c r="M134" i="31" s="1"/>
  <c r="R134" i="31" s="1"/>
  <c r="S134" i="31" s="1"/>
  <c r="F28" i="30"/>
  <c r="I28" i="30" s="1"/>
  <c r="J28" i="30" s="1"/>
  <c r="B61" i="30"/>
  <c r="F34" i="30"/>
  <c r="I34" i="30" s="1"/>
  <c r="J34" i="30" s="1"/>
  <c r="B56" i="30"/>
  <c r="B98" i="30"/>
  <c r="F98" i="30" s="1"/>
  <c r="G98" i="30" s="1"/>
  <c r="I98" i="30" s="1"/>
  <c r="J98" i="30" s="1"/>
  <c r="F74" i="30"/>
  <c r="G74" i="30" s="1"/>
  <c r="I74" i="30" s="1"/>
  <c r="J74" i="30" s="1"/>
  <c r="U165" i="31"/>
  <c r="U166" i="31"/>
  <c r="K170" i="31"/>
  <c r="J170" i="31"/>
  <c r="D202" i="31"/>
  <c r="D203" i="31"/>
  <c r="K201" i="31"/>
  <c r="G201" i="31"/>
  <c r="F19" i="30"/>
  <c r="I19" i="30" s="1"/>
  <c r="J19" i="30" s="1"/>
  <c r="J38" i="30" s="1"/>
  <c r="J4" i="27" s="1"/>
  <c r="L4" i="27" s="1"/>
  <c r="F21" i="30"/>
  <c r="I21" i="30" s="1"/>
  <c r="J21" i="30" s="1"/>
  <c r="F48" i="30"/>
  <c r="I48" i="30" s="1"/>
  <c r="J48" i="30" s="1"/>
  <c r="B75" i="30"/>
  <c r="F23" i="30"/>
  <c r="I23" i="30" s="1"/>
  <c r="J23" i="30" s="1"/>
  <c r="F50" i="30"/>
  <c r="I50" i="30" s="1"/>
  <c r="J50" i="30" s="1"/>
  <c r="B77" i="30"/>
  <c r="B89" i="30"/>
  <c r="F62" i="30"/>
  <c r="I62" i="30" s="1"/>
  <c r="J62" i="30" s="1"/>
  <c r="B90" i="30"/>
  <c r="F63" i="30"/>
  <c r="I63" i="30" s="1"/>
  <c r="J63" i="30" s="1"/>
  <c r="B76" i="30"/>
  <c r="U156" i="31"/>
  <c r="U162" i="31"/>
  <c r="F36" i="30"/>
  <c r="I36" i="30" s="1"/>
  <c r="J36" i="30" s="1"/>
  <c r="K117" i="31"/>
  <c r="J117" i="31"/>
  <c r="O177" i="31"/>
  <c r="P177" i="31" s="1"/>
  <c r="R177" i="31" s="1"/>
  <c r="S177" i="31" s="1"/>
  <c r="J222" i="30"/>
  <c r="J223" i="30" s="1"/>
  <c r="G222" i="30"/>
  <c r="O107" i="31"/>
  <c r="P107" i="31" s="1"/>
  <c r="K114" i="31"/>
  <c r="J114" i="31"/>
  <c r="L114" i="31"/>
  <c r="M114" i="31" s="1"/>
  <c r="R114" i="31" s="1"/>
  <c r="S114" i="31" s="1"/>
  <c r="U115" i="31" s="1"/>
  <c r="O118" i="31"/>
  <c r="P118" i="31" s="1"/>
  <c r="R118" i="31"/>
  <c r="S118" i="31" s="1"/>
  <c r="U119" i="31" s="1"/>
  <c r="U148" i="31"/>
  <c r="U147" i="31"/>
  <c r="F208" i="30"/>
  <c r="J208" i="30" s="1"/>
  <c r="G221" i="30"/>
  <c r="C251" i="31"/>
  <c r="F251" i="31" s="1"/>
  <c r="H251" i="31" s="1"/>
  <c r="D108" i="31"/>
  <c r="L107" i="31"/>
  <c r="M107" i="31" s="1"/>
  <c r="R107" i="31" s="1"/>
  <c r="S107" i="31" s="1"/>
  <c r="H107" i="31"/>
  <c r="K107" i="31"/>
  <c r="G107" i="31"/>
  <c r="J107" i="31"/>
  <c r="Q107" i="31"/>
  <c r="Q110" i="31"/>
  <c r="I110" i="31"/>
  <c r="D111" i="31"/>
  <c r="L110" i="31"/>
  <c r="M110" i="31" s="1"/>
  <c r="H110" i="31"/>
  <c r="K110" i="31"/>
  <c r="O136" i="31"/>
  <c r="P136" i="31" s="1"/>
  <c r="R136" i="31" s="1"/>
  <c r="S136" i="31" s="1"/>
  <c r="U153" i="31"/>
  <c r="O169" i="31"/>
  <c r="P169" i="31" s="1"/>
  <c r="R169" i="31"/>
  <c r="S169" i="31" s="1"/>
  <c r="U169" i="31" s="1"/>
  <c r="B150" i="30"/>
  <c r="B144" i="30"/>
  <c r="F142" i="30"/>
  <c r="G142" i="30" s="1"/>
  <c r="I142" i="30" s="1"/>
  <c r="J142" i="30" s="1"/>
  <c r="H10" i="29" s="1"/>
  <c r="F191" i="30"/>
  <c r="I191" i="30" s="1"/>
  <c r="J191" i="30" s="1"/>
  <c r="J193" i="30" s="1"/>
  <c r="F207" i="30"/>
  <c r="J207" i="30" s="1"/>
  <c r="R116" i="31"/>
  <c r="S116" i="31" s="1"/>
  <c r="R124" i="31"/>
  <c r="S124" i="31" s="1"/>
  <c r="R137" i="31"/>
  <c r="S137" i="31" s="1"/>
  <c r="R149" i="31"/>
  <c r="S149" i="31" s="1"/>
  <c r="R157" i="31"/>
  <c r="S157" i="31" s="1"/>
  <c r="U158" i="31" s="1"/>
  <c r="L160" i="31"/>
  <c r="M160" i="31" s="1"/>
  <c r="K160" i="31"/>
  <c r="O201" i="31"/>
  <c r="P201" i="31" s="1"/>
  <c r="O140" i="31"/>
  <c r="P140" i="31" s="1"/>
  <c r="R140" i="31"/>
  <c r="S140" i="31" s="1"/>
  <c r="R163" i="31"/>
  <c r="S163" i="31" s="1"/>
  <c r="U164" i="31" s="1"/>
  <c r="L169" i="31"/>
  <c r="M169" i="31" s="1"/>
  <c r="H169" i="31"/>
  <c r="D171" i="31"/>
  <c r="K169" i="31"/>
  <c r="G169" i="31"/>
  <c r="J169" i="31"/>
  <c r="Q169" i="31"/>
  <c r="I169" i="31"/>
  <c r="I113" i="31"/>
  <c r="Q113" i="31"/>
  <c r="R113" i="31" s="1"/>
  <c r="S113" i="31" s="1"/>
  <c r="U114" i="31" s="1"/>
  <c r="R151" i="31"/>
  <c r="S151" i="31" s="1"/>
  <c r="L154" i="31"/>
  <c r="M154" i="31" s="1"/>
  <c r="R154" i="31" s="1"/>
  <c r="S154" i="31" s="1"/>
  <c r="K154" i="31"/>
  <c r="L157" i="31"/>
  <c r="M157" i="31" s="1"/>
  <c r="K157" i="31"/>
  <c r="L163" i="31"/>
  <c r="M163" i="31" s="1"/>
  <c r="K163" i="31"/>
  <c r="J189" i="31"/>
  <c r="Q189" i="31"/>
  <c r="R189" i="31" s="1"/>
  <c r="S189" i="31" s="1"/>
  <c r="I189" i="31"/>
  <c r="R193" i="31"/>
  <c r="S193" i="31" s="1"/>
  <c r="J154" i="31"/>
  <c r="J157" i="31"/>
  <c r="R160" i="31"/>
  <c r="S160" i="31" s="1"/>
  <c r="J163" i="31"/>
  <c r="J166" i="31"/>
  <c r="H189" i="31"/>
  <c r="I127" i="31"/>
  <c r="Q127" i="31"/>
  <c r="R127" i="31" s="1"/>
  <c r="S127" i="31" s="1"/>
  <c r="U127" i="31" s="1"/>
  <c r="D128" i="31"/>
  <c r="I133" i="31"/>
  <c r="H4" i="29" s="1"/>
  <c r="Q133" i="31"/>
  <c r="R133" i="31" s="1"/>
  <c r="S133" i="31" s="1"/>
  <c r="H6" i="29" s="1"/>
  <c r="I142" i="31"/>
  <c r="Q142" i="31"/>
  <c r="R142" i="31" s="1"/>
  <c r="S142" i="31" s="1"/>
  <c r="U142" i="31" s="1"/>
  <c r="I173" i="31"/>
  <c r="Q173" i="31"/>
  <c r="R173" i="31" s="1"/>
  <c r="S173" i="31" s="1"/>
  <c r="U173" i="31" s="1"/>
  <c r="D174" i="31"/>
  <c r="E240" i="31"/>
  <c r="G240" i="31" s="1"/>
  <c r="G242" i="31" s="1"/>
  <c r="J242" i="31" s="1"/>
  <c r="G17" i="28" l="1"/>
  <c r="F6" i="26" s="1"/>
  <c r="G23" i="29"/>
  <c r="F7" i="26" s="1"/>
  <c r="U155" i="31"/>
  <c r="U154" i="31"/>
  <c r="J111" i="31"/>
  <c r="L111" i="31"/>
  <c r="M111" i="31" s="1"/>
  <c r="R111" i="31" s="1"/>
  <c r="S111" i="31" s="1"/>
  <c r="K111" i="31"/>
  <c r="F76" i="30"/>
  <c r="G76" i="30" s="1"/>
  <c r="I76" i="30" s="1"/>
  <c r="J76" i="30" s="1"/>
  <c r="B100" i="30"/>
  <c r="F56" i="30"/>
  <c r="I56" i="30" s="1"/>
  <c r="J56" i="30" s="1"/>
  <c r="J65" i="30" s="1"/>
  <c r="B83" i="30"/>
  <c r="J174" i="31"/>
  <c r="K174" i="31"/>
  <c r="U125" i="31"/>
  <c r="U124" i="31"/>
  <c r="L108" i="31"/>
  <c r="M108" i="31" s="1"/>
  <c r="R108" i="31" s="1"/>
  <c r="S108" i="31" s="1"/>
  <c r="U108" i="31" s="1"/>
  <c r="K108" i="31"/>
  <c r="J108" i="31"/>
  <c r="U157" i="31"/>
  <c r="B113" i="30"/>
  <c r="F113" i="30" s="1"/>
  <c r="G113" i="30" s="1"/>
  <c r="I113" i="30" s="1"/>
  <c r="J113" i="30" s="1"/>
  <c r="F89" i="30"/>
  <c r="G89" i="30" s="1"/>
  <c r="I89" i="30" s="1"/>
  <c r="J89" i="30" s="1"/>
  <c r="B99" i="30"/>
  <c r="F75" i="30"/>
  <c r="G75" i="30" s="1"/>
  <c r="I75" i="30" s="1"/>
  <c r="J75" i="30" s="1"/>
  <c r="L201" i="31"/>
  <c r="M201" i="31" s="1"/>
  <c r="H201" i="31"/>
  <c r="J202" i="31"/>
  <c r="J201" i="31"/>
  <c r="I201" i="31"/>
  <c r="K202" i="31"/>
  <c r="Q201" i="31"/>
  <c r="J128" i="31"/>
  <c r="K128" i="31"/>
  <c r="L128" i="31"/>
  <c r="M128" i="31" s="1"/>
  <c r="R128" i="31" s="1"/>
  <c r="S128" i="31" s="1"/>
  <c r="B101" i="30"/>
  <c r="F77" i="30"/>
  <c r="G77" i="30" s="1"/>
  <c r="I77" i="30" s="1"/>
  <c r="J77" i="30" s="1"/>
  <c r="B88" i="30"/>
  <c r="F61" i="30"/>
  <c r="I61" i="30" s="1"/>
  <c r="J61" i="30" s="1"/>
  <c r="F81" i="30"/>
  <c r="G81" i="30" s="1"/>
  <c r="I81" i="30" s="1"/>
  <c r="J81" i="30" s="1"/>
  <c r="B105" i="30"/>
  <c r="F105" i="30" s="1"/>
  <c r="G105" i="30" s="1"/>
  <c r="I105" i="30" s="1"/>
  <c r="J105" i="30" s="1"/>
  <c r="U160" i="31"/>
  <c r="U161" i="31"/>
  <c r="U152" i="31"/>
  <c r="U151" i="31"/>
  <c r="U116" i="31"/>
  <c r="U117" i="31"/>
  <c r="C146" i="30"/>
  <c r="F146" i="30" s="1"/>
  <c r="G146" i="30" s="1"/>
  <c r="I146" i="30" s="1"/>
  <c r="J146" i="30" s="1"/>
  <c r="J148" i="30" s="1"/>
  <c r="H12" i="29" s="1"/>
  <c r="F144" i="30"/>
  <c r="G144" i="30" s="1"/>
  <c r="I144" i="30" s="1"/>
  <c r="J144" i="30" s="1"/>
  <c r="H11" i="29" s="1"/>
  <c r="U150" i="31"/>
  <c r="U149" i="31"/>
  <c r="J213" i="30"/>
  <c r="B152" i="30"/>
  <c r="F150" i="30"/>
  <c r="G150" i="30" s="1"/>
  <c r="I150" i="30" s="1"/>
  <c r="J150" i="30" s="1"/>
  <c r="H13" i="29" s="1"/>
  <c r="B156" i="30"/>
  <c r="R110" i="31"/>
  <c r="S110" i="31" s="1"/>
  <c r="U111" i="31" s="1"/>
  <c r="U163" i="31"/>
  <c r="F90" i="30"/>
  <c r="G90" i="30" s="1"/>
  <c r="I90" i="30" s="1"/>
  <c r="J90" i="30" s="1"/>
  <c r="B114" i="30"/>
  <c r="F114" i="30" s="1"/>
  <c r="G114" i="30" s="1"/>
  <c r="I114" i="30" s="1"/>
  <c r="J114" i="30" s="1"/>
  <c r="U118" i="31"/>
  <c r="B86" i="30"/>
  <c r="F59" i="30"/>
  <c r="I59" i="30" s="1"/>
  <c r="J59" i="30" s="1"/>
  <c r="F8" i="26" l="1"/>
  <c r="F83" i="30"/>
  <c r="G83" i="30" s="1"/>
  <c r="I83" i="30" s="1"/>
  <c r="J83" i="30" s="1"/>
  <c r="B107" i="30"/>
  <c r="F107" i="30" s="1"/>
  <c r="G107" i="30" s="1"/>
  <c r="I107" i="30" s="1"/>
  <c r="J107" i="30" s="1"/>
  <c r="B158" i="30"/>
  <c r="F156" i="30"/>
  <c r="G156" i="30" s="1"/>
  <c r="I156" i="30" s="1"/>
  <c r="J156" i="30" s="1"/>
  <c r="H17" i="29" s="1"/>
  <c r="B236" i="30"/>
  <c r="F236" i="30" s="1"/>
  <c r="G236" i="30" s="1"/>
  <c r="I236" i="30" s="1"/>
  <c r="J236" i="30" s="1"/>
  <c r="F101" i="30"/>
  <c r="G101" i="30" s="1"/>
  <c r="I101" i="30" s="1"/>
  <c r="J101" i="30" s="1"/>
  <c r="B234" i="30"/>
  <c r="F234" i="30" s="1"/>
  <c r="G234" i="30" s="1"/>
  <c r="I234" i="30" s="1"/>
  <c r="J234" i="30" s="1"/>
  <c r="F99" i="30"/>
  <c r="G99" i="30" s="1"/>
  <c r="I99" i="30" s="1"/>
  <c r="J99" i="30" s="1"/>
  <c r="F100" i="30"/>
  <c r="G100" i="30" s="1"/>
  <c r="I100" i="30" s="1"/>
  <c r="J100" i="30" s="1"/>
  <c r="B235" i="30"/>
  <c r="F235" i="30" s="1"/>
  <c r="G235" i="30" s="1"/>
  <c r="I235" i="30" s="1"/>
  <c r="J235" i="30" s="1"/>
  <c r="F86" i="30"/>
  <c r="G86" i="30" s="1"/>
  <c r="I86" i="30" s="1"/>
  <c r="J86" i="30" s="1"/>
  <c r="B110" i="30"/>
  <c r="F110" i="30" s="1"/>
  <c r="G110" i="30" s="1"/>
  <c r="I110" i="30" s="1"/>
  <c r="J110" i="30" s="1"/>
  <c r="F152" i="30"/>
  <c r="G152" i="30" s="1"/>
  <c r="I152" i="30" s="1"/>
  <c r="J152" i="30" s="1"/>
  <c r="H9" i="29" s="1"/>
  <c r="C154" i="30"/>
  <c r="F154" i="30" s="1"/>
  <c r="G154" i="30" s="1"/>
  <c r="I154" i="30" s="1"/>
  <c r="J154" i="30" s="1"/>
  <c r="H16" i="29" s="1"/>
  <c r="F88" i="30"/>
  <c r="G88" i="30" s="1"/>
  <c r="I88" i="30" s="1"/>
  <c r="J88" i="30" s="1"/>
  <c r="B112" i="30"/>
  <c r="F112" i="30" s="1"/>
  <c r="G112" i="30" s="1"/>
  <c r="I112" i="30" s="1"/>
  <c r="J112" i="30" s="1"/>
  <c r="R201" i="31"/>
  <c r="S201" i="31" s="1"/>
  <c r="F11" i="41" l="1"/>
  <c r="I11" i="41" s="1"/>
  <c r="J115" i="30"/>
  <c r="H12" i="28" s="1"/>
  <c r="J239" i="30"/>
  <c r="B160" i="30"/>
  <c r="F160" i="30" s="1"/>
  <c r="G160" i="30" s="1"/>
  <c r="I160" i="30" s="1"/>
  <c r="J160" i="30" s="1"/>
  <c r="H15" i="29" s="1"/>
  <c r="F158" i="30"/>
  <c r="G158" i="30" s="1"/>
  <c r="I158" i="30" s="1"/>
  <c r="J158" i="30" s="1"/>
  <c r="H14" i="29" s="1"/>
  <c r="J91" i="30"/>
  <c r="H11" i="28" s="1"/>
  <c r="F35" i="25" l="1"/>
  <c r="F27" i="25"/>
  <c r="F18" i="25"/>
  <c r="M9" i="25"/>
  <c r="K9" i="25"/>
  <c r="I9" i="25"/>
  <c r="C9" i="25"/>
  <c r="M8" i="25"/>
  <c r="L8" i="25"/>
  <c r="K8" i="25"/>
  <c r="I8" i="25"/>
  <c r="M7" i="25"/>
  <c r="L7" i="25"/>
  <c r="K7" i="25"/>
  <c r="I7" i="25"/>
  <c r="C7" i="25"/>
  <c r="M6" i="25"/>
  <c r="L6" i="25"/>
  <c r="K6" i="25"/>
  <c r="I6" i="25"/>
  <c r="M5" i="25"/>
  <c r="L5" i="25"/>
  <c r="K5" i="25"/>
  <c r="I5" i="25"/>
  <c r="M4" i="25"/>
  <c r="L4" i="25"/>
  <c r="K4" i="25"/>
  <c r="I4" i="25"/>
  <c r="M3" i="25"/>
  <c r="D251" i="24"/>
  <c r="C251" i="24"/>
  <c r="F251" i="24" s="1"/>
  <c r="H251" i="24" s="1"/>
  <c r="H242" i="24"/>
  <c r="D240" i="24"/>
  <c r="D239" i="24"/>
  <c r="D203" i="24"/>
  <c r="J202" i="24"/>
  <c r="D202" i="24"/>
  <c r="K202" i="24" s="1"/>
  <c r="Q201" i="24"/>
  <c r="P201" i="24"/>
  <c r="O201" i="24"/>
  <c r="N201" i="24"/>
  <c r="R201" i="24" s="1"/>
  <c r="S201" i="24" s="1"/>
  <c r="M201" i="24"/>
  <c r="L201" i="24"/>
  <c r="K201" i="24"/>
  <c r="I201" i="24"/>
  <c r="H201" i="24"/>
  <c r="G201" i="24"/>
  <c r="E201" i="24"/>
  <c r="D199" i="24"/>
  <c r="D198" i="24"/>
  <c r="J197" i="24" s="1"/>
  <c r="Q197" i="24"/>
  <c r="P197" i="24"/>
  <c r="O197" i="24"/>
  <c r="N197" i="24"/>
  <c r="R197" i="24" s="1"/>
  <c r="S197" i="24" s="1"/>
  <c r="M197" i="24"/>
  <c r="L197" i="24"/>
  <c r="K197" i="24"/>
  <c r="I197" i="24"/>
  <c r="H197" i="24"/>
  <c r="G197" i="24"/>
  <c r="D195" i="24"/>
  <c r="D194" i="24"/>
  <c r="H193" i="24" s="1"/>
  <c r="P193" i="24"/>
  <c r="O193" i="24"/>
  <c r="N193" i="24"/>
  <c r="L193" i="24"/>
  <c r="M193" i="24" s="1"/>
  <c r="K193" i="24"/>
  <c r="G193" i="24"/>
  <c r="D191" i="24"/>
  <c r="D190" i="24"/>
  <c r="Q189" i="24"/>
  <c r="O189" i="24"/>
  <c r="P189" i="24" s="1"/>
  <c r="N189" i="24"/>
  <c r="M189" i="24"/>
  <c r="L189" i="24"/>
  <c r="K189" i="24"/>
  <c r="J189" i="24"/>
  <c r="I189" i="24"/>
  <c r="H189" i="24"/>
  <c r="G189" i="24"/>
  <c r="D187" i="24"/>
  <c r="D186" i="24"/>
  <c r="R185" i="24"/>
  <c r="S185" i="24" s="1"/>
  <c r="Q185" i="24"/>
  <c r="N185" i="24"/>
  <c r="O185" i="24" s="1"/>
  <c r="P185" i="24" s="1"/>
  <c r="M185" i="24"/>
  <c r="L185" i="24"/>
  <c r="K185" i="24"/>
  <c r="J185" i="24"/>
  <c r="I185" i="24"/>
  <c r="H185" i="24"/>
  <c r="G185" i="24"/>
  <c r="D183" i="24"/>
  <c r="S182" i="24"/>
  <c r="R182" i="24"/>
  <c r="M182" i="24"/>
  <c r="K182" i="24"/>
  <c r="J182" i="24"/>
  <c r="D182" i="24"/>
  <c r="R181" i="24"/>
  <c r="S181" i="24" s="1"/>
  <c r="Q181" i="24"/>
  <c r="N181" i="24"/>
  <c r="O181" i="24" s="1"/>
  <c r="P181" i="24" s="1"/>
  <c r="M181" i="24"/>
  <c r="L181" i="24"/>
  <c r="K181" i="24"/>
  <c r="J181" i="24"/>
  <c r="I181" i="24"/>
  <c r="H181" i="24"/>
  <c r="G181" i="24"/>
  <c r="D179" i="24"/>
  <c r="S178" i="24"/>
  <c r="R178" i="24"/>
  <c r="M178" i="24"/>
  <c r="K178" i="24"/>
  <c r="J178" i="24"/>
  <c r="D178" i="24"/>
  <c r="Q177" i="24"/>
  <c r="N177" i="24"/>
  <c r="M177" i="24"/>
  <c r="L177" i="24"/>
  <c r="K177" i="24"/>
  <c r="J177" i="24"/>
  <c r="I177" i="24"/>
  <c r="H177" i="24"/>
  <c r="G177" i="24"/>
  <c r="D175" i="24"/>
  <c r="S174" i="24"/>
  <c r="R174" i="24"/>
  <c r="M174" i="24"/>
  <c r="K174" i="24"/>
  <c r="J174" i="24"/>
  <c r="D174" i="24"/>
  <c r="Q173" i="24"/>
  <c r="N173" i="24"/>
  <c r="O173" i="24" s="1"/>
  <c r="P173" i="24" s="1"/>
  <c r="M173" i="24"/>
  <c r="L173" i="24"/>
  <c r="K173" i="24"/>
  <c r="J173" i="24"/>
  <c r="I173" i="24"/>
  <c r="H173" i="24"/>
  <c r="G173" i="24"/>
  <c r="D171" i="24"/>
  <c r="M170" i="24"/>
  <c r="R170" i="24" s="1"/>
  <c r="S170" i="24" s="1"/>
  <c r="O169" i="24"/>
  <c r="P169" i="24" s="1"/>
  <c r="N169" i="24"/>
  <c r="K169" i="24"/>
  <c r="G169" i="24"/>
  <c r="E169" i="24"/>
  <c r="J169" i="24" s="1"/>
  <c r="D167" i="24"/>
  <c r="R166" i="24"/>
  <c r="S166" i="24" s="1"/>
  <c r="M166" i="24"/>
  <c r="D166" i="24"/>
  <c r="Q165" i="24"/>
  <c r="P165" i="24"/>
  <c r="O165" i="24"/>
  <c r="N165" i="24"/>
  <c r="R165" i="24" s="1"/>
  <c r="S165" i="24" s="1"/>
  <c r="L165" i="24"/>
  <c r="M165" i="24" s="1"/>
  <c r="K165" i="24"/>
  <c r="J165" i="24"/>
  <c r="I165" i="24"/>
  <c r="H165" i="24"/>
  <c r="G165" i="24"/>
  <c r="N163" i="24"/>
  <c r="J163" i="24"/>
  <c r="D163" i="24"/>
  <c r="L163" i="24" s="1"/>
  <c r="M163" i="24" s="1"/>
  <c r="Q162" i="24"/>
  <c r="P162" i="24"/>
  <c r="O162" i="24"/>
  <c r="N162" i="24"/>
  <c r="R162" i="24" s="1"/>
  <c r="S162" i="24" s="1"/>
  <c r="M162" i="24"/>
  <c r="L162" i="24"/>
  <c r="K162" i="24"/>
  <c r="J162" i="24"/>
  <c r="I162" i="24"/>
  <c r="H162" i="24"/>
  <c r="G162" i="24"/>
  <c r="N160" i="24"/>
  <c r="K160" i="24"/>
  <c r="J160" i="24"/>
  <c r="D160" i="24"/>
  <c r="L160" i="24" s="1"/>
  <c r="M160" i="24" s="1"/>
  <c r="R160" i="24" s="1"/>
  <c r="S160" i="24" s="1"/>
  <c r="Q159" i="24"/>
  <c r="P159" i="24"/>
  <c r="O159" i="24"/>
  <c r="N159" i="24"/>
  <c r="R159" i="24" s="1"/>
  <c r="S159" i="24" s="1"/>
  <c r="M159" i="24"/>
  <c r="L159" i="24"/>
  <c r="K159" i="24"/>
  <c r="J159" i="24"/>
  <c r="I159" i="24"/>
  <c r="H159" i="24"/>
  <c r="G159" i="24"/>
  <c r="N157" i="24"/>
  <c r="L157" i="24"/>
  <c r="M157" i="24" s="1"/>
  <c r="R157" i="24" s="1"/>
  <c r="S157" i="24" s="1"/>
  <c r="K157" i="24"/>
  <c r="J157" i="24"/>
  <c r="D157" i="24"/>
  <c r="Q156" i="24"/>
  <c r="O156" i="24"/>
  <c r="P156" i="24" s="1"/>
  <c r="N156" i="24"/>
  <c r="M156" i="24"/>
  <c r="L156" i="24"/>
  <c r="K156" i="24"/>
  <c r="J156" i="24"/>
  <c r="I156" i="24"/>
  <c r="H156" i="24"/>
  <c r="G156" i="24"/>
  <c r="N154" i="24"/>
  <c r="D154" i="24"/>
  <c r="Q153" i="24"/>
  <c r="P153" i="24"/>
  <c r="O153" i="24"/>
  <c r="N153" i="24"/>
  <c r="R153" i="24" s="1"/>
  <c r="S153" i="24" s="1"/>
  <c r="L153" i="24"/>
  <c r="M153" i="24" s="1"/>
  <c r="K153" i="24"/>
  <c r="J153" i="24"/>
  <c r="I153" i="24"/>
  <c r="H153" i="24"/>
  <c r="G153" i="24"/>
  <c r="Q151" i="24"/>
  <c r="P151" i="24"/>
  <c r="O151" i="24"/>
  <c r="N151" i="24"/>
  <c r="M151" i="24"/>
  <c r="L151" i="24"/>
  <c r="K151" i="24"/>
  <c r="J151" i="24"/>
  <c r="I151" i="24"/>
  <c r="H151" i="24"/>
  <c r="G151" i="24"/>
  <c r="Q149" i="24"/>
  <c r="O149" i="24"/>
  <c r="P149" i="24" s="1"/>
  <c r="N149" i="24"/>
  <c r="R149" i="24" s="1"/>
  <c r="S149" i="24" s="1"/>
  <c r="M149" i="24"/>
  <c r="L149" i="24"/>
  <c r="K149" i="24"/>
  <c r="J149" i="24"/>
  <c r="I149" i="24"/>
  <c r="H149" i="24"/>
  <c r="G149" i="24"/>
  <c r="Q147" i="24"/>
  <c r="O147" i="24"/>
  <c r="P147" i="24" s="1"/>
  <c r="N147" i="24"/>
  <c r="L147" i="24"/>
  <c r="M147" i="24" s="1"/>
  <c r="K147" i="24"/>
  <c r="J147" i="24"/>
  <c r="I147" i="24"/>
  <c r="H147" i="24"/>
  <c r="G147" i="24"/>
  <c r="Q145" i="24"/>
  <c r="N145" i="24"/>
  <c r="O145" i="24" s="1"/>
  <c r="P145" i="24" s="1"/>
  <c r="L145" i="24"/>
  <c r="M145" i="24" s="1"/>
  <c r="K145" i="24"/>
  <c r="J145" i="24"/>
  <c r="I145" i="24"/>
  <c r="H145" i="24"/>
  <c r="G145" i="24"/>
  <c r="Q143" i="24"/>
  <c r="N143" i="24"/>
  <c r="O143" i="24" s="1"/>
  <c r="P143" i="24" s="1"/>
  <c r="M143" i="24"/>
  <c r="L143" i="24"/>
  <c r="K143" i="24"/>
  <c r="J143" i="24"/>
  <c r="H143" i="24"/>
  <c r="G143" i="24"/>
  <c r="Q142" i="24"/>
  <c r="N142" i="24"/>
  <c r="O142" i="24" s="1"/>
  <c r="P142" i="24" s="1"/>
  <c r="M142" i="24"/>
  <c r="L142" i="24"/>
  <c r="K142" i="24"/>
  <c r="J142" i="24"/>
  <c r="I142" i="24"/>
  <c r="H142" i="24"/>
  <c r="G142" i="24"/>
  <c r="Q140" i="24"/>
  <c r="N140" i="24"/>
  <c r="L140" i="24"/>
  <c r="M140" i="24" s="1"/>
  <c r="K140" i="24"/>
  <c r="J140" i="24"/>
  <c r="H140" i="24"/>
  <c r="G140" i="24"/>
  <c r="Q139" i="24"/>
  <c r="N139" i="24"/>
  <c r="L139" i="24"/>
  <c r="M139" i="24" s="1"/>
  <c r="K139" i="24"/>
  <c r="J139" i="24"/>
  <c r="I139" i="24"/>
  <c r="H139" i="24"/>
  <c r="G139" i="24"/>
  <c r="Q137" i="24"/>
  <c r="N137" i="24"/>
  <c r="O137" i="24" s="1"/>
  <c r="P137" i="24" s="1"/>
  <c r="L137" i="24"/>
  <c r="M137" i="24" s="1"/>
  <c r="K137" i="24"/>
  <c r="J137" i="24"/>
  <c r="H137" i="24"/>
  <c r="G137" i="24"/>
  <c r="Q136" i="24"/>
  <c r="N136" i="24"/>
  <c r="O136" i="24" s="1"/>
  <c r="P136" i="24" s="1"/>
  <c r="L136" i="24"/>
  <c r="M136" i="24" s="1"/>
  <c r="K136" i="24"/>
  <c r="J136" i="24"/>
  <c r="I136" i="24"/>
  <c r="H136" i="24"/>
  <c r="G136" i="24"/>
  <c r="N134" i="24"/>
  <c r="L134" i="24"/>
  <c r="M134" i="24" s="1"/>
  <c r="J134" i="24"/>
  <c r="D134" i="24"/>
  <c r="K134" i="24" s="1"/>
  <c r="Q133" i="24"/>
  <c r="N133" i="24"/>
  <c r="O133" i="24" s="1"/>
  <c r="P133" i="24" s="1"/>
  <c r="M133" i="24"/>
  <c r="L133" i="24"/>
  <c r="K133" i="24"/>
  <c r="J133" i="24"/>
  <c r="I133" i="24"/>
  <c r="H133" i="24"/>
  <c r="G133" i="24"/>
  <c r="N131" i="24"/>
  <c r="L131" i="24"/>
  <c r="M131" i="24" s="1"/>
  <c r="D131" i="24"/>
  <c r="K131" i="24" s="1"/>
  <c r="Q130" i="24"/>
  <c r="O130" i="24"/>
  <c r="P130" i="24" s="1"/>
  <c r="N130" i="24"/>
  <c r="L130" i="24"/>
  <c r="M130" i="24" s="1"/>
  <c r="K130" i="24"/>
  <c r="J130" i="24"/>
  <c r="I130" i="24"/>
  <c r="H130" i="24"/>
  <c r="G130" i="24"/>
  <c r="N128" i="24"/>
  <c r="D128" i="24"/>
  <c r="Q127" i="24"/>
  <c r="P127" i="24"/>
  <c r="N127" i="24"/>
  <c r="O127" i="24" s="1"/>
  <c r="L127" i="24"/>
  <c r="M127" i="24" s="1"/>
  <c r="K127" i="24"/>
  <c r="J127" i="24"/>
  <c r="I127" i="24"/>
  <c r="H127" i="24"/>
  <c r="G127" i="24"/>
  <c r="N125" i="24"/>
  <c r="R125" i="24" s="1"/>
  <c r="S125" i="24" s="1"/>
  <c r="L125" i="24"/>
  <c r="M125" i="24" s="1"/>
  <c r="K125" i="24"/>
  <c r="J125" i="24"/>
  <c r="D125" i="24"/>
  <c r="Q124" i="24"/>
  <c r="N124" i="24"/>
  <c r="O124" i="24" s="1"/>
  <c r="P124" i="24" s="1"/>
  <c r="M124" i="24"/>
  <c r="L124" i="24"/>
  <c r="K124" i="24"/>
  <c r="J124" i="24"/>
  <c r="I124" i="24"/>
  <c r="H124" i="24"/>
  <c r="G124" i="24"/>
  <c r="N119" i="24"/>
  <c r="L119" i="24"/>
  <c r="M119" i="24" s="1"/>
  <c r="R119" i="24" s="1"/>
  <c r="S119" i="24" s="1"/>
  <c r="K119" i="24"/>
  <c r="D119" i="24"/>
  <c r="J119" i="24" s="1"/>
  <c r="Q118" i="24"/>
  <c r="N118" i="24"/>
  <c r="O118" i="24" s="1"/>
  <c r="P118" i="24" s="1"/>
  <c r="L118" i="24"/>
  <c r="M118" i="24" s="1"/>
  <c r="K118" i="24"/>
  <c r="J118" i="24"/>
  <c r="I118" i="24"/>
  <c r="H118" i="24"/>
  <c r="G118" i="24"/>
  <c r="N117" i="24"/>
  <c r="D117" i="24"/>
  <c r="Q116" i="24"/>
  <c r="N116" i="24"/>
  <c r="O116" i="24" s="1"/>
  <c r="P116" i="24" s="1"/>
  <c r="L116" i="24"/>
  <c r="M116" i="24" s="1"/>
  <c r="K116" i="24"/>
  <c r="J116" i="24"/>
  <c r="I116" i="24"/>
  <c r="H116" i="24"/>
  <c r="G116" i="24"/>
  <c r="N114" i="24"/>
  <c r="N113" i="24"/>
  <c r="O113" i="24" s="1"/>
  <c r="P113" i="24" s="1"/>
  <c r="J113" i="24"/>
  <c r="E113" i="24"/>
  <c r="N111" i="24"/>
  <c r="Q110" i="24"/>
  <c r="N110" i="24"/>
  <c r="O110" i="24" s="1"/>
  <c r="P110" i="24" s="1"/>
  <c r="I110" i="24"/>
  <c r="E110" i="24"/>
  <c r="D111" i="24" s="1"/>
  <c r="N108" i="24"/>
  <c r="D108" i="24"/>
  <c r="Q107" i="24"/>
  <c r="P107" i="24"/>
  <c r="N107" i="24"/>
  <c r="O107" i="24" s="1"/>
  <c r="L107" i="24"/>
  <c r="M107" i="24" s="1"/>
  <c r="I107" i="24"/>
  <c r="H107" i="24"/>
  <c r="E107" i="24"/>
  <c r="K107" i="24" s="1"/>
  <c r="J262" i="23"/>
  <c r="F262" i="23"/>
  <c r="G262" i="23" s="1"/>
  <c r="I262" i="23" s="1"/>
  <c r="J261" i="23"/>
  <c r="F261" i="23"/>
  <c r="G261" i="23" s="1"/>
  <c r="I261" i="23" s="1"/>
  <c r="J260" i="23"/>
  <c r="F260" i="23"/>
  <c r="G260" i="23" s="1"/>
  <c r="I260" i="23" s="1"/>
  <c r="J256" i="23"/>
  <c r="B256" i="23"/>
  <c r="F256" i="23" s="1"/>
  <c r="I256" i="23" s="1"/>
  <c r="E251" i="23"/>
  <c r="F251" i="23" s="1"/>
  <c r="B251" i="23"/>
  <c r="A251" i="23"/>
  <c r="E250" i="23"/>
  <c r="B250" i="23"/>
  <c r="F250" i="23" s="1"/>
  <c r="A250" i="23"/>
  <c r="G246" i="23"/>
  <c r="I246" i="23" s="1"/>
  <c r="J246" i="23" s="1"/>
  <c r="F246" i="23"/>
  <c r="B246" i="23"/>
  <c r="B245" i="23"/>
  <c r="F245" i="23" s="1"/>
  <c r="G245" i="23" s="1"/>
  <c r="I245" i="23" s="1"/>
  <c r="J245" i="23" s="1"/>
  <c r="J247" i="23" s="1"/>
  <c r="F241" i="23"/>
  <c r="J241" i="23" s="1"/>
  <c r="F240" i="23"/>
  <c r="J240" i="23" s="1"/>
  <c r="F239" i="23"/>
  <c r="J239" i="23" s="1"/>
  <c r="F238" i="23"/>
  <c r="J238" i="23" s="1"/>
  <c r="E237" i="23"/>
  <c r="B237" i="23"/>
  <c r="F237" i="23" s="1"/>
  <c r="J237" i="23" s="1"/>
  <c r="E236" i="23"/>
  <c r="B236" i="23"/>
  <c r="F236" i="23" s="1"/>
  <c r="J236" i="23" s="1"/>
  <c r="J242" i="23" s="1"/>
  <c r="F221" i="23"/>
  <c r="I221" i="23" s="1"/>
  <c r="J221" i="23" s="1"/>
  <c r="C221" i="23"/>
  <c r="B221" i="23"/>
  <c r="A221" i="23"/>
  <c r="J220" i="23"/>
  <c r="C220" i="23"/>
  <c r="B220" i="23"/>
  <c r="F220" i="23" s="1"/>
  <c r="I220" i="23" s="1"/>
  <c r="A220" i="23"/>
  <c r="I219" i="23"/>
  <c r="J219" i="23" s="1"/>
  <c r="F219" i="23"/>
  <c r="C219" i="23"/>
  <c r="B219" i="23"/>
  <c r="A219" i="23"/>
  <c r="C218" i="23"/>
  <c r="B218" i="23"/>
  <c r="A218" i="23"/>
  <c r="A217" i="23"/>
  <c r="C215" i="23"/>
  <c r="B215" i="23"/>
  <c r="F215" i="23" s="1"/>
  <c r="I215" i="23" s="1"/>
  <c r="J215" i="23" s="1"/>
  <c r="A215" i="23"/>
  <c r="F214" i="23"/>
  <c r="I214" i="23" s="1"/>
  <c r="J214" i="23" s="1"/>
  <c r="C214" i="23"/>
  <c r="B214" i="23"/>
  <c r="A214" i="23"/>
  <c r="C213" i="23"/>
  <c r="B213" i="23"/>
  <c r="F213" i="23" s="1"/>
  <c r="I213" i="23" s="1"/>
  <c r="J213" i="23" s="1"/>
  <c r="A213" i="23"/>
  <c r="F212" i="23"/>
  <c r="I212" i="23" s="1"/>
  <c r="J212" i="23" s="1"/>
  <c r="C212" i="23"/>
  <c r="B212" i="23"/>
  <c r="A212" i="23"/>
  <c r="C211" i="23"/>
  <c r="B211" i="23"/>
  <c r="F211" i="23" s="1"/>
  <c r="I211" i="23" s="1"/>
  <c r="J211" i="23" s="1"/>
  <c r="A211" i="23"/>
  <c r="G187" i="23"/>
  <c r="I187" i="23" s="1"/>
  <c r="J187" i="23" s="1"/>
  <c r="F187" i="23"/>
  <c r="J182" i="23"/>
  <c r="B182" i="23"/>
  <c r="F182" i="23" s="1"/>
  <c r="G182" i="23" s="1"/>
  <c r="I182" i="23" s="1"/>
  <c r="F181" i="23"/>
  <c r="G181" i="23" s="1"/>
  <c r="I181" i="23" s="1"/>
  <c r="J181" i="23" s="1"/>
  <c r="F179" i="23"/>
  <c r="G179" i="23" s="1"/>
  <c r="I179" i="23" s="1"/>
  <c r="J179" i="23" s="1"/>
  <c r="B179" i="23"/>
  <c r="M178" i="23"/>
  <c r="I178" i="23"/>
  <c r="J178" i="23" s="1"/>
  <c r="G178" i="23"/>
  <c r="F178" i="23"/>
  <c r="M177" i="23"/>
  <c r="J177" i="23"/>
  <c r="I177" i="23"/>
  <c r="G177" i="23"/>
  <c r="F177" i="23"/>
  <c r="J175" i="23"/>
  <c r="B175" i="23"/>
  <c r="F175" i="23" s="1"/>
  <c r="G175" i="23" s="1"/>
  <c r="I175" i="23" s="1"/>
  <c r="F174" i="23"/>
  <c r="G174" i="23" s="1"/>
  <c r="I174" i="23" s="1"/>
  <c r="J174" i="23" s="1"/>
  <c r="F172" i="23"/>
  <c r="G172" i="23" s="1"/>
  <c r="I172" i="23" s="1"/>
  <c r="J172" i="23" s="1"/>
  <c r="B172" i="23"/>
  <c r="M171" i="23"/>
  <c r="I171" i="23"/>
  <c r="J171" i="23" s="1"/>
  <c r="G171" i="23"/>
  <c r="F171" i="23"/>
  <c r="M170" i="23"/>
  <c r="J170" i="23"/>
  <c r="I170" i="23"/>
  <c r="G170" i="23"/>
  <c r="F170" i="23"/>
  <c r="J168" i="23"/>
  <c r="B168" i="23"/>
  <c r="F168" i="23" s="1"/>
  <c r="G168" i="23" s="1"/>
  <c r="I168" i="23" s="1"/>
  <c r="F167" i="23"/>
  <c r="G167" i="23" s="1"/>
  <c r="I167" i="23" s="1"/>
  <c r="J167" i="23" s="1"/>
  <c r="D157" i="23"/>
  <c r="D155" i="23"/>
  <c r="B155" i="23"/>
  <c r="B146" i="23"/>
  <c r="F145" i="23"/>
  <c r="G145" i="23" s="1"/>
  <c r="I145" i="23" s="1"/>
  <c r="J145" i="23" s="1"/>
  <c r="B145" i="23"/>
  <c r="G142" i="23"/>
  <c r="I142" i="23" s="1"/>
  <c r="J142" i="23" s="1"/>
  <c r="F142" i="23"/>
  <c r="G137" i="23"/>
  <c r="I137" i="23" s="1"/>
  <c r="J137" i="23" s="1"/>
  <c r="F137" i="23"/>
  <c r="G136" i="23"/>
  <c r="I136" i="23" s="1"/>
  <c r="J136" i="23" s="1"/>
  <c r="F136" i="23"/>
  <c r="G135" i="23"/>
  <c r="I135" i="23" s="1"/>
  <c r="J135" i="23" s="1"/>
  <c r="F135" i="23"/>
  <c r="G132" i="23"/>
  <c r="I132" i="23" s="1"/>
  <c r="J132" i="23" s="1"/>
  <c r="F132" i="23"/>
  <c r="G131" i="23"/>
  <c r="I131" i="23" s="1"/>
  <c r="J131" i="23" s="1"/>
  <c r="F131" i="23"/>
  <c r="G130" i="23"/>
  <c r="I130" i="23" s="1"/>
  <c r="J130" i="23" s="1"/>
  <c r="F130" i="23"/>
  <c r="G127" i="23"/>
  <c r="I127" i="23" s="1"/>
  <c r="J127" i="23" s="1"/>
  <c r="F127" i="23"/>
  <c r="G126" i="23"/>
  <c r="I126" i="23" s="1"/>
  <c r="J126" i="23" s="1"/>
  <c r="F126" i="23"/>
  <c r="G125" i="23"/>
  <c r="I125" i="23" s="1"/>
  <c r="J125" i="23" s="1"/>
  <c r="F125" i="23"/>
  <c r="I114" i="23"/>
  <c r="J114" i="23" s="1"/>
  <c r="G114" i="23"/>
  <c r="F114" i="23"/>
  <c r="J113" i="23"/>
  <c r="I113" i="23"/>
  <c r="G113" i="23"/>
  <c r="F113" i="23"/>
  <c r="F112" i="23"/>
  <c r="G112" i="23" s="1"/>
  <c r="I112" i="23" s="1"/>
  <c r="J112" i="23" s="1"/>
  <c r="G111" i="23"/>
  <c r="I111" i="23" s="1"/>
  <c r="J111" i="23" s="1"/>
  <c r="F111" i="23"/>
  <c r="I110" i="23"/>
  <c r="J110" i="23" s="1"/>
  <c r="G110" i="23"/>
  <c r="F110" i="23"/>
  <c r="F107" i="23"/>
  <c r="G107" i="23" s="1"/>
  <c r="I107" i="23" s="1"/>
  <c r="J107" i="23" s="1"/>
  <c r="G106" i="23"/>
  <c r="I106" i="23" s="1"/>
  <c r="J106" i="23" s="1"/>
  <c r="F106" i="23"/>
  <c r="I105" i="23"/>
  <c r="J105" i="23" s="1"/>
  <c r="G105" i="23"/>
  <c r="F105" i="23"/>
  <c r="C104" i="23"/>
  <c r="C103" i="23"/>
  <c r="C102" i="23"/>
  <c r="C101" i="23"/>
  <c r="C100" i="23"/>
  <c r="C99" i="23"/>
  <c r="C98" i="23"/>
  <c r="C97" i="23"/>
  <c r="G90" i="23"/>
  <c r="I90" i="23" s="1"/>
  <c r="J90" i="23" s="1"/>
  <c r="F90" i="23"/>
  <c r="I89" i="23"/>
  <c r="J89" i="23" s="1"/>
  <c r="G89" i="23"/>
  <c r="F89" i="23"/>
  <c r="J88" i="23"/>
  <c r="I88" i="23"/>
  <c r="G88" i="23"/>
  <c r="F88" i="23"/>
  <c r="J87" i="23"/>
  <c r="F87" i="23"/>
  <c r="G87" i="23" s="1"/>
  <c r="I87" i="23" s="1"/>
  <c r="F86" i="23"/>
  <c r="G86" i="23" s="1"/>
  <c r="I86" i="23" s="1"/>
  <c r="J86" i="23" s="1"/>
  <c r="I83" i="23"/>
  <c r="J83" i="23" s="1"/>
  <c r="G83" i="23"/>
  <c r="F83" i="23"/>
  <c r="J82" i="23"/>
  <c r="F82" i="23"/>
  <c r="G82" i="23" s="1"/>
  <c r="I82" i="23" s="1"/>
  <c r="A82" i="23"/>
  <c r="A106" i="23" s="1"/>
  <c r="G81" i="23"/>
  <c r="I81" i="23" s="1"/>
  <c r="J81" i="23" s="1"/>
  <c r="F81" i="23"/>
  <c r="A81" i="23"/>
  <c r="A105" i="23" s="1"/>
  <c r="C80" i="23"/>
  <c r="C79" i="23"/>
  <c r="C78" i="23"/>
  <c r="C77" i="23"/>
  <c r="C76" i="23"/>
  <c r="C75" i="23"/>
  <c r="C74" i="23"/>
  <c r="C73" i="23"/>
  <c r="F63" i="23"/>
  <c r="I63" i="23" s="1"/>
  <c r="J63" i="23" s="1"/>
  <c r="F62" i="23"/>
  <c r="I62" i="23" s="1"/>
  <c r="J62" i="23" s="1"/>
  <c r="F61" i="23"/>
  <c r="I61" i="23" s="1"/>
  <c r="J61" i="23" s="1"/>
  <c r="F60" i="23"/>
  <c r="I60" i="23" s="1"/>
  <c r="J60" i="23" s="1"/>
  <c r="F59" i="23"/>
  <c r="I59" i="23" s="1"/>
  <c r="J59" i="23" s="1"/>
  <c r="I56" i="23"/>
  <c r="J56" i="23" s="1"/>
  <c r="F56" i="23"/>
  <c r="C53" i="23"/>
  <c r="A53" i="23"/>
  <c r="A80" i="23" s="1"/>
  <c r="A104" i="23" s="1"/>
  <c r="C52" i="23"/>
  <c r="C51" i="23"/>
  <c r="A51" i="23"/>
  <c r="A78" i="23" s="1"/>
  <c r="A102" i="23" s="1"/>
  <c r="C50" i="23"/>
  <c r="C49" i="23"/>
  <c r="A49" i="23"/>
  <c r="A76" i="23" s="1"/>
  <c r="A100" i="23" s="1"/>
  <c r="C48" i="23"/>
  <c r="C47" i="23"/>
  <c r="A47" i="23"/>
  <c r="A74" i="23" s="1"/>
  <c r="A98" i="23" s="1"/>
  <c r="C46" i="23"/>
  <c r="J36" i="23"/>
  <c r="I36" i="23"/>
  <c r="F36" i="23"/>
  <c r="A36" i="23"/>
  <c r="A63" i="23" s="1"/>
  <c r="A90" i="23" s="1"/>
  <c r="A114" i="23" s="1"/>
  <c r="J35" i="23"/>
  <c r="I35" i="23"/>
  <c r="F35" i="23"/>
  <c r="A35" i="23"/>
  <c r="A62" i="23" s="1"/>
  <c r="A89" i="23" s="1"/>
  <c r="A113" i="23" s="1"/>
  <c r="J34" i="23"/>
  <c r="I34" i="23"/>
  <c r="F34" i="23"/>
  <c r="A34" i="23"/>
  <c r="A61" i="23" s="1"/>
  <c r="A88" i="23" s="1"/>
  <c r="A112" i="23" s="1"/>
  <c r="J33" i="23"/>
  <c r="I33" i="23"/>
  <c r="F33" i="23"/>
  <c r="A33" i="23"/>
  <c r="A60" i="23" s="1"/>
  <c r="A87" i="23" s="1"/>
  <c r="A111" i="23" s="1"/>
  <c r="J32" i="23"/>
  <c r="I32" i="23"/>
  <c r="F32" i="23"/>
  <c r="A32" i="23"/>
  <c r="A59" i="23" s="1"/>
  <c r="A86" i="23" s="1"/>
  <c r="A110" i="23" s="1"/>
  <c r="A31" i="23"/>
  <c r="A58" i="23" s="1"/>
  <c r="A85" i="23" s="1"/>
  <c r="A109" i="23" s="1"/>
  <c r="F29" i="23"/>
  <c r="I29" i="23" s="1"/>
  <c r="J29" i="23" s="1"/>
  <c r="A29" i="23"/>
  <c r="A56" i="23" s="1"/>
  <c r="A83" i="23" s="1"/>
  <c r="A107" i="23" s="1"/>
  <c r="F28" i="23"/>
  <c r="I28" i="23" s="1"/>
  <c r="J28" i="23" s="1"/>
  <c r="A28" i="23"/>
  <c r="F27" i="23"/>
  <c r="I27" i="23" s="1"/>
  <c r="J27" i="23" s="1"/>
  <c r="A27" i="23"/>
  <c r="A26" i="23"/>
  <c r="I24" i="23"/>
  <c r="J24" i="23" s="1"/>
  <c r="F24" i="23"/>
  <c r="A24" i="23"/>
  <c r="I22" i="23"/>
  <c r="J22" i="23" s="1"/>
  <c r="F22" i="23"/>
  <c r="A22" i="23"/>
  <c r="I21" i="23"/>
  <c r="J21" i="23" s="1"/>
  <c r="F21" i="23"/>
  <c r="A21" i="23"/>
  <c r="I20" i="23"/>
  <c r="J20" i="23" s="1"/>
  <c r="F20" i="23"/>
  <c r="A20" i="23"/>
  <c r="I19" i="23"/>
  <c r="J19" i="23" s="1"/>
  <c r="F19" i="23"/>
  <c r="A19" i="23"/>
  <c r="A18" i="23"/>
  <c r="J16" i="23"/>
  <c r="I16" i="23"/>
  <c r="F16" i="23"/>
  <c r="A16" i="23"/>
  <c r="J15" i="23"/>
  <c r="I15" i="23"/>
  <c r="F15" i="23"/>
  <c r="A15" i="23"/>
  <c r="J14" i="23"/>
  <c r="I14" i="23"/>
  <c r="F14" i="23"/>
  <c r="A14" i="23"/>
  <c r="C13" i="23"/>
  <c r="B13" i="23"/>
  <c r="F13" i="23" s="1"/>
  <c r="I13" i="23" s="1"/>
  <c r="J13" i="23" s="1"/>
  <c r="A13" i="23"/>
  <c r="F12" i="23"/>
  <c r="I12" i="23" s="1"/>
  <c r="J12" i="23" s="1"/>
  <c r="C12" i="23"/>
  <c r="B12" i="23"/>
  <c r="B52" i="23" s="1"/>
  <c r="A12" i="23"/>
  <c r="A52" i="23" s="1"/>
  <c r="A79" i="23" s="1"/>
  <c r="A103" i="23" s="1"/>
  <c r="C11" i="23"/>
  <c r="B11" i="23"/>
  <c r="F11" i="23" s="1"/>
  <c r="I11" i="23" s="1"/>
  <c r="J11" i="23" s="1"/>
  <c r="A11" i="23"/>
  <c r="F10" i="23"/>
  <c r="I10" i="23" s="1"/>
  <c r="J10" i="23" s="1"/>
  <c r="C10" i="23"/>
  <c r="B10" i="23"/>
  <c r="B50" i="23" s="1"/>
  <c r="A10" i="23"/>
  <c r="A50" i="23" s="1"/>
  <c r="A77" i="23" s="1"/>
  <c r="A101" i="23" s="1"/>
  <c r="C9" i="23"/>
  <c r="B9" i="23"/>
  <c r="F9" i="23" s="1"/>
  <c r="I9" i="23" s="1"/>
  <c r="J9" i="23" s="1"/>
  <c r="A9" i="23"/>
  <c r="F8" i="23"/>
  <c r="I8" i="23" s="1"/>
  <c r="J8" i="23" s="1"/>
  <c r="C8" i="23"/>
  <c r="B8" i="23"/>
  <c r="B48" i="23" s="1"/>
  <c r="A8" i="23"/>
  <c r="A48" i="23" s="1"/>
  <c r="A75" i="23" s="1"/>
  <c r="A99" i="23" s="1"/>
  <c r="C7" i="23"/>
  <c r="B7" i="23"/>
  <c r="F7" i="23" s="1"/>
  <c r="I7" i="23" s="1"/>
  <c r="J7" i="23" s="1"/>
  <c r="A7" i="23"/>
  <c r="F6" i="23"/>
  <c r="I6" i="23" s="1"/>
  <c r="J6" i="23" s="1"/>
  <c r="C6" i="23"/>
  <c r="B6" i="23"/>
  <c r="B46" i="23" s="1"/>
  <c r="A6" i="23"/>
  <c r="A46" i="23" s="1"/>
  <c r="A73" i="23" s="1"/>
  <c r="A97" i="23" s="1"/>
  <c r="A5" i="23"/>
  <c r="A45" i="23" s="1"/>
  <c r="A72" i="23" s="1"/>
  <c r="A96" i="23" s="1"/>
  <c r="H4" i="22"/>
  <c r="D1" i="22"/>
  <c r="I27" i="21"/>
  <c r="K25" i="21"/>
  <c r="L26" i="21" s="1"/>
  <c r="I25" i="21"/>
  <c r="I24" i="21"/>
  <c r="I23" i="21"/>
  <c r="I22" i="21"/>
  <c r="H19" i="21"/>
  <c r="H18" i="21"/>
  <c r="H17" i="21"/>
  <c r="H13" i="21"/>
  <c r="D1" i="21"/>
  <c r="D1" i="20"/>
  <c r="G7" i="22" l="1"/>
  <c r="F8" i="18" s="1"/>
  <c r="G14" i="19"/>
  <c r="F5" i="18" s="1"/>
  <c r="B77" i="23"/>
  <c r="F50" i="23"/>
  <c r="I50" i="23" s="1"/>
  <c r="J50" i="23" s="1"/>
  <c r="J222" i="23"/>
  <c r="B75" i="23"/>
  <c r="F48" i="23"/>
  <c r="I48" i="23" s="1"/>
  <c r="J48" i="23" s="1"/>
  <c r="B79" i="23"/>
  <c r="F52" i="23"/>
  <c r="I52" i="23" s="1"/>
  <c r="J52" i="23" s="1"/>
  <c r="J38" i="23"/>
  <c r="J4" i="19" s="1"/>
  <c r="B73" i="23"/>
  <c r="F46" i="23"/>
  <c r="I46" i="23" s="1"/>
  <c r="J46" i="23" s="1"/>
  <c r="E26" i="21"/>
  <c r="O139" i="24"/>
  <c r="P139" i="24" s="1"/>
  <c r="R139" i="24"/>
  <c r="S139" i="24" s="1"/>
  <c r="K166" i="24"/>
  <c r="J166" i="24"/>
  <c r="B47" i="23"/>
  <c r="B49" i="23"/>
  <c r="B51" i="23"/>
  <c r="B53" i="23"/>
  <c r="B148" i="23"/>
  <c r="F146" i="23"/>
  <c r="G146" i="23" s="1"/>
  <c r="I146" i="23" s="1"/>
  <c r="J146" i="23" s="1"/>
  <c r="B157" i="23"/>
  <c r="F157" i="23" s="1"/>
  <c r="G157" i="23" s="1"/>
  <c r="I157" i="23" s="1"/>
  <c r="J157" i="23" s="1"/>
  <c r="F155" i="23"/>
  <c r="G155" i="23" s="1"/>
  <c r="I155" i="23" s="1"/>
  <c r="J155" i="23" s="1"/>
  <c r="F218" i="23"/>
  <c r="I218" i="23" s="1"/>
  <c r="J218" i="23" s="1"/>
  <c r="J250" i="23"/>
  <c r="G250" i="23"/>
  <c r="J183" i="23"/>
  <c r="J184" i="23" s="1"/>
  <c r="H15" i="21" s="1"/>
  <c r="O177" i="24"/>
  <c r="P177" i="24" s="1"/>
  <c r="R177" i="24" s="1"/>
  <c r="S177" i="24" s="1"/>
  <c r="O140" i="24"/>
  <c r="P140" i="24" s="1"/>
  <c r="R140" i="24" s="1"/>
  <c r="S140" i="24" s="1"/>
  <c r="J251" i="23"/>
  <c r="G251" i="23"/>
  <c r="C228" i="24"/>
  <c r="C233" i="24" s="1"/>
  <c r="Q113" i="24"/>
  <c r="I113" i="24"/>
  <c r="H4" i="21" s="1"/>
  <c r="D114" i="24"/>
  <c r="L113" i="24"/>
  <c r="M113" i="24" s="1"/>
  <c r="H113" i="24"/>
  <c r="H10" i="20" s="1"/>
  <c r="K113" i="24"/>
  <c r="G113" i="24"/>
  <c r="I4" i="19" s="1"/>
  <c r="L4" i="19" s="1"/>
  <c r="L117" i="24"/>
  <c r="M117" i="24" s="1"/>
  <c r="K117" i="24"/>
  <c r="J117" i="24"/>
  <c r="R118" i="24"/>
  <c r="S118" i="24" s="1"/>
  <c r="R131" i="24"/>
  <c r="S131" i="24" s="1"/>
  <c r="R151" i="24"/>
  <c r="S151" i="24" s="1"/>
  <c r="R156" i="24"/>
  <c r="S156" i="24" s="1"/>
  <c r="R163" i="24"/>
  <c r="S163" i="24" s="1"/>
  <c r="R173" i="24"/>
  <c r="S173" i="24" s="1"/>
  <c r="J263" i="23"/>
  <c r="L108" i="24"/>
  <c r="M108" i="24" s="1"/>
  <c r="R108" i="24" s="1"/>
  <c r="S108" i="24" s="1"/>
  <c r="K108" i="24"/>
  <c r="J108" i="24"/>
  <c r="L111" i="24"/>
  <c r="M111" i="24" s="1"/>
  <c r="R111" i="24" s="1"/>
  <c r="S111" i="24" s="1"/>
  <c r="K111" i="24"/>
  <c r="L128" i="24"/>
  <c r="M128" i="24" s="1"/>
  <c r="R128" i="24" s="1"/>
  <c r="S128" i="24" s="1"/>
  <c r="K128" i="24"/>
  <c r="J128" i="24"/>
  <c r="R189" i="24"/>
  <c r="S189" i="24" s="1"/>
  <c r="J111" i="24"/>
  <c r="R117" i="24"/>
  <c r="S117" i="24" s="1"/>
  <c r="R130" i="24"/>
  <c r="S130" i="24" s="1"/>
  <c r="U131" i="24" s="1"/>
  <c r="R134" i="24"/>
  <c r="S134" i="24" s="1"/>
  <c r="R147" i="24"/>
  <c r="S147" i="24" s="1"/>
  <c r="L154" i="24"/>
  <c r="M154" i="24" s="1"/>
  <c r="R154" i="24" s="1"/>
  <c r="S154" i="24" s="1"/>
  <c r="K154" i="24"/>
  <c r="J154" i="24"/>
  <c r="J193" i="24"/>
  <c r="Q193" i="24"/>
  <c r="R193" i="24" s="1"/>
  <c r="S193" i="24" s="1"/>
  <c r="I193" i="24"/>
  <c r="J110" i="24"/>
  <c r="R124" i="24"/>
  <c r="S124" i="24" s="1"/>
  <c r="R133" i="24"/>
  <c r="S133" i="24" s="1"/>
  <c r="R142" i="24"/>
  <c r="S142" i="24" s="1"/>
  <c r="R143" i="24"/>
  <c r="S143" i="24" s="1"/>
  <c r="K163" i="24"/>
  <c r="H169" i="24"/>
  <c r="L169" i="24"/>
  <c r="M169" i="24" s="1"/>
  <c r="R169" i="24" s="1"/>
  <c r="S169" i="24" s="1"/>
  <c r="U170" i="24" s="1"/>
  <c r="D170" i="24"/>
  <c r="J201" i="24"/>
  <c r="J107" i="24"/>
  <c r="R107" i="24"/>
  <c r="S107" i="24" s="1"/>
  <c r="G110" i="24"/>
  <c r="K110" i="24"/>
  <c r="R116" i="24"/>
  <c r="S116" i="24" s="1"/>
  <c r="U117" i="24" s="1"/>
  <c r="R127" i="24"/>
  <c r="S127" i="24" s="1"/>
  <c r="J131" i="24"/>
  <c r="R136" i="24"/>
  <c r="S136" i="24" s="1"/>
  <c r="R137" i="24"/>
  <c r="S137" i="24" s="1"/>
  <c r="R145" i="24"/>
  <c r="S145" i="24" s="1"/>
  <c r="I169" i="24"/>
  <c r="Q169" i="24"/>
  <c r="G107" i="24"/>
  <c r="H110" i="24"/>
  <c r="L110" i="24"/>
  <c r="M110" i="24" s="1"/>
  <c r="R110" i="24" s="1"/>
  <c r="S110" i="24" s="1"/>
  <c r="G18" i="20" l="1"/>
  <c r="F6" i="18" s="1"/>
  <c r="U111" i="24"/>
  <c r="F51" i="23"/>
  <c r="I51" i="23" s="1"/>
  <c r="J51" i="23" s="1"/>
  <c r="B78" i="23"/>
  <c r="B97" i="23"/>
  <c r="F97" i="23" s="1"/>
  <c r="G97" i="23" s="1"/>
  <c r="I97" i="23" s="1"/>
  <c r="J97" i="23" s="1"/>
  <c r="F73" i="23"/>
  <c r="G73" i="23" s="1"/>
  <c r="I73" i="23" s="1"/>
  <c r="J73" i="23" s="1"/>
  <c r="B103" i="23"/>
  <c r="F103" i="23" s="1"/>
  <c r="G103" i="23" s="1"/>
  <c r="I103" i="23" s="1"/>
  <c r="J103" i="23" s="1"/>
  <c r="F79" i="23"/>
  <c r="G79" i="23" s="1"/>
  <c r="I79" i="23" s="1"/>
  <c r="J79" i="23" s="1"/>
  <c r="J252" i="23"/>
  <c r="B76" i="23"/>
  <c r="F49" i="23"/>
  <c r="I49" i="23" s="1"/>
  <c r="J49" i="23" s="1"/>
  <c r="U137" i="24"/>
  <c r="K170" i="24"/>
  <c r="J170" i="24"/>
  <c r="R113" i="24"/>
  <c r="S113" i="24" s="1"/>
  <c r="E240" i="24"/>
  <c r="G240" i="24" s="1"/>
  <c r="C237" i="24"/>
  <c r="H11" i="21" s="1"/>
  <c r="C236" i="24"/>
  <c r="H9" i="21" s="1"/>
  <c r="E239" i="24"/>
  <c r="G239" i="24" s="1"/>
  <c r="G242" i="24" s="1"/>
  <c r="J242" i="24" s="1"/>
  <c r="H10" i="21" s="1"/>
  <c r="E150" i="23"/>
  <c r="F148" i="23"/>
  <c r="G148" i="23" s="1"/>
  <c r="I148" i="23" s="1"/>
  <c r="J148" i="23" s="1"/>
  <c r="F47" i="23"/>
  <c r="I47" i="23" s="1"/>
  <c r="J47" i="23" s="1"/>
  <c r="B74" i="23"/>
  <c r="B99" i="23"/>
  <c r="F99" i="23" s="1"/>
  <c r="G99" i="23" s="1"/>
  <c r="I99" i="23" s="1"/>
  <c r="J99" i="23" s="1"/>
  <c r="F75" i="23"/>
  <c r="G75" i="23" s="1"/>
  <c r="I75" i="23" s="1"/>
  <c r="J75" i="23" s="1"/>
  <c r="B101" i="23"/>
  <c r="F101" i="23" s="1"/>
  <c r="G101" i="23" s="1"/>
  <c r="I101" i="23" s="1"/>
  <c r="J101" i="23" s="1"/>
  <c r="F77" i="23"/>
  <c r="G77" i="23" s="1"/>
  <c r="I77" i="23" s="1"/>
  <c r="J77" i="23" s="1"/>
  <c r="U108" i="24"/>
  <c r="J114" i="24"/>
  <c r="H5" i="21" s="1"/>
  <c r="L114" i="24"/>
  <c r="M114" i="24" s="1"/>
  <c r="R114" i="24" s="1"/>
  <c r="S114" i="24" s="1"/>
  <c r="K114" i="24"/>
  <c r="H7" i="21" s="1"/>
  <c r="F53" i="23"/>
  <c r="I53" i="23" s="1"/>
  <c r="J53" i="23" s="1"/>
  <c r="B80" i="23"/>
  <c r="J65" i="23"/>
  <c r="H4" i="20" s="1"/>
  <c r="G28" i="21" l="1"/>
  <c r="F7" i="18" s="1"/>
  <c r="F9" i="18" s="1"/>
  <c r="L4" i="20"/>
  <c r="H8" i="20" s="1"/>
  <c r="K4" i="20"/>
  <c r="U114" i="24"/>
  <c r="H6" i="21" s="1"/>
  <c r="B98" i="23"/>
  <c r="F98" i="23" s="1"/>
  <c r="G98" i="23" s="1"/>
  <c r="I98" i="23" s="1"/>
  <c r="J98" i="23" s="1"/>
  <c r="F74" i="23"/>
  <c r="G74" i="23" s="1"/>
  <c r="I74" i="23" s="1"/>
  <c r="J74" i="23" s="1"/>
  <c r="J91" i="23" s="1"/>
  <c r="H11" i="20" s="1"/>
  <c r="B100" i="23"/>
  <c r="F100" i="23" s="1"/>
  <c r="G100" i="23" s="1"/>
  <c r="I100" i="23" s="1"/>
  <c r="J100" i="23" s="1"/>
  <c r="F76" i="23"/>
  <c r="G76" i="23" s="1"/>
  <c r="I76" i="23" s="1"/>
  <c r="J76" i="23" s="1"/>
  <c r="J115" i="23"/>
  <c r="H12" i="20" s="1"/>
  <c r="B104" i="23"/>
  <c r="F104" i="23" s="1"/>
  <c r="G104" i="23" s="1"/>
  <c r="I104" i="23" s="1"/>
  <c r="J104" i="23" s="1"/>
  <c r="F80" i="23"/>
  <c r="G80" i="23" s="1"/>
  <c r="I80" i="23" s="1"/>
  <c r="J80" i="23" s="1"/>
  <c r="F150" i="23"/>
  <c r="G150" i="23" s="1"/>
  <c r="I150" i="23" s="1"/>
  <c r="J150" i="23" s="1"/>
  <c r="J151" i="23" s="1"/>
  <c r="H14" i="21" s="1"/>
  <c r="E161" i="23"/>
  <c r="F161" i="23" s="1"/>
  <c r="G161" i="23" s="1"/>
  <c r="I161" i="23" s="1"/>
  <c r="J161" i="23" s="1"/>
  <c r="E158" i="23"/>
  <c r="B102" i="23"/>
  <c r="F102" i="23" s="1"/>
  <c r="G102" i="23" s="1"/>
  <c r="I102" i="23" s="1"/>
  <c r="J102" i="23" s="1"/>
  <c r="F78" i="23"/>
  <c r="G78" i="23" s="1"/>
  <c r="I78" i="23" s="1"/>
  <c r="J78" i="23" s="1"/>
  <c r="F10" i="41" l="1"/>
  <c r="I10" i="41" s="1"/>
  <c r="E162" i="23"/>
  <c r="F162" i="23" s="1"/>
  <c r="G162" i="23" s="1"/>
  <c r="I162" i="23" s="1"/>
  <c r="J162" i="23" s="1"/>
  <c r="F158" i="23"/>
  <c r="G158" i="23" s="1"/>
  <c r="I158" i="23" s="1"/>
  <c r="J158" i="23" s="1"/>
  <c r="J163" i="23" s="1"/>
  <c r="H16" i="21" s="1"/>
  <c r="H17" i="20"/>
  <c r="F35" i="17" l="1"/>
  <c r="F27" i="17"/>
  <c r="F18" i="17"/>
  <c r="C7" i="17"/>
  <c r="E113" i="16" s="1"/>
  <c r="M6" i="17"/>
  <c r="J6" i="17"/>
  <c r="I6" i="17"/>
  <c r="C6" i="17"/>
  <c r="E110" i="16" s="1"/>
  <c r="M5" i="17"/>
  <c r="J5" i="17"/>
  <c r="I5" i="17"/>
  <c r="C5" i="17"/>
  <c r="E107" i="16" s="1"/>
  <c r="Q107" i="16" s="1"/>
  <c r="M4" i="17"/>
  <c r="J4" i="17"/>
  <c r="I4" i="17"/>
  <c r="D251" i="16"/>
  <c r="H242" i="16"/>
  <c r="E240" i="16"/>
  <c r="D240" i="16"/>
  <c r="D239" i="16"/>
  <c r="C237" i="16"/>
  <c r="C233" i="16"/>
  <c r="C236" i="16" s="1"/>
  <c r="D203" i="16"/>
  <c r="O201" i="16"/>
  <c r="P201" i="16" s="1"/>
  <c r="N201" i="16"/>
  <c r="K201" i="16"/>
  <c r="G201" i="16"/>
  <c r="E201" i="16"/>
  <c r="D202" i="16" s="1"/>
  <c r="D199" i="16"/>
  <c r="D198" i="16"/>
  <c r="J197" i="16" s="1"/>
  <c r="O197" i="16"/>
  <c r="P197" i="16" s="1"/>
  <c r="N197" i="16"/>
  <c r="L197" i="16"/>
  <c r="M197" i="16" s="1"/>
  <c r="K197" i="16"/>
  <c r="H197" i="16"/>
  <c r="G197" i="16"/>
  <c r="D195" i="16"/>
  <c r="D194" i="16"/>
  <c r="Q193" i="16" s="1"/>
  <c r="R193" i="16"/>
  <c r="S193" i="16" s="1"/>
  <c r="N193" i="16"/>
  <c r="O193" i="16" s="1"/>
  <c r="P193" i="16" s="1"/>
  <c r="L193" i="16"/>
  <c r="M193" i="16" s="1"/>
  <c r="K193" i="16"/>
  <c r="J193" i="16"/>
  <c r="I193" i="16"/>
  <c r="H193" i="16"/>
  <c r="G193" i="16"/>
  <c r="D191" i="16"/>
  <c r="D190" i="16"/>
  <c r="Q189" i="16"/>
  <c r="N189" i="16"/>
  <c r="O189" i="16" s="1"/>
  <c r="P189" i="16" s="1"/>
  <c r="M189" i="16"/>
  <c r="L189" i="16"/>
  <c r="K189" i="16"/>
  <c r="J189" i="16"/>
  <c r="I189" i="16"/>
  <c r="H189" i="16"/>
  <c r="G189" i="16"/>
  <c r="D187" i="16"/>
  <c r="D186" i="16"/>
  <c r="L185" i="16" s="1"/>
  <c r="M185" i="16" s="1"/>
  <c r="P185" i="16"/>
  <c r="O185" i="16"/>
  <c r="N185" i="16"/>
  <c r="K185" i="16"/>
  <c r="G185" i="16"/>
  <c r="D183" i="16"/>
  <c r="R182" i="16"/>
  <c r="S182" i="16" s="1"/>
  <c r="M182" i="16"/>
  <c r="D182" i="16"/>
  <c r="Q181" i="16"/>
  <c r="P181" i="16"/>
  <c r="O181" i="16"/>
  <c r="N181" i="16"/>
  <c r="L181" i="16"/>
  <c r="M181" i="16" s="1"/>
  <c r="K181" i="16"/>
  <c r="J181" i="16"/>
  <c r="I181" i="16"/>
  <c r="H181" i="16"/>
  <c r="G181" i="16"/>
  <c r="D179" i="16"/>
  <c r="R178" i="16"/>
  <c r="S178" i="16" s="1"/>
  <c r="M178" i="16"/>
  <c r="D178" i="16"/>
  <c r="Q177" i="16"/>
  <c r="N177" i="16"/>
  <c r="O177" i="16" s="1"/>
  <c r="P177" i="16" s="1"/>
  <c r="L177" i="16"/>
  <c r="M177" i="16" s="1"/>
  <c r="K177" i="16"/>
  <c r="J177" i="16"/>
  <c r="I177" i="16"/>
  <c r="H177" i="16"/>
  <c r="G177" i="16"/>
  <c r="D175" i="16"/>
  <c r="R174" i="16"/>
  <c r="S174" i="16" s="1"/>
  <c r="M174" i="16"/>
  <c r="D174" i="16"/>
  <c r="Q173" i="16"/>
  <c r="N173" i="16"/>
  <c r="O173" i="16" s="1"/>
  <c r="P173" i="16" s="1"/>
  <c r="L173" i="16"/>
  <c r="M173" i="16" s="1"/>
  <c r="K173" i="16"/>
  <c r="J173" i="16"/>
  <c r="I173" i="16"/>
  <c r="H173" i="16"/>
  <c r="G173" i="16"/>
  <c r="M170" i="16"/>
  <c r="R170" i="16" s="1"/>
  <c r="S170" i="16" s="1"/>
  <c r="Q169" i="16"/>
  <c r="O169" i="16"/>
  <c r="P169" i="16" s="1"/>
  <c r="N169" i="16"/>
  <c r="K169" i="16"/>
  <c r="I169" i="16"/>
  <c r="G169" i="16"/>
  <c r="E169" i="16"/>
  <c r="D170" i="16" s="1"/>
  <c r="K170" i="16" s="1"/>
  <c r="D167" i="16"/>
  <c r="R166" i="16"/>
  <c r="S166" i="16" s="1"/>
  <c r="M166" i="16"/>
  <c r="K166" i="16"/>
  <c r="D166" i="16"/>
  <c r="J166" i="16" s="1"/>
  <c r="R165" i="16"/>
  <c r="S165" i="16" s="1"/>
  <c r="Q165" i="16"/>
  <c r="N165" i="16"/>
  <c r="O165" i="16" s="1"/>
  <c r="P165" i="16" s="1"/>
  <c r="L165" i="16"/>
  <c r="M165" i="16" s="1"/>
  <c r="K165" i="16"/>
  <c r="J165" i="16"/>
  <c r="I165" i="16"/>
  <c r="H165" i="16"/>
  <c r="G165" i="16"/>
  <c r="N163" i="16"/>
  <c r="L163" i="16"/>
  <c r="M163" i="16" s="1"/>
  <c r="J163" i="16"/>
  <c r="D163" i="16"/>
  <c r="K163" i="16" s="1"/>
  <c r="Q162" i="16"/>
  <c r="O162" i="16"/>
  <c r="P162" i="16" s="1"/>
  <c r="N162" i="16"/>
  <c r="R162" i="16" s="1"/>
  <c r="S162" i="16" s="1"/>
  <c r="M162" i="16"/>
  <c r="L162" i="16"/>
  <c r="K162" i="16"/>
  <c r="J162" i="16"/>
  <c r="I162" i="16"/>
  <c r="H162" i="16"/>
  <c r="G162" i="16"/>
  <c r="N160" i="16"/>
  <c r="D160" i="16"/>
  <c r="Q159" i="16"/>
  <c r="P159" i="16"/>
  <c r="O159" i="16"/>
  <c r="N159" i="16"/>
  <c r="L159" i="16"/>
  <c r="M159" i="16" s="1"/>
  <c r="K159" i="16"/>
  <c r="J159" i="16"/>
  <c r="I159" i="16"/>
  <c r="H159" i="16"/>
  <c r="G159" i="16"/>
  <c r="N157" i="16"/>
  <c r="L157" i="16"/>
  <c r="M157" i="16" s="1"/>
  <c r="J157" i="16"/>
  <c r="D157" i="16"/>
  <c r="K157" i="16" s="1"/>
  <c r="Q156" i="16"/>
  <c r="O156" i="16"/>
  <c r="P156" i="16" s="1"/>
  <c r="N156" i="16"/>
  <c r="M156" i="16"/>
  <c r="L156" i="16"/>
  <c r="K156" i="16"/>
  <c r="J156" i="16"/>
  <c r="I156" i="16"/>
  <c r="H156" i="16"/>
  <c r="G156" i="16"/>
  <c r="N154" i="16"/>
  <c r="K154" i="16"/>
  <c r="D154" i="16"/>
  <c r="J154" i="16" s="1"/>
  <c r="R153" i="16"/>
  <c r="S153" i="16" s="1"/>
  <c r="Q153" i="16"/>
  <c r="N153" i="16"/>
  <c r="O153" i="16" s="1"/>
  <c r="P153" i="16" s="1"/>
  <c r="L153" i="16"/>
  <c r="M153" i="16" s="1"/>
  <c r="K153" i="16"/>
  <c r="J153" i="16"/>
  <c r="I153" i="16"/>
  <c r="H153" i="16"/>
  <c r="G153" i="16"/>
  <c r="S151" i="16"/>
  <c r="Q151" i="16"/>
  <c r="O151" i="16"/>
  <c r="P151" i="16" s="1"/>
  <c r="N151" i="16"/>
  <c r="R151" i="16" s="1"/>
  <c r="M151" i="16"/>
  <c r="L151" i="16"/>
  <c r="K151" i="16"/>
  <c r="J151" i="16"/>
  <c r="I151" i="16"/>
  <c r="H151" i="16"/>
  <c r="G151" i="16"/>
  <c r="Q149" i="16"/>
  <c r="P149" i="16"/>
  <c r="O149" i="16"/>
  <c r="N149" i="16"/>
  <c r="L149" i="16"/>
  <c r="M149" i="16" s="1"/>
  <c r="K149" i="16"/>
  <c r="J149" i="16"/>
  <c r="I149" i="16"/>
  <c r="H149" i="16"/>
  <c r="G149" i="16"/>
  <c r="Q147" i="16"/>
  <c r="O147" i="16"/>
  <c r="P147" i="16" s="1"/>
  <c r="N147" i="16"/>
  <c r="M147" i="16"/>
  <c r="L147" i="16"/>
  <c r="K147" i="16"/>
  <c r="J147" i="16"/>
  <c r="I147" i="16"/>
  <c r="H147" i="16"/>
  <c r="G147" i="16"/>
  <c r="R145" i="16"/>
  <c r="S145" i="16" s="1"/>
  <c r="Q145" i="16"/>
  <c r="N145" i="16"/>
  <c r="O145" i="16" s="1"/>
  <c r="P145" i="16" s="1"/>
  <c r="L145" i="16"/>
  <c r="M145" i="16" s="1"/>
  <c r="K145" i="16"/>
  <c r="J145" i="16"/>
  <c r="I145" i="16"/>
  <c r="H145" i="16"/>
  <c r="G145" i="16"/>
  <c r="S143" i="16"/>
  <c r="Q143" i="16"/>
  <c r="O143" i="16"/>
  <c r="P143" i="16" s="1"/>
  <c r="N143" i="16"/>
  <c r="R143" i="16" s="1"/>
  <c r="M143" i="16"/>
  <c r="L143" i="16"/>
  <c r="K143" i="16"/>
  <c r="J143" i="16"/>
  <c r="H143" i="16"/>
  <c r="G143" i="16"/>
  <c r="Q142" i="16"/>
  <c r="O142" i="16"/>
  <c r="P142" i="16" s="1"/>
  <c r="N142" i="16"/>
  <c r="M142" i="16"/>
  <c r="L142" i="16"/>
  <c r="K142" i="16"/>
  <c r="J142" i="16"/>
  <c r="I142" i="16"/>
  <c r="H142" i="16"/>
  <c r="G142" i="16"/>
  <c r="Q140" i="16"/>
  <c r="N140" i="16"/>
  <c r="O140" i="16" s="1"/>
  <c r="P140" i="16" s="1"/>
  <c r="L140" i="16"/>
  <c r="M140" i="16" s="1"/>
  <c r="K140" i="16"/>
  <c r="J140" i="16"/>
  <c r="H140" i="16"/>
  <c r="G140" i="16"/>
  <c r="Q139" i="16"/>
  <c r="N139" i="16"/>
  <c r="O139" i="16" s="1"/>
  <c r="P139" i="16" s="1"/>
  <c r="L139" i="16"/>
  <c r="M139" i="16" s="1"/>
  <c r="K139" i="16"/>
  <c r="J139" i="16"/>
  <c r="I139" i="16"/>
  <c r="H139" i="16"/>
  <c r="G139" i="16"/>
  <c r="Q137" i="16"/>
  <c r="N137" i="16"/>
  <c r="L137" i="16"/>
  <c r="M137" i="16" s="1"/>
  <c r="K137" i="16"/>
  <c r="J137" i="16"/>
  <c r="H137" i="16"/>
  <c r="G137" i="16"/>
  <c r="Q136" i="16"/>
  <c r="N136" i="16"/>
  <c r="L136" i="16"/>
  <c r="M136" i="16" s="1"/>
  <c r="K136" i="16"/>
  <c r="J136" i="16"/>
  <c r="I136" i="16"/>
  <c r="H136" i="16"/>
  <c r="G136" i="16"/>
  <c r="N134" i="16"/>
  <c r="R134" i="16" s="1"/>
  <c r="S134" i="16" s="1"/>
  <c r="L134" i="16"/>
  <c r="M134" i="16" s="1"/>
  <c r="J134" i="16"/>
  <c r="D134" i="16"/>
  <c r="K134" i="16" s="1"/>
  <c r="S133" i="16"/>
  <c r="Q133" i="16"/>
  <c r="O133" i="16"/>
  <c r="P133" i="16" s="1"/>
  <c r="N133" i="16"/>
  <c r="R133" i="16" s="1"/>
  <c r="M133" i="16"/>
  <c r="L133" i="16"/>
  <c r="K133" i="16"/>
  <c r="J133" i="16"/>
  <c r="I133" i="16"/>
  <c r="H133" i="16"/>
  <c r="G133" i="16"/>
  <c r="N131" i="16"/>
  <c r="R131" i="16" s="1"/>
  <c r="S131" i="16" s="1"/>
  <c r="J131" i="16"/>
  <c r="D131" i="16"/>
  <c r="L131" i="16" s="1"/>
  <c r="M131" i="16" s="1"/>
  <c r="Q130" i="16"/>
  <c r="N130" i="16"/>
  <c r="O130" i="16" s="1"/>
  <c r="P130" i="16" s="1"/>
  <c r="M130" i="16"/>
  <c r="L130" i="16"/>
  <c r="K130" i="16"/>
  <c r="J130" i="16"/>
  <c r="I130" i="16"/>
  <c r="H130" i="16"/>
  <c r="G130" i="16"/>
  <c r="N128" i="16"/>
  <c r="K128" i="16"/>
  <c r="J128" i="16"/>
  <c r="D128" i="16"/>
  <c r="L128" i="16" s="1"/>
  <c r="M128" i="16" s="1"/>
  <c r="R128" i="16" s="1"/>
  <c r="S128" i="16" s="1"/>
  <c r="R127" i="16"/>
  <c r="S127" i="16" s="1"/>
  <c r="Q127" i="16"/>
  <c r="N127" i="16"/>
  <c r="O127" i="16" s="1"/>
  <c r="P127" i="16" s="1"/>
  <c r="M127" i="16"/>
  <c r="L127" i="16"/>
  <c r="K127" i="16"/>
  <c r="J127" i="16"/>
  <c r="I127" i="16"/>
  <c r="H127" i="16"/>
  <c r="G127" i="16"/>
  <c r="N125" i="16"/>
  <c r="L125" i="16"/>
  <c r="M125" i="16" s="1"/>
  <c r="R125" i="16" s="1"/>
  <c r="S125" i="16" s="1"/>
  <c r="K125" i="16"/>
  <c r="D125" i="16"/>
  <c r="J125" i="16" s="1"/>
  <c r="Q124" i="16"/>
  <c r="O124" i="16"/>
  <c r="P124" i="16" s="1"/>
  <c r="N124" i="16"/>
  <c r="L124" i="16"/>
  <c r="M124" i="16" s="1"/>
  <c r="K124" i="16"/>
  <c r="J124" i="16"/>
  <c r="I124" i="16"/>
  <c r="H124" i="16"/>
  <c r="G124" i="16"/>
  <c r="N119" i="16"/>
  <c r="D119" i="16"/>
  <c r="Q118" i="16"/>
  <c r="P118" i="16"/>
  <c r="O118" i="16"/>
  <c r="N118" i="16"/>
  <c r="L118" i="16"/>
  <c r="M118" i="16" s="1"/>
  <c r="K118" i="16"/>
  <c r="J118" i="16"/>
  <c r="I118" i="16"/>
  <c r="H118" i="16"/>
  <c r="G118" i="16"/>
  <c r="N117" i="16"/>
  <c r="K117" i="16"/>
  <c r="J117" i="16"/>
  <c r="D117" i="16"/>
  <c r="L117" i="16" s="1"/>
  <c r="M117" i="16" s="1"/>
  <c r="R117" i="16" s="1"/>
  <c r="S117" i="16" s="1"/>
  <c r="R116" i="16"/>
  <c r="S116" i="16" s="1"/>
  <c r="U117" i="16" s="1"/>
  <c r="Q116" i="16"/>
  <c r="N116" i="16"/>
  <c r="O116" i="16" s="1"/>
  <c r="P116" i="16" s="1"/>
  <c r="M116" i="16"/>
  <c r="L116" i="16"/>
  <c r="K116" i="16"/>
  <c r="J116" i="16"/>
  <c r="I116" i="16"/>
  <c r="H116" i="16"/>
  <c r="G116" i="16"/>
  <c r="N114" i="16"/>
  <c r="N113" i="16"/>
  <c r="O113" i="16" s="1"/>
  <c r="P113" i="16" s="1"/>
  <c r="L113" i="16"/>
  <c r="M113" i="16" s="1"/>
  <c r="N111" i="16"/>
  <c r="O110" i="16"/>
  <c r="P110" i="16" s="1"/>
  <c r="N110" i="16"/>
  <c r="N108" i="16"/>
  <c r="N107" i="16"/>
  <c r="O107" i="16" s="1"/>
  <c r="P107" i="16" s="1"/>
  <c r="F210" i="15"/>
  <c r="G210" i="15" s="1"/>
  <c r="I210" i="15" s="1"/>
  <c r="J210" i="15" s="1"/>
  <c r="F209" i="15"/>
  <c r="G209" i="15" s="1"/>
  <c r="I209" i="15" s="1"/>
  <c r="J209" i="15" s="1"/>
  <c r="J208" i="15"/>
  <c r="J211" i="15" s="1"/>
  <c r="F208" i="15"/>
  <c r="G208" i="15" s="1"/>
  <c r="I208" i="15" s="1"/>
  <c r="I204" i="15"/>
  <c r="J204" i="15" s="1"/>
  <c r="H10" i="14" s="1"/>
  <c r="B204" i="15"/>
  <c r="F204" i="15" s="1"/>
  <c r="E199" i="15"/>
  <c r="B199" i="15"/>
  <c r="A199" i="15"/>
  <c r="F198" i="15"/>
  <c r="E198" i="15"/>
  <c r="B198" i="15"/>
  <c r="A198" i="15"/>
  <c r="F194" i="15"/>
  <c r="G194" i="15" s="1"/>
  <c r="I194" i="15" s="1"/>
  <c r="J194" i="15" s="1"/>
  <c r="B194" i="15"/>
  <c r="I193" i="15"/>
  <c r="J193" i="15" s="1"/>
  <c r="J195" i="15" s="1"/>
  <c r="H9" i="14" s="1"/>
  <c r="B193" i="15"/>
  <c r="F193" i="15" s="1"/>
  <c r="G193" i="15" s="1"/>
  <c r="J189" i="15"/>
  <c r="F189" i="15"/>
  <c r="F188" i="15"/>
  <c r="J188" i="15" s="1"/>
  <c r="J187" i="15"/>
  <c r="F187" i="15"/>
  <c r="F186" i="15"/>
  <c r="J186" i="15" s="1"/>
  <c r="E185" i="15"/>
  <c r="B185" i="15"/>
  <c r="F185" i="15" s="1"/>
  <c r="J185" i="15" s="1"/>
  <c r="E184" i="15"/>
  <c r="B184" i="15"/>
  <c r="F184" i="15" s="1"/>
  <c r="J184" i="15" s="1"/>
  <c r="C169" i="15"/>
  <c r="F169" i="15" s="1"/>
  <c r="I169" i="15" s="1"/>
  <c r="J169" i="15" s="1"/>
  <c r="B169" i="15"/>
  <c r="A169" i="15"/>
  <c r="C168" i="15"/>
  <c r="B168" i="15"/>
  <c r="F168" i="15" s="1"/>
  <c r="I168" i="15" s="1"/>
  <c r="J168" i="15" s="1"/>
  <c r="A168" i="15"/>
  <c r="C167" i="15"/>
  <c r="F167" i="15" s="1"/>
  <c r="I167" i="15" s="1"/>
  <c r="J167" i="15" s="1"/>
  <c r="B167" i="15"/>
  <c r="A167" i="15"/>
  <c r="I166" i="15"/>
  <c r="J166" i="15" s="1"/>
  <c r="C166" i="15"/>
  <c r="B166" i="15"/>
  <c r="F166" i="15" s="1"/>
  <c r="A166" i="15"/>
  <c r="A165" i="15"/>
  <c r="I163" i="15"/>
  <c r="J163" i="15" s="1"/>
  <c r="F163" i="15"/>
  <c r="C163" i="15"/>
  <c r="B163" i="15"/>
  <c r="A163" i="15"/>
  <c r="C162" i="15"/>
  <c r="B162" i="15"/>
  <c r="F162" i="15" s="1"/>
  <c r="I162" i="15" s="1"/>
  <c r="J162" i="15" s="1"/>
  <c r="A162" i="15"/>
  <c r="F161" i="15"/>
  <c r="I161" i="15" s="1"/>
  <c r="J161" i="15" s="1"/>
  <c r="C161" i="15"/>
  <c r="B161" i="15"/>
  <c r="A161" i="15"/>
  <c r="C160" i="15"/>
  <c r="B160" i="15"/>
  <c r="F160" i="15" s="1"/>
  <c r="I160" i="15" s="1"/>
  <c r="J160" i="15" s="1"/>
  <c r="A160" i="15"/>
  <c r="F159" i="15"/>
  <c r="I159" i="15" s="1"/>
  <c r="J159" i="15" s="1"/>
  <c r="J170" i="15" s="1"/>
  <c r="H8" i="14" s="1"/>
  <c r="H14" i="14" s="1"/>
  <c r="H15" i="14" s="1"/>
  <c r="C159" i="15"/>
  <c r="B159" i="15"/>
  <c r="A159" i="15"/>
  <c r="F137" i="15"/>
  <c r="G137" i="15" s="1"/>
  <c r="I137" i="15" s="1"/>
  <c r="J137" i="15" s="1"/>
  <c r="B137" i="15"/>
  <c r="F136" i="15"/>
  <c r="G136" i="15" s="1"/>
  <c r="I136" i="15" s="1"/>
  <c r="J136" i="15" s="1"/>
  <c r="B136" i="15"/>
  <c r="G135" i="15"/>
  <c r="I135" i="15" s="1"/>
  <c r="J135" i="15" s="1"/>
  <c r="F135" i="15"/>
  <c r="B135" i="15"/>
  <c r="B132" i="15"/>
  <c r="F132" i="15" s="1"/>
  <c r="G132" i="15" s="1"/>
  <c r="I132" i="15" s="1"/>
  <c r="J132" i="15" s="1"/>
  <c r="J131" i="15"/>
  <c r="F131" i="15"/>
  <c r="G131" i="15" s="1"/>
  <c r="I131" i="15" s="1"/>
  <c r="B131" i="15"/>
  <c r="F130" i="15"/>
  <c r="G130" i="15" s="1"/>
  <c r="I130" i="15" s="1"/>
  <c r="J130" i="15" s="1"/>
  <c r="B130" i="15"/>
  <c r="B127" i="15"/>
  <c r="F127" i="15" s="1"/>
  <c r="G127" i="15" s="1"/>
  <c r="I127" i="15" s="1"/>
  <c r="J127" i="15" s="1"/>
  <c r="B126" i="15"/>
  <c r="F126" i="15" s="1"/>
  <c r="G126" i="15" s="1"/>
  <c r="I126" i="15" s="1"/>
  <c r="J126" i="15" s="1"/>
  <c r="J125" i="15"/>
  <c r="F125" i="15"/>
  <c r="G125" i="15" s="1"/>
  <c r="I125" i="15" s="1"/>
  <c r="B125" i="15"/>
  <c r="G114" i="15"/>
  <c r="I114" i="15" s="1"/>
  <c r="J114" i="15" s="1"/>
  <c r="C114" i="15"/>
  <c r="C113" i="15"/>
  <c r="C112" i="15"/>
  <c r="C111" i="15"/>
  <c r="C110" i="15"/>
  <c r="C107" i="15"/>
  <c r="C106" i="15"/>
  <c r="A106" i="15"/>
  <c r="C105" i="15"/>
  <c r="C102" i="15"/>
  <c r="C100" i="15"/>
  <c r="C99" i="15"/>
  <c r="B99" i="15"/>
  <c r="F99" i="15" s="1"/>
  <c r="G99" i="15" s="1"/>
  <c r="I99" i="15" s="1"/>
  <c r="J99" i="15" s="1"/>
  <c r="A99" i="15"/>
  <c r="C98" i="15"/>
  <c r="C97" i="15"/>
  <c r="C90" i="15"/>
  <c r="C89" i="15"/>
  <c r="C88" i="15"/>
  <c r="B88" i="15"/>
  <c r="C87" i="15"/>
  <c r="C86" i="15"/>
  <c r="C83" i="15"/>
  <c r="C82" i="15"/>
  <c r="C81" i="15"/>
  <c r="C78" i="15"/>
  <c r="B78" i="15"/>
  <c r="A78" i="15"/>
  <c r="A102" i="15" s="1"/>
  <c r="C76" i="15"/>
  <c r="C75" i="15"/>
  <c r="A75" i="15"/>
  <c r="C74" i="15"/>
  <c r="B74" i="15"/>
  <c r="C73" i="15"/>
  <c r="B73" i="15"/>
  <c r="B97" i="15" s="1"/>
  <c r="F97" i="15" s="1"/>
  <c r="G97" i="15" s="1"/>
  <c r="I97" i="15" s="1"/>
  <c r="J97" i="15" s="1"/>
  <c r="A73" i="15"/>
  <c r="A97" i="15" s="1"/>
  <c r="C63" i="15"/>
  <c r="B63" i="15"/>
  <c r="B90" i="15" s="1"/>
  <c r="B114" i="15" s="1"/>
  <c r="F114" i="15" s="1"/>
  <c r="A63" i="15"/>
  <c r="A90" i="15" s="1"/>
  <c r="A114" i="15" s="1"/>
  <c r="C62" i="15"/>
  <c r="C61" i="15"/>
  <c r="B61" i="15"/>
  <c r="F61" i="15" s="1"/>
  <c r="I61" i="15" s="1"/>
  <c r="J61" i="15" s="1"/>
  <c r="A61" i="15"/>
  <c r="A88" i="15" s="1"/>
  <c r="A112" i="15" s="1"/>
  <c r="C60" i="15"/>
  <c r="C59" i="15"/>
  <c r="B59" i="15"/>
  <c r="B86" i="15" s="1"/>
  <c r="B110" i="15" s="1"/>
  <c r="F110" i="15" s="1"/>
  <c r="G110" i="15" s="1"/>
  <c r="I110" i="15" s="1"/>
  <c r="J110" i="15" s="1"/>
  <c r="A59" i="15"/>
  <c r="A86" i="15" s="1"/>
  <c r="A110" i="15" s="1"/>
  <c r="C56" i="15"/>
  <c r="A56" i="15"/>
  <c r="A83" i="15" s="1"/>
  <c r="A107" i="15" s="1"/>
  <c r="C55" i="15"/>
  <c r="B55" i="15"/>
  <c r="C54" i="15"/>
  <c r="A54" i="15"/>
  <c r="A81" i="15" s="1"/>
  <c r="A105" i="15" s="1"/>
  <c r="A53" i="15"/>
  <c r="A80" i="15" s="1"/>
  <c r="A104" i="15" s="1"/>
  <c r="F50" i="15"/>
  <c r="I50" i="15" s="1"/>
  <c r="J50" i="15" s="1"/>
  <c r="C50" i="15"/>
  <c r="B50" i="15"/>
  <c r="A50" i="15"/>
  <c r="C49" i="15"/>
  <c r="B49" i="15"/>
  <c r="A49" i="15"/>
  <c r="A76" i="15" s="1"/>
  <c r="A100" i="15" s="1"/>
  <c r="C48" i="15"/>
  <c r="F48" i="15" s="1"/>
  <c r="I48" i="15" s="1"/>
  <c r="J48" i="15" s="1"/>
  <c r="B48" i="15"/>
  <c r="B75" i="15" s="1"/>
  <c r="F75" i="15" s="1"/>
  <c r="G75" i="15" s="1"/>
  <c r="I75" i="15" s="1"/>
  <c r="J75" i="15" s="1"/>
  <c r="A48" i="15"/>
  <c r="I47" i="15"/>
  <c r="J47" i="15" s="1"/>
  <c r="C47" i="15"/>
  <c r="B47" i="15"/>
  <c r="F47" i="15" s="1"/>
  <c r="A47" i="15"/>
  <c r="A74" i="15" s="1"/>
  <c r="A98" i="15" s="1"/>
  <c r="F46" i="15"/>
  <c r="I46" i="15" s="1"/>
  <c r="J46" i="15" s="1"/>
  <c r="C46" i="15"/>
  <c r="B46" i="15"/>
  <c r="A46" i="15"/>
  <c r="A45" i="15"/>
  <c r="A72" i="15" s="1"/>
  <c r="A96" i="15" s="1"/>
  <c r="F36" i="15"/>
  <c r="I36" i="15" s="1"/>
  <c r="J36" i="15" s="1"/>
  <c r="C36" i="15"/>
  <c r="B36" i="15"/>
  <c r="A36" i="15"/>
  <c r="C35" i="15"/>
  <c r="B35" i="15"/>
  <c r="A35" i="15"/>
  <c r="A62" i="15" s="1"/>
  <c r="A89" i="15" s="1"/>
  <c r="A113" i="15" s="1"/>
  <c r="C34" i="15"/>
  <c r="F34" i="15" s="1"/>
  <c r="I34" i="15" s="1"/>
  <c r="J34" i="15" s="1"/>
  <c r="B34" i="15"/>
  <c r="A34" i="15"/>
  <c r="C33" i="15"/>
  <c r="B33" i="15"/>
  <c r="A33" i="15"/>
  <c r="A60" i="15" s="1"/>
  <c r="A87" i="15" s="1"/>
  <c r="A111" i="15" s="1"/>
  <c r="F32" i="15"/>
  <c r="I32" i="15" s="1"/>
  <c r="J32" i="15" s="1"/>
  <c r="C32" i="15"/>
  <c r="B32" i="15"/>
  <c r="A32" i="15"/>
  <c r="A31" i="15"/>
  <c r="A58" i="15" s="1"/>
  <c r="A85" i="15" s="1"/>
  <c r="A109" i="15" s="1"/>
  <c r="C29" i="15"/>
  <c r="B29" i="15"/>
  <c r="A29" i="15"/>
  <c r="F28" i="15"/>
  <c r="I28" i="15" s="1"/>
  <c r="J28" i="15" s="1"/>
  <c r="C28" i="15"/>
  <c r="B28" i="15"/>
  <c r="A28" i="15"/>
  <c r="A55" i="15" s="1"/>
  <c r="A82" i="15" s="1"/>
  <c r="C27" i="15"/>
  <c r="B27" i="15"/>
  <c r="A27" i="15"/>
  <c r="A26" i="15"/>
  <c r="I24" i="15"/>
  <c r="J24" i="15" s="1"/>
  <c r="C24" i="15"/>
  <c r="B24" i="15"/>
  <c r="F24" i="15" s="1"/>
  <c r="A24" i="15"/>
  <c r="F22" i="15"/>
  <c r="I22" i="15" s="1"/>
  <c r="J22" i="15" s="1"/>
  <c r="C22" i="15"/>
  <c r="B22" i="15"/>
  <c r="A22" i="15"/>
  <c r="J21" i="15"/>
  <c r="I21" i="15"/>
  <c r="C21" i="15"/>
  <c r="B21" i="15"/>
  <c r="F21" i="15" s="1"/>
  <c r="A21" i="15"/>
  <c r="C20" i="15"/>
  <c r="F20" i="15" s="1"/>
  <c r="I20" i="15" s="1"/>
  <c r="J20" i="15" s="1"/>
  <c r="B20" i="15"/>
  <c r="A20" i="15"/>
  <c r="C19" i="15"/>
  <c r="B19" i="15"/>
  <c r="F19" i="15" s="1"/>
  <c r="I19" i="15" s="1"/>
  <c r="J19" i="15" s="1"/>
  <c r="A19" i="15"/>
  <c r="A18" i="15"/>
  <c r="F16" i="15"/>
  <c r="I16" i="15" s="1"/>
  <c r="J16" i="15" s="1"/>
  <c r="C16" i="15"/>
  <c r="B16" i="15"/>
  <c r="A16" i="15"/>
  <c r="J15" i="15"/>
  <c r="C15" i="15"/>
  <c r="B15" i="15"/>
  <c r="F15" i="15" s="1"/>
  <c r="I15" i="15" s="1"/>
  <c r="A15" i="15"/>
  <c r="I14" i="15"/>
  <c r="J14" i="15" s="1"/>
  <c r="F14" i="15"/>
  <c r="C14" i="15"/>
  <c r="B14" i="15"/>
  <c r="A14" i="15"/>
  <c r="C13" i="15"/>
  <c r="B13" i="15"/>
  <c r="A13" i="15"/>
  <c r="A12" i="15"/>
  <c r="C10" i="15"/>
  <c r="B10" i="15"/>
  <c r="F10" i="15" s="1"/>
  <c r="I10" i="15" s="1"/>
  <c r="J10" i="15" s="1"/>
  <c r="A10" i="15"/>
  <c r="C9" i="15"/>
  <c r="F9" i="15" s="1"/>
  <c r="I9" i="15" s="1"/>
  <c r="J9" i="15" s="1"/>
  <c r="B9" i="15"/>
  <c r="A9" i="15"/>
  <c r="I8" i="15"/>
  <c r="J8" i="15" s="1"/>
  <c r="C8" i="15"/>
  <c r="B8" i="15"/>
  <c r="F8" i="15" s="1"/>
  <c r="A8" i="15"/>
  <c r="F7" i="15"/>
  <c r="I7" i="15" s="1"/>
  <c r="J7" i="15" s="1"/>
  <c r="C7" i="15"/>
  <c r="B7" i="15"/>
  <c r="A7" i="15"/>
  <c r="J6" i="15"/>
  <c r="I6" i="15"/>
  <c r="C6" i="15"/>
  <c r="B6" i="15"/>
  <c r="F6" i="15" s="1"/>
  <c r="A6" i="15"/>
  <c r="A5" i="15"/>
  <c r="H12" i="14"/>
  <c r="D1" i="14"/>
  <c r="D1" i="13"/>
  <c r="H14" i="12"/>
  <c r="H8" i="12"/>
  <c r="D1" i="12"/>
  <c r="G12" i="37" l="1"/>
  <c r="F8" i="33" s="1"/>
  <c r="F9" i="33" s="1"/>
  <c r="G17" i="14"/>
  <c r="F8" i="10" s="1"/>
  <c r="G15" i="12"/>
  <c r="F6" i="10" s="1"/>
  <c r="G14" i="11"/>
  <c r="F5" i="10" s="1"/>
  <c r="B54" i="15"/>
  <c r="F27" i="15"/>
  <c r="I27" i="15" s="1"/>
  <c r="J27" i="15" s="1"/>
  <c r="K178" i="16"/>
  <c r="J178" i="16"/>
  <c r="K113" i="16"/>
  <c r="G113" i="16"/>
  <c r="J113" i="16"/>
  <c r="Q113" i="16"/>
  <c r="I113" i="16"/>
  <c r="H14" i="13" s="1"/>
  <c r="H113" i="16"/>
  <c r="D114" i="16"/>
  <c r="F13" i="15"/>
  <c r="I13" i="15" s="1"/>
  <c r="J13" i="15" s="1"/>
  <c r="J38" i="15" s="1"/>
  <c r="J4" i="11" s="1"/>
  <c r="B56" i="15"/>
  <c r="F29" i="15"/>
  <c r="I29" i="15" s="1"/>
  <c r="J29" i="15" s="1"/>
  <c r="J198" i="15"/>
  <c r="G198" i="15"/>
  <c r="J185" i="16"/>
  <c r="Q185" i="16"/>
  <c r="I185" i="16"/>
  <c r="H185" i="16"/>
  <c r="C251" i="16"/>
  <c r="F251" i="16" s="1"/>
  <c r="H251" i="16" s="1"/>
  <c r="K107" i="16"/>
  <c r="J107" i="16"/>
  <c r="D108" i="16"/>
  <c r="I107" i="16"/>
  <c r="H4" i="13" s="1"/>
  <c r="G107" i="16"/>
  <c r="L107" i="16"/>
  <c r="M107" i="16" s="1"/>
  <c r="R107" i="16" s="1"/>
  <c r="S107" i="16" s="1"/>
  <c r="B60" i="15"/>
  <c r="F33" i="15"/>
  <c r="I33" i="15" s="1"/>
  <c r="J33" i="15" s="1"/>
  <c r="B82" i="15"/>
  <c r="F55" i="15"/>
  <c r="I55" i="15" s="1"/>
  <c r="J55" i="15" s="1"/>
  <c r="B98" i="15"/>
  <c r="F98" i="15" s="1"/>
  <c r="G98" i="15" s="1"/>
  <c r="I98" i="15" s="1"/>
  <c r="J98" i="15" s="1"/>
  <c r="F74" i="15"/>
  <c r="G74" i="15" s="1"/>
  <c r="I74" i="15" s="1"/>
  <c r="J74" i="15" s="1"/>
  <c r="J110" i="16"/>
  <c r="Q110" i="16"/>
  <c r="R110" i="16" s="1"/>
  <c r="S110" i="16" s="1"/>
  <c r="I110" i="16"/>
  <c r="H9" i="13" s="1"/>
  <c r="D111" i="16"/>
  <c r="L110" i="16"/>
  <c r="M110" i="16" s="1"/>
  <c r="H110" i="16"/>
  <c r="K110" i="16"/>
  <c r="B62" i="15"/>
  <c r="F35" i="15"/>
  <c r="I35" i="15" s="1"/>
  <c r="J35" i="15" s="1"/>
  <c r="F49" i="15"/>
  <c r="I49" i="15" s="1"/>
  <c r="J49" i="15" s="1"/>
  <c r="B76" i="15"/>
  <c r="B112" i="15"/>
  <c r="F112" i="15" s="1"/>
  <c r="G112" i="15" s="1"/>
  <c r="I112" i="15" s="1"/>
  <c r="J112" i="15" s="1"/>
  <c r="F88" i="15"/>
  <c r="G88" i="15" s="1"/>
  <c r="I88" i="15" s="1"/>
  <c r="J88" i="15" s="1"/>
  <c r="J190" i="15"/>
  <c r="H7" i="14" s="1"/>
  <c r="H107" i="16"/>
  <c r="G110" i="16"/>
  <c r="F86" i="15"/>
  <c r="G86" i="15" s="1"/>
  <c r="I86" i="15" s="1"/>
  <c r="J86" i="15" s="1"/>
  <c r="F90" i="15"/>
  <c r="G90" i="15" s="1"/>
  <c r="I90" i="15" s="1"/>
  <c r="J90" i="15" s="1"/>
  <c r="R118" i="16"/>
  <c r="S118" i="16" s="1"/>
  <c r="L119" i="16"/>
  <c r="M119" i="16" s="1"/>
  <c r="K119" i="16"/>
  <c r="J119" i="16"/>
  <c r="O137" i="16"/>
  <c r="P137" i="16" s="1"/>
  <c r="R137" i="16"/>
  <c r="S137" i="16" s="1"/>
  <c r="O136" i="16"/>
  <c r="P136" i="16" s="1"/>
  <c r="R136" i="16"/>
  <c r="S136" i="16" s="1"/>
  <c r="U137" i="16" s="1"/>
  <c r="R147" i="16"/>
  <c r="S147" i="16" s="1"/>
  <c r="R156" i="16"/>
  <c r="S156" i="16" s="1"/>
  <c r="R201" i="16"/>
  <c r="S201" i="16" s="1"/>
  <c r="F59" i="15"/>
  <c r="I59" i="15" s="1"/>
  <c r="J59" i="15" s="1"/>
  <c r="F63" i="15"/>
  <c r="I63" i="15" s="1"/>
  <c r="J63" i="15" s="1"/>
  <c r="F73" i="15"/>
  <c r="G73" i="15" s="1"/>
  <c r="I73" i="15" s="1"/>
  <c r="J73" i="15" s="1"/>
  <c r="B102" i="15"/>
  <c r="F102" i="15" s="1"/>
  <c r="G102" i="15" s="1"/>
  <c r="I102" i="15" s="1"/>
  <c r="J102" i="15" s="1"/>
  <c r="F78" i="15"/>
  <c r="G78" i="15" s="1"/>
  <c r="I78" i="15" s="1"/>
  <c r="J78" i="15" s="1"/>
  <c r="F199" i="15"/>
  <c r="K202" i="16"/>
  <c r="J201" i="16"/>
  <c r="J202" i="16"/>
  <c r="Q201" i="16"/>
  <c r="I201" i="16"/>
  <c r="L201" i="16"/>
  <c r="M201" i="16" s="1"/>
  <c r="H201" i="16"/>
  <c r="R124" i="16"/>
  <c r="S124" i="16" s="1"/>
  <c r="R149" i="16"/>
  <c r="S149" i="16" s="1"/>
  <c r="R159" i="16"/>
  <c r="S159" i="16" s="1"/>
  <c r="L160" i="16"/>
  <c r="M160" i="16" s="1"/>
  <c r="R160" i="16" s="1"/>
  <c r="S160" i="16" s="1"/>
  <c r="K160" i="16"/>
  <c r="J160" i="16"/>
  <c r="R181" i="16"/>
  <c r="S181" i="16" s="1"/>
  <c r="K182" i="16"/>
  <c r="J182" i="16"/>
  <c r="R185" i="16"/>
  <c r="S185" i="16" s="1"/>
  <c r="R119" i="16"/>
  <c r="S119" i="16" s="1"/>
  <c r="R142" i="16"/>
  <c r="S142" i="16" s="1"/>
  <c r="R157" i="16"/>
  <c r="S157" i="16" s="1"/>
  <c r="R163" i="16"/>
  <c r="S163" i="16" s="1"/>
  <c r="J170" i="16"/>
  <c r="K174" i="16"/>
  <c r="J174" i="16"/>
  <c r="G240" i="16"/>
  <c r="R130" i="16"/>
  <c r="S130" i="16" s="1"/>
  <c r="U131" i="16" s="1"/>
  <c r="K131" i="16"/>
  <c r="L154" i="16"/>
  <c r="M154" i="16" s="1"/>
  <c r="R154" i="16" s="1"/>
  <c r="S154" i="16" s="1"/>
  <c r="J169" i="16"/>
  <c r="R189" i="16"/>
  <c r="S189" i="16" s="1"/>
  <c r="E239" i="16"/>
  <c r="G239" i="16" s="1"/>
  <c r="G242" i="16" s="1"/>
  <c r="J242" i="16" s="1"/>
  <c r="R113" i="16"/>
  <c r="S113" i="16" s="1"/>
  <c r="R139" i="16"/>
  <c r="S139" i="16" s="1"/>
  <c r="R140" i="16"/>
  <c r="S140" i="16" s="1"/>
  <c r="D171" i="16"/>
  <c r="R173" i="16"/>
  <c r="S173" i="16" s="1"/>
  <c r="R177" i="16"/>
  <c r="S177" i="16" s="1"/>
  <c r="I197" i="16"/>
  <c r="Q197" i="16"/>
  <c r="R197" i="16" s="1"/>
  <c r="S197" i="16" s="1"/>
  <c r="H169" i="16"/>
  <c r="L169" i="16"/>
  <c r="M169" i="16" s="1"/>
  <c r="R169" i="16" s="1"/>
  <c r="S169" i="16" s="1"/>
  <c r="U170" i="16" s="1"/>
  <c r="F12" i="41" l="1"/>
  <c r="I12" i="41" s="1"/>
  <c r="J65" i="15"/>
  <c r="H4" i="12" s="1"/>
  <c r="G199" i="15"/>
  <c r="J199" i="15"/>
  <c r="J200" i="15" s="1"/>
  <c r="H10" i="12"/>
  <c r="F76" i="15"/>
  <c r="G76" i="15" s="1"/>
  <c r="I76" i="15" s="1"/>
  <c r="J76" i="15" s="1"/>
  <c r="B100" i="15"/>
  <c r="F100" i="15" s="1"/>
  <c r="G100" i="15" s="1"/>
  <c r="I100" i="15" s="1"/>
  <c r="J100" i="15" s="1"/>
  <c r="H12" i="13"/>
  <c r="F60" i="15"/>
  <c r="I60" i="15" s="1"/>
  <c r="J60" i="15" s="1"/>
  <c r="B87" i="15"/>
  <c r="J108" i="16"/>
  <c r="L108" i="16"/>
  <c r="M108" i="16" s="1"/>
  <c r="R108" i="16" s="1"/>
  <c r="S108" i="16" s="1"/>
  <c r="U108" i="16" s="1"/>
  <c r="H6" i="13" s="1"/>
  <c r="K108" i="16"/>
  <c r="L114" i="16"/>
  <c r="M114" i="16" s="1"/>
  <c r="R114" i="16" s="1"/>
  <c r="S114" i="16" s="1"/>
  <c r="K114" i="16"/>
  <c r="J114" i="16"/>
  <c r="H15" i="13" s="1"/>
  <c r="H10" i="13"/>
  <c r="B106" i="15"/>
  <c r="F106" i="15" s="1"/>
  <c r="G106" i="15" s="1"/>
  <c r="I106" i="15" s="1"/>
  <c r="J106" i="15" s="1"/>
  <c r="F82" i="15"/>
  <c r="G82" i="15" s="1"/>
  <c r="I82" i="15" s="1"/>
  <c r="J82" i="15" s="1"/>
  <c r="H5" i="13"/>
  <c r="B83" i="15"/>
  <c r="F56" i="15"/>
  <c r="I56" i="15" s="1"/>
  <c r="J56" i="15" s="1"/>
  <c r="U114" i="16"/>
  <c r="H16" i="13" s="1"/>
  <c r="B89" i="15"/>
  <c r="F62" i="15"/>
  <c r="I62" i="15" s="1"/>
  <c r="J62" i="15" s="1"/>
  <c r="K111" i="16"/>
  <c r="J111" i="16"/>
  <c r="L111" i="16"/>
  <c r="M111" i="16" s="1"/>
  <c r="R111" i="16" s="1"/>
  <c r="S111" i="16" s="1"/>
  <c r="U111" i="16" s="1"/>
  <c r="H11" i="13" s="1"/>
  <c r="I4" i="11"/>
  <c r="L4" i="11" s="1"/>
  <c r="H7" i="13"/>
  <c r="H17" i="13"/>
  <c r="B81" i="15"/>
  <c r="F54" i="15"/>
  <c r="I54" i="15" s="1"/>
  <c r="J54" i="15" s="1"/>
  <c r="B105" i="15" l="1"/>
  <c r="F105" i="15" s="1"/>
  <c r="G105" i="15" s="1"/>
  <c r="I105" i="15" s="1"/>
  <c r="J105" i="15" s="1"/>
  <c r="F81" i="15"/>
  <c r="G81" i="15" s="1"/>
  <c r="I81" i="15" s="1"/>
  <c r="J81" i="15" s="1"/>
  <c r="B107" i="15"/>
  <c r="F107" i="15" s="1"/>
  <c r="G107" i="15" s="1"/>
  <c r="I107" i="15" s="1"/>
  <c r="J107" i="15" s="1"/>
  <c r="F83" i="15"/>
  <c r="G83" i="15" s="1"/>
  <c r="I83" i="15" s="1"/>
  <c r="J83" i="15" s="1"/>
  <c r="B113" i="15"/>
  <c r="F113" i="15" s="1"/>
  <c r="G113" i="15" s="1"/>
  <c r="I113" i="15" s="1"/>
  <c r="J113" i="15" s="1"/>
  <c r="F89" i="15"/>
  <c r="G89" i="15" s="1"/>
  <c r="I89" i="15" s="1"/>
  <c r="J89" i="15" s="1"/>
  <c r="F87" i="15"/>
  <c r="G87" i="15" s="1"/>
  <c r="I87" i="15" s="1"/>
  <c r="J87" i="15" s="1"/>
  <c r="B111" i="15"/>
  <c r="F111" i="15" s="1"/>
  <c r="G111" i="15" s="1"/>
  <c r="I111" i="15" s="1"/>
  <c r="J111" i="15" s="1"/>
  <c r="J115" i="15" s="1"/>
  <c r="J91" i="15" l="1"/>
  <c r="C169" i="8" l="1"/>
  <c r="C166" i="8"/>
  <c r="C163" i="8"/>
  <c r="C159" i="8"/>
  <c r="B167" i="8"/>
  <c r="B168" i="8"/>
  <c r="B169" i="8"/>
  <c r="F169" i="8" s="1"/>
  <c r="I169" i="8" s="1"/>
  <c r="J169" i="8" s="1"/>
  <c r="B166" i="8"/>
  <c r="F166" i="8" s="1"/>
  <c r="I166" i="8" s="1"/>
  <c r="J166" i="8" s="1"/>
  <c r="B160" i="8"/>
  <c r="B161" i="8"/>
  <c r="B162" i="8"/>
  <c r="B163" i="8"/>
  <c r="F163" i="8" s="1"/>
  <c r="I163" i="8" s="1"/>
  <c r="J163" i="8" s="1"/>
  <c r="B159" i="8"/>
  <c r="A167" i="8"/>
  <c r="A168" i="8"/>
  <c r="A169" i="8"/>
  <c r="A166" i="8"/>
  <c r="A160" i="8"/>
  <c r="A161" i="8"/>
  <c r="A162" i="8"/>
  <c r="A163" i="8"/>
  <c r="A165" i="8"/>
  <c r="A159" i="8"/>
  <c r="C114" i="8" l="1"/>
  <c r="C110" i="8"/>
  <c r="C107" i="8"/>
  <c r="C105" i="8"/>
  <c r="C100" i="8"/>
  <c r="C102" i="8"/>
  <c r="C97" i="8"/>
  <c r="C90" i="8"/>
  <c r="C86" i="8"/>
  <c r="C83" i="8"/>
  <c r="C81" i="8"/>
  <c r="C76" i="8"/>
  <c r="C78" i="8"/>
  <c r="C73" i="8"/>
  <c r="C63" i="8"/>
  <c r="C59" i="8"/>
  <c r="C56" i="8"/>
  <c r="C54" i="8"/>
  <c r="C49" i="8"/>
  <c r="C51" i="8"/>
  <c r="C46" i="8"/>
  <c r="C36" i="8"/>
  <c r="C32" i="8"/>
  <c r="C29" i="8"/>
  <c r="C27" i="8"/>
  <c r="C22" i="8"/>
  <c r="C24" i="8"/>
  <c r="C19" i="8"/>
  <c r="C16" i="8"/>
  <c r="C13" i="8"/>
  <c r="C10" i="8"/>
  <c r="C6" i="8"/>
  <c r="B33" i="8"/>
  <c r="B60" i="8" s="1"/>
  <c r="B34" i="8"/>
  <c r="B61" i="8" s="1"/>
  <c r="B88" i="8" s="1"/>
  <c r="B35" i="8"/>
  <c r="B62" i="8" s="1"/>
  <c r="B89" i="8" s="1"/>
  <c r="B113" i="8" s="1"/>
  <c r="B36" i="8"/>
  <c r="B63" i="8" s="1"/>
  <c r="B90" i="8" s="1"/>
  <c r="B114" i="8" s="1"/>
  <c r="B32" i="8"/>
  <c r="B59" i="8" s="1"/>
  <c r="B28" i="8"/>
  <c r="B55" i="8" s="1"/>
  <c r="B82" i="8" s="1"/>
  <c r="B29" i="8"/>
  <c r="B56" i="8" s="1"/>
  <c r="B83" i="8" s="1"/>
  <c r="B107" i="8" s="1"/>
  <c r="F107" i="8" s="1"/>
  <c r="G107" i="8" s="1"/>
  <c r="I107" i="8" s="1"/>
  <c r="J107" i="8" s="1"/>
  <c r="B27" i="8"/>
  <c r="B54" i="8" s="1"/>
  <c r="B81" i="8" s="1"/>
  <c r="B105" i="8" s="1"/>
  <c r="B24" i="8"/>
  <c r="B51" i="8" s="1"/>
  <c r="B20" i="8"/>
  <c r="B21" i="8"/>
  <c r="B48" i="8" s="1"/>
  <c r="B22" i="8"/>
  <c r="B49" i="8" s="1"/>
  <c r="B19" i="8"/>
  <c r="B46" i="8" s="1"/>
  <c r="B73" i="8" s="1"/>
  <c r="B97" i="8" s="1"/>
  <c r="B14" i="8"/>
  <c r="B15" i="8"/>
  <c r="B16" i="8"/>
  <c r="B13" i="8"/>
  <c r="B7" i="8"/>
  <c r="B8" i="8"/>
  <c r="B9" i="8"/>
  <c r="B10" i="8"/>
  <c r="B6" i="8"/>
  <c r="A33" i="8"/>
  <c r="A60" i="8" s="1"/>
  <c r="A87" i="8" s="1"/>
  <c r="A111" i="8" s="1"/>
  <c r="A34" i="8"/>
  <c r="A61" i="8" s="1"/>
  <c r="A88" i="8" s="1"/>
  <c r="A112" i="8" s="1"/>
  <c r="A35" i="8"/>
  <c r="A62" i="8" s="1"/>
  <c r="A89" i="8" s="1"/>
  <c r="A113" i="8" s="1"/>
  <c r="A36" i="8"/>
  <c r="A63" i="8" s="1"/>
  <c r="A90" i="8" s="1"/>
  <c r="A114" i="8" s="1"/>
  <c r="A32" i="8"/>
  <c r="A59" i="8" s="1"/>
  <c r="A86" i="8" s="1"/>
  <c r="A110" i="8" s="1"/>
  <c r="A24" i="8"/>
  <c r="A51" i="8" s="1"/>
  <c r="A78" i="8" s="1"/>
  <c r="A102" i="8" s="1"/>
  <c r="A28" i="8"/>
  <c r="A55" i="8" s="1"/>
  <c r="A82" i="8" s="1"/>
  <c r="A106" i="8" s="1"/>
  <c r="A29" i="8"/>
  <c r="A56" i="8" s="1"/>
  <c r="A83" i="8" s="1"/>
  <c r="A107" i="8" s="1"/>
  <c r="A27" i="8"/>
  <c r="A54" i="8" s="1"/>
  <c r="A81" i="8" s="1"/>
  <c r="A105" i="8" s="1"/>
  <c r="A20" i="8"/>
  <c r="A47" i="8" s="1"/>
  <c r="A74" i="8" s="1"/>
  <c r="A98" i="8" s="1"/>
  <c r="A21" i="8"/>
  <c r="A48" i="8" s="1"/>
  <c r="A75" i="8" s="1"/>
  <c r="A99" i="8" s="1"/>
  <c r="A22" i="8"/>
  <c r="A49" i="8" s="1"/>
  <c r="A76" i="8" s="1"/>
  <c r="A100" i="8" s="1"/>
  <c r="A19" i="8"/>
  <c r="A46" i="8" s="1"/>
  <c r="A73" i="8" s="1"/>
  <c r="A97" i="8" s="1"/>
  <c r="A14" i="8"/>
  <c r="A15" i="8"/>
  <c r="A16" i="8"/>
  <c r="A13" i="8"/>
  <c r="A12" i="8"/>
  <c r="A7" i="8"/>
  <c r="A8" i="8"/>
  <c r="A9" i="8"/>
  <c r="A10" i="8"/>
  <c r="A6" i="8"/>
  <c r="A5" i="8"/>
  <c r="I15" i="1"/>
  <c r="C15" i="8" s="1"/>
  <c r="J15" i="1"/>
  <c r="C168" i="8" s="1"/>
  <c r="F168" i="8" s="1"/>
  <c r="I168" i="8" s="1"/>
  <c r="J168" i="8" s="1"/>
  <c r="I14" i="1"/>
  <c r="C14" i="8" s="1"/>
  <c r="J14" i="1"/>
  <c r="C167" i="8" s="1"/>
  <c r="F167" i="8" s="1"/>
  <c r="I167" i="8" s="1"/>
  <c r="J167" i="8" s="1"/>
  <c r="M22" i="1"/>
  <c r="C48" i="8" s="1"/>
  <c r="L22" i="1"/>
  <c r="C99" i="8" s="1"/>
  <c r="K22" i="1"/>
  <c r="C75" i="8" s="1"/>
  <c r="I22" i="1"/>
  <c r="C21" i="8" s="1"/>
  <c r="I21" i="1"/>
  <c r="C20" i="8" s="1"/>
  <c r="M21" i="1"/>
  <c r="C47" i="8" s="1"/>
  <c r="K21" i="1"/>
  <c r="C74" i="8" s="1"/>
  <c r="L21" i="1"/>
  <c r="C98" i="8" s="1"/>
  <c r="M40" i="1"/>
  <c r="C62" i="8" s="1"/>
  <c r="L40" i="1"/>
  <c r="C113" i="8" s="1"/>
  <c r="K40" i="1"/>
  <c r="C89" i="8" s="1"/>
  <c r="I40" i="1"/>
  <c r="C35" i="8" s="1"/>
  <c r="I39" i="1"/>
  <c r="C34" i="8" s="1"/>
  <c r="L39" i="1"/>
  <c r="C112" i="8" s="1"/>
  <c r="M39" i="1"/>
  <c r="C61" i="8" s="1"/>
  <c r="K39" i="1"/>
  <c r="C88" i="8" s="1"/>
  <c r="I38" i="1"/>
  <c r="C33" i="8" s="1"/>
  <c r="M38" i="1"/>
  <c r="C60" i="8" s="1"/>
  <c r="K38" i="1"/>
  <c r="C87" i="8" s="1"/>
  <c r="L38" i="1"/>
  <c r="C111" i="8" s="1"/>
  <c r="M30" i="1"/>
  <c r="C55" i="8" s="1"/>
  <c r="I30" i="1"/>
  <c r="C28" i="8" s="1"/>
  <c r="K30" i="1"/>
  <c r="C82" i="8" s="1"/>
  <c r="L30" i="1"/>
  <c r="C106" i="8" s="1"/>
  <c r="F51" i="8" l="1"/>
  <c r="I51" i="8" s="1"/>
  <c r="J51" i="8" s="1"/>
  <c r="F82" i="8"/>
  <c r="G82" i="8" s="1"/>
  <c r="I82" i="8" s="1"/>
  <c r="J82" i="8" s="1"/>
  <c r="F49" i="8"/>
  <c r="I49" i="8" s="1"/>
  <c r="J49" i="8" s="1"/>
  <c r="F48" i="8"/>
  <c r="I48" i="8" s="1"/>
  <c r="J48" i="8" s="1"/>
  <c r="F88" i="8"/>
  <c r="G88" i="8" s="1"/>
  <c r="I88" i="8" s="1"/>
  <c r="J88" i="8" s="1"/>
  <c r="F113" i="8"/>
  <c r="G113" i="8" s="1"/>
  <c r="I113" i="8" s="1"/>
  <c r="J113" i="8" s="1"/>
  <c r="F105" i="8"/>
  <c r="G105" i="8" s="1"/>
  <c r="I105" i="8" s="1"/>
  <c r="J105" i="8" s="1"/>
  <c r="F114" i="8"/>
  <c r="G114" i="8" s="1"/>
  <c r="I114" i="8" s="1"/>
  <c r="J114" i="8" s="1"/>
  <c r="B112" i="8"/>
  <c r="F112" i="8" s="1"/>
  <c r="G112" i="8" s="1"/>
  <c r="I112" i="8" s="1"/>
  <c r="J112" i="8" s="1"/>
  <c r="B106" i="8"/>
  <c r="F106" i="8" s="1"/>
  <c r="G106" i="8" s="1"/>
  <c r="I106" i="8" s="1"/>
  <c r="J106" i="8" s="1"/>
  <c r="B75" i="8"/>
  <c r="F81" i="8"/>
  <c r="G81" i="8" s="1"/>
  <c r="I81" i="8" s="1"/>
  <c r="J81" i="8" s="1"/>
  <c r="F90" i="8"/>
  <c r="G90" i="8" s="1"/>
  <c r="I90" i="8" s="1"/>
  <c r="J90" i="8" s="1"/>
  <c r="F83" i="8"/>
  <c r="G83" i="8" s="1"/>
  <c r="I83" i="8" s="1"/>
  <c r="J83" i="8" s="1"/>
  <c r="F89" i="8"/>
  <c r="G89" i="8" s="1"/>
  <c r="I89" i="8" s="1"/>
  <c r="J89" i="8" s="1"/>
  <c r="F59" i="8"/>
  <c r="I59" i="8" s="1"/>
  <c r="J59" i="8" s="1"/>
  <c r="F60" i="8"/>
  <c r="I60" i="8" s="1"/>
  <c r="J60" i="8" s="1"/>
  <c r="B87" i="8"/>
  <c r="B86" i="8"/>
  <c r="B78" i="8"/>
  <c r="B76" i="8"/>
  <c r="F56" i="8"/>
  <c r="I56" i="8" s="1"/>
  <c r="J56" i="8" s="1"/>
  <c r="F62" i="8"/>
  <c r="I62" i="8" s="1"/>
  <c r="J62" i="8" s="1"/>
  <c r="F20" i="8"/>
  <c r="I20" i="8" s="1"/>
  <c r="J20" i="8" s="1"/>
  <c r="F55" i="8"/>
  <c r="I55" i="8" s="1"/>
  <c r="J55" i="8" s="1"/>
  <c r="F61" i="8"/>
  <c r="I61" i="8" s="1"/>
  <c r="J61" i="8" s="1"/>
  <c r="F54" i="8"/>
  <c r="I54" i="8" s="1"/>
  <c r="J54" i="8" s="1"/>
  <c r="F63" i="8"/>
  <c r="I63" i="8" s="1"/>
  <c r="J63" i="8" s="1"/>
  <c r="F10" i="8"/>
  <c r="I10" i="8" s="1"/>
  <c r="J10" i="8" s="1"/>
  <c r="F13" i="8"/>
  <c r="I13" i="8" s="1"/>
  <c r="J13" i="8" s="1"/>
  <c r="B47" i="8"/>
  <c r="F19" i="8"/>
  <c r="I19" i="8" s="1"/>
  <c r="J19" i="8" s="1"/>
  <c r="F22" i="8"/>
  <c r="I22" i="8" s="1"/>
  <c r="J22" i="8" s="1"/>
  <c r="F32" i="8"/>
  <c r="I32" i="8" s="1"/>
  <c r="J32" i="8" s="1"/>
  <c r="F24" i="8"/>
  <c r="I24" i="8" s="1"/>
  <c r="J24" i="8" s="1"/>
  <c r="F33" i="8"/>
  <c r="I33" i="8" s="1"/>
  <c r="J33" i="8" s="1"/>
  <c r="F15" i="8"/>
  <c r="I15" i="8" s="1"/>
  <c r="J15" i="8" s="1"/>
  <c r="F35" i="8"/>
  <c r="I35" i="8" s="1"/>
  <c r="J35" i="8" s="1"/>
  <c r="F16" i="8"/>
  <c r="I16" i="8" s="1"/>
  <c r="J16" i="8" s="1"/>
  <c r="F27" i="8"/>
  <c r="I27" i="8" s="1"/>
  <c r="J27" i="8" s="1"/>
  <c r="F36" i="8"/>
  <c r="I36" i="8" s="1"/>
  <c r="J36" i="8" s="1"/>
  <c r="F14" i="8"/>
  <c r="I14" i="8" s="1"/>
  <c r="J14" i="8" s="1"/>
  <c r="F21" i="8"/>
  <c r="I21" i="8" s="1"/>
  <c r="J21" i="8" s="1"/>
  <c r="F34" i="8"/>
  <c r="I34" i="8" s="1"/>
  <c r="J34" i="8" s="1"/>
  <c r="F29" i="8"/>
  <c r="I29" i="8" s="1"/>
  <c r="J29" i="8" s="1"/>
  <c r="F28" i="8"/>
  <c r="I28" i="8" s="1"/>
  <c r="J28" i="8" s="1"/>
  <c r="F35" i="1"/>
  <c r="A31" i="8" s="1"/>
  <c r="A58" i="8" s="1"/>
  <c r="A85" i="8" s="1"/>
  <c r="A109" i="8" s="1"/>
  <c r="F18" i="1"/>
  <c r="A18" i="8" s="1"/>
  <c r="A45" i="8" s="1"/>
  <c r="A72" i="8" s="1"/>
  <c r="A96" i="8" s="1"/>
  <c r="F27" i="1"/>
  <c r="A26" i="8" s="1"/>
  <c r="A53" i="8" s="1"/>
  <c r="A80" i="8" s="1"/>
  <c r="A104" i="8" s="1"/>
  <c r="F78" i="8" l="1"/>
  <c r="G78" i="8" s="1"/>
  <c r="I78" i="8" s="1"/>
  <c r="J78" i="8" s="1"/>
  <c r="B102" i="8"/>
  <c r="F102" i="8" s="1"/>
  <c r="G102" i="8" s="1"/>
  <c r="I102" i="8" s="1"/>
  <c r="J102" i="8" s="1"/>
  <c r="F86" i="8"/>
  <c r="G86" i="8" s="1"/>
  <c r="I86" i="8" s="1"/>
  <c r="J86" i="8" s="1"/>
  <c r="B110" i="8"/>
  <c r="F110" i="8" s="1"/>
  <c r="G110" i="8" s="1"/>
  <c r="I110" i="8" s="1"/>
  <c r="J110" i="8" s="1"/>
  <c r="F75" i="8"/>
  <c r="G75" i="8" s="1"/>
  <c r="I75" i="8" s="1"/>
  <c r="J75" i="8" s="1"/>
  <c r="B99" i="8"/>
  <c r="F99" i="8" s="1"/>
  <c r="G99" i="8" s="1"/>
  <c r="I99" i="8" s="1"/>
  <c r="J99" i="8" s="1"/>
  <c r="F87" i="8"/>
  <c r="G87" i="8" s="1"/>
  <c r="I87" i="8" s="1"/>
  <c r="J87" i="8" s="1"/>
  <c r="B111" i="8"/>
  <c r="F111" i="8" s="1"/>
  <c r="G111" i="8" s="1"/>
  <c r="I111" i="8" s="1"/>
  <c r="J111" i="8" s="1"/>
  <c r="F76" i="8"/>
  <c r="G76" i="8" s="1"/>
  <c r="I76" i="8" s="1"/>
  <c r="J76" i="8" s="1"/>
  <c r="B100" i="8"/>
  <c r="F100" i="8" s="1"/>
  <c r="G100" i="8" s="1"/>
  <c r="I100" i="8" s="1"/>
  <c r="J100" i="8" s="1"/>
  <c r="F47" i="8"/>
  <c r="I47" i="8" s="1"/>
  <c r="J47" i="8" s="1"/>
  <c r="B74" i="8"/>
  <c r="C233" i="9"/>
  <c r="C236" i="9" s="1"/>
  <c r="E185" i="8"/>
  <c r="E184" i="8"/>
  <c r="B185" i="8"/>
  <c r="B184" i="8"/>
  <c r="R15" i="1"/>
  <c r="R14" i="1"/>
  <c r="B204" i="8" s="1"/>
  <c r="R11" i="1"/>
  <c r="B194" i="8" s="1"/>
  <c r="F194" i="8" s="1"/>
  <c r="G194" i="8" s="1"/>
  <c r="I194" i="8" s="1"/>
  <c r="J194" i="8" s="1"/>
  <c r="R10" i="1"/>
  <c r="B193" i="8" s="1"/>
  <c r="E199" i="8"/>
  <c r="E198" i="8"/>
  <c r="B199" i="8"/>
  <c r="B198" i="8"/>
  <c r="A199" i="8"/>
  <c r="A198" i="8"/>
  <c r="F74" i="8" l="1"/>
  <c r="G74" i="8" s="1"/>
  <c r="I74" i="8" s="1"/>
  <c r="J74" i="8" s="1"/>
  <c r="B98" i="8"/>
  <c r="F98" i="8" s="1"/>
  <c r="G98" i="8" s="1"/>
  <c r="I98" i="8" s="1"/>
  <c r="J98" i="8" s="1"/>
  <c r="F199" i="8"/>
  <c r="J199" i="8" s="1"/>
  <c r="F185" i="8"/>
  <c r="J185" i="8" s="1"/>
  <c r="J6" i="1"/>
  <c r="C162" i="8" s="1"/>
  <c r="F162" i="8" s="1"/>
  <c r="I162" i="8" s="1"/>
  <c r="J162" i="8" s="1"/>
  <c r="J5" i="1"/>
  <c r="C161" i="8" s="1"/>
  <c r="F161" i="8" s="1"/>
  <c r="I161" i="8" s="1"/>
  <c r="J161" i="8" s="1"/>
  <c r="I6" i="1"/>
  <c r="C9" i="8" s="1"/>
  <c r="F9" i="8" s="1"/>
  <c r="I9" i="8" s="1"/>
  <c r="J9" i="8" s="1"/>
  <c r="I5" i="1"/>
  <c r="C8" i="8" s="1"/>
  <c r="F8" i="8" s="1"/>
  <c r="I8" i="8" s="1"/>
  <c r="J8" i="8" s="1"/>
  <c r="J4" i="1"/>
  <c r="C160" i="8" s="1"/>
  <c r="F160" i="8" s="1"/>
  <c r="I160" i="8" s="1"/>
  <c r="J160" i="8" s="1"/>
  <c r="I4" i="1"/>
  <c r="C7" i="8" s="1"/>
  <c r="F7" i="8" s="1"/>
  <c r="I7" i="8" s="1"/>
  <c r="J7" i="8" s="1"/>
  <c r="G199" i="8" l="1"/>
  <c r="C24" i="1"/>
  <c r="C18" i="1"/>
  <c r="C12" i="1"/>
  <c r="C7" i="1"/>
  <c r="E113" i="9" s="1"/>
  <c r="C6" i="1"/>
  <c r="E110" i="9" s="1"/>
  <c r="C5" i="1"/>
  <c r="E107" i="9" s="1"/>
  <c r="B125" i="8" l="1"/>
  <c r="B126" i="8"/>
  <c r="B127" i="8"/>
  <c r="B132" i="8"/>
  <c r="F132" i="8" s="1"/>
  <c r="G132" i="8" s="1"/>
  <c r="I132" i="8" s="1"/>
  <c r="J132" i="8" s="1"/>
  <c r="H28" i="5" s="1"/>
  <c r="B130" i="8"/>
  <c r="F130" i="8" s="1"/>
  <c r="G130" i="8" s="1"/>
  <c r="I130" i="8" s="1"/>
  <c r="J130" i="8" s="1"/>
  <c r="H27" i="5" s="1"/>
  <c r="B131" i="8"/>
  <c r="F131" i="8" s="1"/>
  <c r="G131" i="8" s="1"/>
  <c r="I131" i="8" s="1"/>
  <c r="J131" i="8" s="1"/>
  <c r="H29" i="5" s="1"/>
  <c r="B137" i="8"/>
  <c r="F137" i="8" s="1"/>
  <c r="G137" i="8" s="1"/>
  <c r="I137" i="8" s="1"/>
  <c r="J137" i="8" s="1"/>
  <c r="H32" i="5" s="1"/>
  <c r="B135" i="8"/>
  <c r="F135" i="8" s="1"/>
  <c r="G135" i="8" s="1"/>
  <c r="I135" i="8" s="1"/>
  <c r="J135" i="8" s="1"/>
  <c r="H31" i="5" s="1"/>
  <c r="B136" i="8"/>
  <c r="F136" i="8" s="1"/>
  <c r="G136" i="8" s="1"/>
  <c r="I136" i="8" s="1"/>
  <c r="J136" i="8" s="1"/>
  <c r="H33" i="5" s="1"/>
  <c r="F198" i="8" l="1"/>
  <c r="G198" i="8" s="1"/>
  <c r="F193" i="8"/>
  <c r="H8" i="4"/>
  <c r="F127" i="8"/>
  <c r="G127" i="8" s="1"/>
  <c r="I127" i="8" s="1"/>
  <c r="J127" i="8" s="1"/>
  <c r="H24" i="5" s="1"/>
  <c r="F126" i="8"/>
  <c r="G126" i="8" s="1"/>
  <c r="I126" i="8" s="1"/>
  <c r="J126" i="8" s="1"/>
  <c r="H25" i="5" s="1"/>
  <c r="F125" i="8"/>
  <c r="G125" i="8" s="1"/>
  <c r="I125" i="8" s="1"/>
  <c r="J125" i="8" s="1"/>
  <c r="H23" i="5" s="1"/>
  <c r="E169" i="9"/>
  <c r="F210" i="8" l="1"/>
  <c r="G210" i="8" s="1"/>
  <c r="I210" i="8" s="1"/>
  <c r="J210" i="8" s="1"/>
  <c r="F209" i="8"/>
  <c r="G209" i="8" s="1"/>
  <c r="I209" i="8" s="1"/>
  <c r="J209" i="8" s="1"/>
  <c r="F208" i="8"/>
  <c r="G208" i="8" s="1"/>
  <c r="I208" i="8" s="1"/>
  <c r="J208" i="8" s="1"/>
  <c r="J211" i="8" l="1"/>
  <c r="F187" i="8"/>
  <c r="J187" i="8" s="1"/>
  <c r="F188" i="8"/>
  <c r="J188" i="8" s="1"/>
  <c r="F189" i="8"/>
  <c r="J189" i="8" s="1"/>
  <c r="F184" i="8"/>
  <c r="J184" i="8" s="1"/>
  <c r="D1" i="4"/>
  <c r="D251" i="9"/>
  <c r="C251" i="9"/>
  <c r="H242" i="9"/>
  <c r="D240" i="9"/>
  <c r="D239" i="9"/>
  <c r="E240" i="9"/>
  <c r="N201" i="9"/>
  <c r="O201" i="9" s="1"/>
  <c r="P201" i="9" s="1"/>
  <c r="E201" i="9"/>
  <c r="D203" i="9" s="1"/>
  <c r="D199" i="9"/>
  <c r="D198" i="9"/>
  <c r="Q197" i="9" s="1"/>
  <c r="N197" i="9"/>
  <c r="O197" i="9" s="1"/>
  <c r="P197" i="9" s="1"/>
  <c r="K197" i="9"/>
  <c r="G197" i="9"/>
  <c r="D195" i="9"/>
  <c r="D194" i="9"/>
  <c r="J193" i="9" s="1"/>
  <c r="N193" i="9"/>
  <c r="O193" i="9" s="1"/>
  <c r="P193" i="9" s="1"/>
  <c r="K193" i="9"/>
  <c r="G193" i="9"/>
  <c r="D191" i="9"/>
  <c r="D190" i="9"/>
  <c r="L189" i="9" s="1"/>
  <c r="M189" i="9" s="1"/>
  <c r="N189" i="9"/>
  <c r="O189" i="9" s="1"/>
  <c r="P189" i="9" s="1"/>
  <c r="K189" i="9"/>
  <c r="G189" i="9"/>
  <c r="D187" i="9"/>
  <c r="D186" i="9"/>
  <c r="J185" i="9" s="1"/>
  <c r="N185" i="9"/>
  <c r="O185" i="9" s="1"/>
  <c r="P185" i="9" s="1"/>
  <c r="K185" i="9"/>
  <c r="G185" i="9"/>
  <c r="D183" i="9"/>
  <c r="M182" i="9"/>
  <c r="R182" i="9" s="1"/>
  <c r="S182" i="9" s="1"/>
  <c r="D182" i="9"/>
  <c r="K182" i="9" s="1"/>
  <c r="Q181" i="9"/>
  <c r="N181" i="9"/>
  <c r="O181" i="9" s="1"/>
  <c r="P181" i="9" s="1"/>
  <c r="L181" i="9"/>
  <c r="M181" i="9" s="1"/>
  <c r="K181" i="9"/>
  <c r="J181" i="9"/>
  <c r="I181" i="9"/>
  <c r="H181" i="9"/>
  <c r="G181" i="9"/>
  <c r="D179" i="9"/>
  <c r="M178" i="9"/>
  <c r="R178" i="9" s="1"/>
  <c r="S178" i="9" s="1"/>
  <c r="D178" i="9"/>
  <c r="K178" i="9" s="1"/>
  <c r="Q177" i="9"/>
  <c r="N177" i="9"/>
  <c r="O177" i="9" s="1"/>
  <c r="P177" i="9" s="1"/>
  <c r="L177" i="9"/>
  <c r="M177" i="9" s="1"/>
  <c r="K177" i="9"/>
  <c r="J177" i="9"/>
  <c r="I177" i="9"/>
  <c r="H177" i="9"/>
  <c r="G177" i="9"/>
  <c r="D175" i="9"/>
  <c r="M174" i="9"/>
  <c r="R174" i="9" s="1"/>
  <c r="S174" i="9" s="1"/>
  <c r="D174" i="9"/>
  <c r="K174" i="9" s="1"/>
  <c r="Q173" i="9"/>
  <c r="N173" i="9"/>
  <c r="O173" i="9" s="1"/>
  <c r="P173" i="9" s="1"/>
  <c r="L173" i="9"/>
  <c r="M173" i="9" s="1"/>
  <c r="K173" i="9"/>
  <c r="J173" i="9"/>
  <c r="I173" i="9"/>
  <c r="H173" i="9"/>
  <c r="G173" i="9"/>
  <c r="D171" i="9"/>
  <c r="M170" i="9"/>
  <c r="R170" i="9" s="1"/>
  <c r="S170" i="9" s="1"/>
  <c r="D170" i="9"/>
  <c r="K170" i="9" s="1"/>
  <c r="Q169" i="9"/>
  <c r="N169" i="9"/>
  <c r="O169" i="9" s="1"/>
  <c r="P169" i="9" s="1"/>
  <c r="L169" i="9"/>
  <c r="M169" i="9" s="1"/>
  <c r="K169" i="9"/>
  <c r="J169" i="9"/>
  <c r="I169" i="9"/>
  <c r="H169" i="9"/>
  <c r="G169" i="9"/>
  <c r="D167" i="9"/>
  <c r="M166" i="9"/>
  <c r="R166" i="9" s="1"/>
  <c r="S166" i="9" s="1"/>
  <c r="D166" i="9"/>
  <c r="K166" i="9" s="1"/>
  <c r="Q165" i="9"/>
  <c r="N165" i="9"/>
  <c r="O165" i="9" s="1"/>
  <c r="P165" i="9" s="1"/>
  <c r="L165" i="9"/>
  <c r="M165" i="9" s="1"/>
  <c r="K165" i="9"/>
  <c r="J165" i="9"/>
  <c r="I165" i="9"/>
  <c r="H165" i="9"/>
  <c r="G165" i="9"/>
  <c r="N163" i="9"/>
  <c r="D163" i="9"/>
  <c r="K163" i="9" s="1"/>
  <c r="Q162" i="9"/>
  <c r="P162" i="9"/>
  <c r="O162" i="9"/>
  <c r="N162" i="9"/>
  <c r="L162" i="9"/>
  <c r="M162" i="9" s="1"/>
  <c r="K162" i="9"/>
  <c r="J162" i="9"/>
  <c r="I162" i="9"/>
  <c r="H162" i="9"/>
  <c r="G162" i="9"/>
  <c r="N160" i="9"/>
  <c r="D160" i="9"/>
  <c r="J160" i="9" s="1"/>
  <c r="Q159" i="9"/>
  <c r="O159" i="9"/>
  <c r="P159" i="9" s="1"/>
  <c r="N159" i="9"/>
  <c r="L159" i="9"/>
  <c r="M159" i="9" s="1"/>
  <c r="K159" i="9"/>
  <c r="J159" i="9"/>
  <c r="I159" i="9"/>
  <c r="H159" i="9"/>
  <c r="G159" i="9"/>
  <c r="N157" i="9"/>
  <c r="D157" i="9"/>
  <c r="K157" i="9" s="1"/>
  <c r="Q156" i="9"/>
  <c r="N156" i="9"/>
  <c r="O156" i="9" s="1"/>
  <c r="P156" i="9" s="1"/>
  <c r="L156" i="9"/>
  <c r="M156" i="9" s="1"/>
  <c r="K156" i="9"/>
  <c r="J156" i="9"/>
  <c r="I156" i="9"/>
  <c r="H156" i="9"/>
  <c r="G156" i="9"/>
  <c r="N154" i="9"/>
  <c r="D154" i="9"/>
  <c r="K154" i="9" s="1"/>
  <c r="Q153" i="9"/>
  <c r="N153" i="9"/>
  <c r="O153" i="9" s="1"/>
  <c r="P153" i="9" s="1"/>
  <c r="L153" i="9"/>
  <c r="M153" i="9" s="1"/>
  <c r="K153" i="9"/>
  <c r="J153" i="9"/>
  <c r="I153" i="9"/>
  <c r="H153" i="9"/>
  <c r="G153" i="9"/>
  <c r="Q151" i="9"/>
  <c r="O151" i="9"/>
  <c r="P151" i="9" s="1"/>
  <c r="N151" i="9"/>
  <c r="L151" i="9"/>
  <c r="M151" i="9" s="1"/>
  <c r="K151" i="9"/>
  <c r="J151" i="9"/>
  <c r="I151" i="9"/>
  <c r="H151" i="9"/>
  <c r="G151" i="9"/>
  <c r="Q149" i="9"/>
  <c r="O149" i="9"/>
  <c r="P149" i="9" s="1"/>
  <c r="N149" i="9"/>
  <c r="L149" i="9"/>
  <c r="M149" i="9" s="1"/>
  <c r="K149" i="9"/>
  <c r="J149" i="9"/>
  <c r="I149" i="9"/>
  <c r="H149" i="9"/>
  <c r="G149" i="9"/>
  <c r="Q147" i="9"/>
  <c r="N147" i="9"/>
  <c r="O147" i="9" s="1"/>
  <c r="P147" i="9" s="1"/>
  <c r="L147" i="9"/>
  <c r="M147" i="9" s="1"/>
  <c r="K147" i="9"/>
  <c r="J147" i="9"/>
  <c r="I147" i="9"/>
  <c r="H147" i="9"/>
  <c r="G147" i="9"/>
  <c r="Q145" i="9"/>
  <c r="N145" i="9"/>
  <c r="O145" i="9" s="1"/>
  <c r="P145" i="9" s="1"/>
  <c r="L145" i="9"/>
  <c r="M145" i="9" s="1"/>
  <c r="K145" i="9"/>
  <c r="J145" i="9"/>
  <c r="I145" i="9"/>
  <c r="H145" i="9"/>
  <c r="G145" i="9"/>
  <c r="N143" i="9"/>
  <c r="O143" i="9" s="1"/>
  <c r="P143" i="9" s="1"/>
  <c r="J143" i="9"/>
  <c r="Q142" i="9"/>
  <c r="N142" i="9"/>
  <c r="O142" i="9" s="1"/>
  <c r="P142" i="9" s="1"/>
  <c r="L142" i="9"/>
  <c r="M142" i="9" s="1"/>
  <c r="K142" i="9"/>
  <c r="J142" i="9"/>
  <c r="I142" i="9"/>
  <c r="H142" i="9"/>
  <c r="G142" i="9"/>
  <c r="N140" i="9"/>
  <c r="O140" i="9" s="1"/>
  <c r="P140" i="9" s="1"/>
  <c r="Q140" i="9"/>
  <c r="Q139" i="9"/>
  <c r="N139" i="9"/>
  <c r="O139" i="9" s="1"/>
  <c r="P139" i="9" s="1"/>
  <c r="L139" i="9"/>
  <c r="M139" i="9" s="1"/>
  <c r="K139" i="9"/>
  <c r="J139" i="9"/>
  <c r="I139" i="9"/>
  <c r="H139" i="9"/>
  <c r="G139" i="9"/>
  <c r="N137" i="9"/>
  <c r="O137" i="9" s="1"/>
  <c r="P137" i="9" s="1"/>
  <c r="Q137" i="9"/>
  <c r="Q136" i="9"/>
  <c r="N136" i="9"/>
  <c r="O136" i="9" s="1"/>
  <c r="P136" i="9" s="1"/>
  <c r="L136" i="9"/>
  <c r="M136" i="9" s="1"/>
  <c r="K136" i="9"/>
  <c r="J136" i="9"/>
  <c r="I136" i="9"/>
  <c r="H136" i="9"/>
  <c r="G136" i="9"/>
  <c r="N134" i="9"/>
  <c r="D134" i="9"/>
  <c r="K134" i="9" s="1"/>
  <c r="Q133" i="9"/>
  <c r="N133" i="9"/>
  <c r="O133" i="9" s="1"/>
  <c r="P133" i="9" s="1"/>
  <c r="L133" i="9"/>
  <c r="M133" i="9" s="1"/>
  <c r="K133" i="9"/>
  <c r="J133" i="9"/>
  <c r="I133" i="9"/>
  <c r="H133" i="9"/>
  <c r="G133" i="9"/>
  <c r="N131" i="9"/>
  <c r="D131" i="9"/>
  <c r="L131" i="9" s="1"/>
  <c r="M131" i="9" s="1"/>
  <c r="Q130" i="9"/>
  <c r="N130" i="9"/>
  <c r="O130" i="9" s="1"/>
  <c r="P130" i="9" s="1"/>
  <c r="L130" i="9"/>
  <c r="M130" i="9" s="1"/>
  <c r="K130" i="9"/>
  <c r="J130" i="9"/>
  <c r="I130" i="9"/>
  <c r="H130" i="9"/>
  <c r="G130" i="9"/>
  <c r="N128" i="9"/>
  <c r="D128" i="9"/>
  <c r="L128" i="9" s="1"/>
  <c r="M128" i="9" s="1"/>
  <c r="Q127" i="9"/>
  <c r="N127" i="9"/>
  <c r="O127" i="9" s="1"/>
  <c r="P127" i="9" s="1"/>
  <c r="L127" i="9"/>
  <c r="M127" i="9" s="1"/>
  <c r="K127" i="9"/>
  <c r="J127" i="9"/>
  <c r="I127" i="9"/>
  <c r="H127" i="9"/>
  <c r="G127" i="9"/>
  <c r="N125" i="9"/>
  <c r="D125" i="9"/>
  <c r="L125" i="9" s="1"/>
  <c r="M125" i="9" s="1"/>
  <c r="Q124" i="9"/>
  <c r="N124" i="9"/>
  <c r="O124" i="9" s="1"/>
  <c r="P124" i="9" s="1"/>
  <c r="L124" i="9"/>
  <c r="M124" i="9" s="1"/>
  <c r="I124" i="9"/>
  <c r="H124" i="9"/>
  <c r="K124" i="9"/>
  <c r="N119" i="9"/>
  <c r="D119" i="9"/>
  <c r="K119" i="9" s="1"/>
  <c r="Q118" i="9"/>
  <c r="N118" i="9"/>
  <c r="O118" i="9" s="1"/>
  <c r="P118" i="9" s="1"/>
  <c r="L118" i="9"/>
  <c r="M118" i="9" s="1"/>
  <c r="K118" i="9"/>
  <c r="J118" i="9"/>
  <c r="I118" i="9"/>
  <c r="H118" i="9"/>
  <c r="G118" i="9"/>
  <c r="N117" i="9"/>
  <c r="D117" i="9"/>
  <c r="J117" i="9" s="1"/>
  <c r="Q116" i="9"/>
  <c r="N116" i="9"/>
  <c r="O116" i="9" s="1"/>
  <c r="P116" i="9" s="1"/>
  <c r="L116" i="9"/>
  <c r="M116" i="9" s="1"/>
  <c r="K116" i="9"/>
  <c r="J116" i="9"/>
  <c r="I116" i="9"/>
  <c r="H116" i="9"/>
  <c r="G116" i="9"/>
  <c r="N114" i="9"/>
  <c r="D114" i="9"/>
  <c r="L114" i="9" s="1"/>
  <c r="M114" i="9" s="1"/>
  <c r="R114" i="9" s="1"/>
  <c r="S114" i="9" s="1"/>
  <c r="Q113" i="9"/>
  <c r="N113" i="9"/>
  <c r="O113" i="9" s="1"/>
  <c r="P113" i="9" s="1"/>
  <c r="L113" i="9"/>
  <c r="M113" i="9" s="1"/>
  <c r="K113" i="9"/>
  <c r="J113" i="9"/>
  <c r="I113" i="9"/>
  <c r="H14" i="5" s="1"/>
  <c r="H113" i="9"/>
  <c r="G113" i="9"/>
  <c r="N111" i="9"/>
  <c r="D111" i="9"/>
  <c r="L111" i="9" s="1"/>
  <c r="M111" i="9" s="1"/>
  <c r="Q110" i="9"/>
  <c r="N110" i="9"/>
  <c r="O110" i="9" s="1"/>
  <c r="P110" i="9" s="1"/>
  <c r="L110" i="9"/>
  <c r="M110" i="9" s="1"/>
  <c r="K110" i="9"/>
  <c r="J110" i="9"/>
  <c r="I110" i="9"/>
  <c r="H9" i="5" s="1"/>
  <c r="H110" i="9"/>
  <c r="G110" i="9"/>
  <c r="N108" i="9"/>
  <c r="D108" i="9"/>
  <c r="K108" i="9" s="1"/>
  <c r="Q107" i="9"/>
  <c r="N107" i="9"/>
  <c r="O107" i="9" s="1"/>
  <c r="P107" i="9" s="1"/>
  <c r="L107" i="9"/>
  <c r="M107" i="9" s="1"/>
  <c r="K107" i="9"/>
  <c r="J107" i="9"/>
  <c r="I107" i="9"/>
  <c r="H4" i="5" s="1"/>
  <c r="H107" i="9"/>
  <c r="H10" i="4" s="1"/>
  <c r="G107" i="9"/>
  <c r="I4" i="3" s="1"/>
  <c r="F204" i="8"/>
  <c r="I204" i="8" s="1"/>
  <c r="J204" i="8" s="1"/>
  <c r="H10" i="6" s="1"/>
  <c r="J198" i="8"/>
  <c r="J200" i="8" s="1"/>
  <c r="H14" i="6" s="1"/>
  <c r="G193" i="8"/>
  <c r="I193" i="8" s="1"/>
  <c r="J193" i="8" s="1"/>
  <c r="F186" i="8"/>
  <c r="J186" i="8" s="1"/>
  <c r="F159" i="8"/>
  <c r="I159" i="8" s="1"/>
  <c r="J159" i="8" s="1"/>
  <c r="J170" i="8" s="1"/>
  <c r="H8" i="6" s="1"/>
  <c r="F97" i="8"/>
  <c r="G97" i="8" s="1"/>
  <c r="I97" i="8" s="1"/>
  <c r="J97" i="8" s="1"/>
  <c r="J115" i="8" s="1"/>
  <c r="H12" i="4" s="1"/>
  <c r="F73" i="8"/>
  <c r="G73" i="8" s="1"/>
  <c r="I73" i="8" s="1"/>
  <c r="J73" i="8" s="1"/>
  <c r="J91" i="8" s="1"/>
  <c r="H11" i="4" s="1"/>
  <c r="F46" i="8"/>
  <c r="I46" i="8" s="1"/>
  <c r="J46" i="8" s="1"/>
  <c r="J65" i="8" s="1"/>
  <c r="H4" i="4" s="1"/>
  <c r="F6" i="8"/>
  <c r="I6" i="8" s="1"/>
  <c r="J6" i="8" s="1"/>
  <c r="F251" i="9" l="1"/>
  <c r="H251" i="9" s="1"/>
  <c r="J190" i="8"/>
  <c r="H7" i="6" s="1"/>
  <c r="H7" i="5"/>
  <c r="G240" i="9"/>
  <c r="H197" i="9"/>
  <c r="G201" i="9"/>
  <c r="C237" i="9"/>
  <c r="R128" i="9"/>
  <c r="S128" i="9" s="1"/>
  <c r="K201" i="9"/>
  <c r="H193" i="9"/>
  <c r="E239" i="9"/>
  <c r="G239" i="9" s="1"/>
  <c r="G242" i="9" s="1"/>
  <c r="J242" i="9" s="1"/>
  <c r="D202" i="9"/>
  <c r="Q201" i="9" s="1"/>
  <c r="R111" i="9"/>
  <c r="S111" i="9" s="1"/>
  <c r="J197" i="9"/>
  <c r="R159" i="9"/>
  <c r="S159" i="9" s="1"/>
  <c r="L197" i="9"/>
  <c r="M197" i="9" s="1"/>
  <c r="R197" i="9" s="1"/>
  <c r="S197" i="9" s="1"/>
  <c r="K111" i="9"/>
  <c r="H12" i="5" s="1"/>
  <c r="J189" i="9"/>
  <c r="Q189" i="9"/>
  <c r="R189" i="9" s="1"/>
  <c r="S189" i="9" s="1"/>
  <c r="I197" i="9"/>
  <c r="G137" i="9"/>
  <c r="H137" i="9"/>
  <c r="R151" i="9"/>
  <c r="S151" i="9" s="1"/>
  <c r="L157" i="9"/>
  <c r="M157" i="9" s="1"/>
  <c r="R157" i="9" s="1"/>
  <c r="S157" i="9" s="1"/>
  <c r="R149" i="9"/>
  <c r="S149" i="9" s="1"/>
  <c r="L185" i="9"/>
  <c r="M185" i="9" s="1"/>
  <c r="L119" i="9"/>
  <c r="M119" i="9" s="1"/>
  <c r="R119" i="9" s="1"/>
  <c r="S119" i="9" s="1"/>
  <c r="J137" i="9"/>
  <c r="L163" i="9"/>
  <c r="M163" i="9" s="1"/>
  <c r="R163" i="9" s="1"/>
  <c r="S163" i="9" s="1"/>
  <c r="L193" i="9"/>
  <c r="M193" i="9" s="1"/>
  <c r="R173" i="9"/>
  <c r="S173" i="9" s="1"/>
  <c r="H185" i="9"/>
  <c r="I189" i="9"/>
  <c r="R169" i="9"/>
  <c r="S169" i="9" s="1"/>
  <c r="U170" i="9" s="1"/>
  <c r="L108" i="9"/>
  <c r="M108" i="9" s="1"/>
  <c r="R108" i="9" s="1"/>
  <c r="S108" i="9" s="1"/>
  <c r="R107" i="9"/>
  <c r="S107" i="9" s="1"/>
  <c r="J195" i="8"/>
  <c r="H9" i="6" s="1"/>
  <c r="H16" i="6"/>
  <c r="H17" i="6" s="1"/>
  <c r="J114" i="9"/>
  <c r="H15" i="5" s="1"/>
  <c r="K114" i="9"/>
  <c r="H17" i="5" s="1"/>
  <c r="J111" i="9"/>
  <c r="H10" i="5" s="1"/>
  <c r="R125" i="9"/>
  <c r="S125" i="9" s="1"/>
  <c r="J140" i="9"/>
  <c r="R136" i="9"/>
  <c r="S136" i="9" s="1"/>
  <c r="J119" i="9"/>
  <c r="J128" i="9"/>
  <c r="L137" i="9"/>
  <c r="M137" i="9" s="1"/>
  <c r="R137" i="9" s="1"/>
  <c r="S137" i="9" s="1"/>
  <c r="R139" i="9"/>
  <c r="S139" i="9" s="1"/>
  <c r="L154" i="9"/>
  <c r="M154" i="9" s="1"/>
  <c r="R154" i="9" s="1"/>
  <c r="S154" i="9" s="1"/>
  <c r="K160" i="9"/>
  <c r="R162" i="9"/>
  <c r="S162" i="9" s="1"/>
  <c r="L134" i="9"/>
  <c r="M134" i="9" s="1"/>
  <c r="R134" i="9" s="1"/>
  <c r="S134" i="9" s="1"/>
  <c r="R127" i="9"/>
  <c r="S127" i="9" s="1"/>
  <c r="K128" i="9"/>
  <c r="R147" i="9"/>
  <c r="S147" i="9" s="1"/>
  <c r="L160" i="9"/>
  <c r="M160" i="9" s="1"/>
  <c r="R160" i="9" s="1"/>
  <c r="S160" i="9" s="1"/>
  <c r="R165" i="9"/>
  <c r="S165" i="9" s="1"/>
  <c r="R177" i="9"/>
  <c r="S177" i="9" s="1"/>
  <c r="R181" i="9"/>
  <c r="S181" i="9" s="1"/>
  <c r="R145" i="9"/>
  <c r="S145" i="9" s="1"/>
  <c r="R153" i="9"/>
  <c r="S153" i="9" s="1"/>
  <c r="R124" i="9"/>
  <c r="S124" i="9" s="1"/>
  <c r="G143" i="9"/>
  <c r="J170" i="9"/>
  <c r="J174" i="9"/>
  <c r="J178" i="9"/>
  <c r="J182" i="9"/>
  <c r="I185" i="9"/>
  <c r="Q185" i="9"/>
  <c r="R156" i="9"/>
  <c r="S156" i="9" s="1"/>
  <c r="R131" i="9"/>
  <c r="S131" i="9" s="1"/>
  <c r="L143" i="9"/>
  <c r="M143" i="9" s="1"/>
  <c r="K117" i="9"/>
  <c r="K131" i="9"/>
  <c r="J134" i="9"/>
  <c r="K137" i="9"/>
  <c r="G140" i="9"/>
  <c r="L140" i="9"/>
  <c r="M140" i="9" s="1"/>
  <c r="R140" i="9" s="1"/>
  <c r="S140" i="9" s="1"/>
  <c r="H143" i="9"/>
  <c r="J154" i="9"/>
  <c r="J157" i="9"/>
  <c r="J163" i="9"/>
  <c r="J166" i="9"/>
  <c r="I193" i="9"/>
  <c r="Q193" i="9"/>
  <c r="R193" i="9" s="1"/>
  <c r="S193" i="9" s="1"/>
  <c r="L201" i="9"/>
  <c r="M201" i="9" s="1"/>
  <c r="R201" i="9" s="1"/>
  <c r="S201" i="9" s="1"/>
  <c r="K143" i="9"/>
  <c r="J131" i="9"/>
  <c r="K140" i="9"/>
  <c r="Q143" i="9"/>
  <c r="L117" i="9"/>
  <c r="M117" i="9" s="1"/>
  <c r="R117" i="9" s="1"/>
  <c r="S117" i="9" s="1"/>
  <c r="R130" i="9"/>
  <c r="S130" i="9" s="1"/>
  <c r="R133" i="9"/>
  <c r="S133" i="9" s="1"/>
  <c r="H140" i="9"/>
  <c r="R142" i="9"/>
  <c r="S142" i="9" s="1"/>
  <c r="H189" i="9"/>
  <c r="I201" i="9"/>
  <c r="J38" i="8"/>
  <c r="J4" i="3" s="1"/>
  <c r="R116" i="9"/>
  <c r="S116" i="9" s="1"/>
  <c r="R113" i="9"/>
  <c r="S113" i="9" s="1"/>
  <c r="U114" i="9" s="1"/>
  <c r="H16" i="5" s="1"/>
  <c r="R110" i="9"/>
  <c r="S110" i="9" s="1"/>
  <c r="U111" i="9" s="1"/>
  <c r="H11" i="5" s="1"/>
  <c r="R118" i="9"/>
  <c r="S118" i="9" s="1"/>
  <c r="J124" i="9"/>
  <c r="K125" i="9"/>
  <c r="J125" i="9"/>
  <c r="J108" i="9"/>
  <c r="H5" i="5" s="1"/>
  <c r="G124" i="9"/>
  <c r="J201" i="9" l="1"/>
  <c r="H13" i="4"/>
  <c r="K202" i="9"/>
  <c r="J202" i="9"/>
  <c r="H201" i="9"/>
  <c r="U131" i="9"/>
  <c r="U137" i="9"/>
  <c r="U108" i="9"/>
  <c r="H6" i="5" s="1"/>
  <c r="R185" i="9"/>
  <c r="S185" i="9" s="1"/>
  <c r="L4" i="3"/>
  <c r="U117" i="9"/>
  <c r="R143" i="9"/>
  <c r="S143" i="9" s="1"/>
  <c r="D1" i="6"/>
  <c r="D1" i="5"/>
  <c r="G14" i="3" l="1"/>
  <c r="F5" i="2" s="1"/>
  <c r="G19" i="6"/>
  <c r="F8" i="2" l="1"/>
  <c r="G18" i="4"/>
  <c r="F6" i="2" s="1"/>
  <c r="G34" i="5" l="1"/>
  <c r="F7" i="2" s="1"/>
  <c r="F9" i="2" s="1"/>
  <c r="F8" i="41" l="1"/>
  <c r="I8" i="41" s="1"/>
  <c r="G18" i="13"/>
  <c r="F7" i="10" s="1"/>
  <c r="F9" i="10" s="1"/>
  <c r="F9" i="41" l="1"/>
  <c r="F16" i="41" l="1"/>
  <c r="I16" i="41" s="1"/>
  <c r="I9" i="41"/>
  <c r="F37" i="41"/>
  <c r="F32" i="41" l="1"/>
  <c r="F20" i="41" l="1"/>
  <c r="F21" i="41" s="1"/>
  <c r="F22"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00000000-0006-0000-0700-000001000000}">
      <text>
        <r>
          <rPr>
            <b/>
            <sz val="9"/>
            <color indexed="81"/>
            <rFont val="Tahoma"/>
            <family val="2"/>
          </rPr>
          <t xml:space="preserve">Adminis
Varies </t>
        </r>
      </text>
    </comment>
    <comment ref="L83" authorId="0" shapeId="0" xr:uid="{00000000-0006-0000-0700-000002000000}">
      <text>
        <r>
          <rPr>
            <b/>
            <sz val="9"/>
            <color indexed="81"/>
            <rFont val="Tahoma"/>
            <family val="2"/>
          </rPr>
          <t xml:space="preserve">Adminis
Varies </t>
        </r>
      </text>
    </comment>
    <comment ref="L87" authorId="0" shapeId="0" xr:uid="{00000000-0006-0000-0700-000003000000}">
      <text>
        <r>
          <rPr>
            <b/>
            <sz val="9"/>
            <color indexed="81"/>
            <rFont val="Tahoma"/>
            <family val="2"/>
          </rPr>
          <t xml:space="preserve">Adminis
Varies </t>
        </r>
      </text>
    </comment>
    <comment ref="L91" authorId="0" shapeId="0" xr:uid="{00000000-0006-0000-0700-000004000000}">
      <text>
        <r>
          <rPr>
            <b/>
            <sz val="9"/>
            <color indexed="81"/>
            <rFont val="Tahoma"/>
            <family val="2"/>
          </rPr>
          <t xml:space="preserve">Adminis
Varies </t>
        </r>
      </text>
    </comment>
    <comment ref="L95" authorId="0" shapeId="0" xr:uid="{00000000-0006-0000-0700-000005000000}">
      <text>
        <r>
          <rPr>
            <b/>
            <sz val="9"/>
            <color indexed="81"/>
            <rFont val="Tahoma"/>
            <family val="2"/>
          </rPr>
          <t xml:space="preserve">Adminis
Varies </t>
        </r>
      </text>
    </comment>
    <comment ref="C149" authorId="0" shapeId="0" xr:uid="{00000000-0006-0000-0700-000006000000}">
      <text>
        <r>
          <rPr>
            <b/>
            <sz val="9"/>
            <color indexed="81"/>
            <rFont val="Tahoma"/>
            <family val="2"/>
          </rPr>
          <t>Administrator:</t>
        </r>
        <r>
          <rPr>
            <sz val="9"/>
            <color indexed="81"/>
            <rFont val="Tahoma"/>
            <family val="2"/>
          </rPr>
          <t xml:space="preserve">
H takes as 600 mm
</t>
        </r>
      </text>
    </comment>
    <comment ref="C151" authorId="0" shapeId="0" xr:uid="{00000000-0006-0000-0700-000007000000}">
      <text>
        <r>
          <rPr>
            <b/>
            <sz val="9"/>
            <color indexed="81"/>
            <rFont val="Tahoma"/>
            <family val="2"/>
          </rPr>
          <t>Administrator:</t>
        </r>
        <r>
          <rPr>
            <sz val="9"/>
            <color indexed="81"/>
            <rFont val="Tahoma"/>
            <family val="2"/>
          </rPr>
          <t xml:space="preserve">
H takes as 600 mm
</t>
        </r>
      </text>
    </comment>
    <comment ref="J165" authorId="0" shapeId="0" xr:uid="{00000000-0006-0000-0700-000008000000}">
      <text>
        <r>
          <rPr>
            <b/>
            <sz val="9"/>
            <color indexed="81"/>
            <rFont val="Tahoma"/>
            <family val="2"/>
          </rPr>
          <t>Administrator:</t>
        </r>
        <r>
          <rPr>
            <sz val="9"/>
            <color indexed="81"/>
            <rFont val="Tahoma"/>
            <family val="2"/>
          </rPr>
          <t xml:space="preserve">
has added 60mm to height of base concrete
</t>
        </r>
      </text>
    </comment>
    <comment ref="J169" authorId="0" shapeId="0" xr:uid="{00000000-0006-0000-0700-000009000000}">
      <text>
        <r>
          <rPr>
            <b/>
            <sz val="9"/>
            <color indexed="81"/>
            <rFont val="Tahoma"/>
            <family val="2"/>
          </rPr>
          <t>Administrator:</t>
        </r>
        <r>
          <rPr>
            <sz val="9"/>
            <color indexed="81"/>
            <rFont val="Tahoma"/>
            <family val="2"/>
          </rPr>
          <t xml:space="preserve">
has added 60mm to height of base concrete
</t>
        </r>
      </text>
    </comment>
    <comment ref="J173" authorId="0" shapeId="0" xr:uid="{00000000-0006-0000-0700-00000A000000}">
      <text>
        <r>
          <rPr>
            <b/>
            <sz val="9"/>
            <color indexed="81"/>
            <rFont val="Tahoma"/>
            <family val="2"/>
          </rPr>
          <t>Administrator:</t>
        </r>
        <r>
          <rPr>
            <sz val="9"/>
            <color indexed="81"/>
            <rFont val="Tahoma"/>
            <family val="2"/>
          </rPr>
          <t xml:space="preserve">
has added 60mm to height of base concrete
</t>
        </r>
      </text>
    </comment>
    <comment ref="J177" authorId="0" shapeId="0" xr:uid="{00000000-0006-0000-0700-00000B000000}">
      <text>
        <r>
          <rPr>
            <b/>
            <sz val="9"/>
            <color indexed="81"/>
            <rFont val="Tahoma"/>
            <family val="2"/>
          </rPr>
          <t>Administrator:</t>
        </r>
        <r>
          <rPr>
            <sz val="9"/>
            <color indexed="81"/>
            <rFont val="Tahoma"/>
            <family val="2"/>
          </rPr>
          <t xml:space="preserve">
has added 60mm to height of base concrete
</t>
        </r>
      </text>
    </comment>
    <comment ref="J181" authorId="0" shapeId="0" xr:uid="{00000000-0006-0000-0700-00000C000000}">
      <text>
        <r>
          <rPr>
            <b/>
            <sz val="9"/>
            <color indexed="81"/>
            <rFont val="Tahoma"/>
            <family val="2"/>
          </rPr>
          <t>Administrator:</t>
        </r>
        <r>
          <rPr>
            <sz val="9"/>
            <color indexed="81"/>
            <rFont val="Tahoma"/>
            <family val="2"/>
          </rPr>
          <t xml:space="preserve">
has added 60mm to height of base concrete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0983E4E5-6AA6-47AA-B6D5-78C2BC430AF8}">
      <text>
        <r>
          <rPr>
            <b/>
            <sz val="9"/>
            <color indexed="81"/>
            <rFont val="Tahoma"/>
            <family val="2"/>
          </rPr>
          <t xml:space="preserve">Adminis
Varies </t>
        </r>
      </text>
    </comment>
    <comment ref="L83" authorId="0" shapeId="0" xr:uid="{BD98C6FC-56CA-4ACD-8D94-6F0789C08780}">
      <text>
        <r>
          <rPr>
            <b/>
            <sz val="9"/>
            <color indexed="81"/>
            <rFont val="Tahoma"/>
            <family val="2"/>
          </rPr>
          <t xml:space="preserve">Adminis
Varies </t>
        </r>
      </text>
    </comment>
    <comment ref="L87" authorId="0" shapeId="0" xr:uid="{F29A0819-06C9-4BA6-9652-C1C1F0EC61A0}">
      <text>
        <r>
          <rPr>
            <b/>
            <sz val="9"/>
            <color indexed="81"/>
            <rFont val="Tahoma"/>
            <family val="2"/>
          </rPr>
          <t xml:space="preserve">Adminis
Varies </t>
        </r>
      </text>
    </comment>
    <comment ref="L91" authorId="0" shapeId="0" xr:uid="{9453FE25-5F93-42BD-8647-191A0FEF9B50}">
      <text>
        <r>
          <rPr>
            <b/>
            <sz val="9"/>
            <color indexed="81"/>
            <rFont val="Tahoma"/>
            <family val="2"/>
          </rPr>
          <t xml:space="preserve">Adminis
Varies </t>
        </r>
      </text>
    </comment>
    <comment ref="L95" authorId="0" shapeId="0" xr:uid="{1A51A173-A58F-48A7-A2AD-673181AA7AD6}">
      <text>
        <r>
          <rPr>
            <b/>
            <sz val="9"/>
            <color indexed="81"/>
            <rFont val="Tahoma"/>
            <family val="2"/>
          </rPr>
          <t xml:space="preserve">Adminis
Varies </t>
        </r>
      </text>
    </comment>
    <comment ref="C149" authorId="0" shapeId="0" xr:uid="{046022E8-0CCA-429F-88A8-BCE646A26BAB}">
      <text>
        <r>
          <rPr>
            <b/>
            <sz val="9"/>
            <color indexed="81"/>
            <rFont val="Tahoma"/>
            <family val="2"/>
          </rPr>
          <t>Administrator:</t>
        </r>
        <r>
          <rPr>
            <sz val="9"/>
            <color indexed="81"/>
            <rFont val="Tahoma"/>
            <family val="2"/>
          </rPr>
          <t xml:space="preserve">
H takes as 600 mm
</t>
        </r>
      </text>
    </comment>
    <comment ref="C151" authorId="0" shapeId="0" xr:uid="{22B94BDB-2786-48F4-85B3-17A537FF1C54}">
      <text>
        <r>
          <rPr>
            <b/>
            <sz val="9"/>
            <color indexed="81"/>
            <rFont val="Tahoma"/>
            <family val="2"/>
          </rPr>
          <t>Administrator:</t>
        </r>
        <r>
          <rPr>
            <sz val="9"/>
            <color indexed="81"/>
            <rFont val="Tahoma"/>
            <family val="2"/>
          </rPr>
          <t xml:space="preserve">
H takes as 600 mm
</t>
        </r>
      </text>
    </comment>
    <comment ref="J165" authorId="0" shapeId="0" xr:uid="{9AE6C8D4-C689-4408-81D5-204C2BCE4238}">
      <text>
        <r>
          <rPr>
            <b/>
            <sz val="9"/>
            <color indexed="81"/>
            <rFont val="Tahoma"/>
            <family val="2"/>
          </rPr>
          <t>Administrator:</t>
        </r>
        <r>
          <rPr>
            <sz val="9"/>
            <color indexed="81"/>
            <rFont val="Tahoma"/>
            <family val="2"/>
          </rPr>
          <t xml:space="preserve">
has added 60mm to height of base concrete
</t>
        </r>
      </text>
    </comment>
    <comment ref="J169" authorId="0" shapeId="0" xr:uid="{CCD50279-7A9B-498D-AB3A-D1DCFAB34197}">
      <text>
        <r>
          <rPr>
            <b/>
            <sz val="9"/>
            <color indexed="81"/>
            <rFont val="Tahoma"/>
            <family val="2"/>
          </rPr>
          <t>Administrator:</t>
        </r>
        <r>
          <rPr>
            <sz val="9"/>
            <color indexed="81"/>
            <rFont val="Tahoma"/>
            <family val="2"/>
          </rPr>
          <t xml:space="preserve">
has added 60mm to height of base concrete
</t>
        </r>
      </text>
    </comment>
    <comment ref="J173" authorId="0" shapeId="0" xr:uid="{8B786F59-8B24-4365-ACED-7BB0B2D55B71}">
      <text>
        <r>
          <rPr>
            <b/>
            <sz val="9"/>
            <color indexed="81"/>
            <rFont val="Tahoma"/>
            <family val="2"/>
          </rPr>
          <t>Administrator:</t>
        </r>
        <r>
          <rPr>
            <sz val="9"/>
            <color indexed="81"/>
            <rFont val="Tahoma"/>
            <family val="2"/>
          </rPr>
          <t xml:space="preserve">
has added 60mm to height of base concrete
</t>
        </r>
      </text>
    </comment>
    <comment ref="J177" authorId="0" shapeId="0" xr:uid="{354DB07B-BB67-4EAA-B620-F1733BE67772}">
      <text>
        <r>
          <rPr>
            <b/>
            <sz val="9"/>
            <color indexed="81"/>
            <rFont val="Tahoma"/>
            <family val="2"/>
          </rPr>
          <t>Administrator:</t>
        </r>
        <r>
          <rPr>
            <sz val="9"/>
            <color indexed="81"/>
            <rFont val="Tahoma"/>
            <family val="2"/>
          </rPr>
          <t xml:space="preserve">
has added 60mm to height of base concrete
</t>
        </r>
      </text>
    </comment>
    <comment ref="J181" authorId="0" shapeId="0" xr:uid="{9482DBE4-1EFE-4DDB-BE44-44BA45BF7635}">
      <text>
        <r>
          <rPr>
            <b/>
            <sz val="9"/>
            <color indexed="81"/>
            <rFont val="Tahoma"/>
            <family val="2"/>
          </rPr>
          <t>Administrator:</t>
        </r>
        <r>
          <rPr>
            <sz val="9"/>
            <color indexed="81"/>
            <rFont val="Tahoma"/>
            <family val="2"/>
          </rPr>
          <t xml:space="preserve">
has added 60mm to height of base concrete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D0C83A7F-DC20-4E6F-AB99-FC900912BAA7}">
      <text>
        <r>
          <rPr>
            <b/>
            <sz val="9"/>
            <color indexed="81"/>
            <rFont val="Tahoma"/>
            <family val="2"/>
          </rPr>
          <t xml:space="preserve">Adminis
Varies </t>
        </r>
      </text>
    </comment>
    <comment ref="L83" authorId="0" shapeId="0" xr:uid="{13A1F65C-8A62-4EEC-8214-6CE06ABFFB34}">
      <text>
        <r>
          <rPr>
            <b/>
            <sz val="9"/>
            <color indexed="81"/>
            <rFont val="Tahoma"/>
            <family val="2"/>
          </rPr>
          <t xml:space="preserve">Adminis
Varies </t>
        </r>
      </text>
    </comment>
    <comment ref="L87" authorId="0" shapeId="0" xr:uid="{6CB692C9-1B3D-4399-9D61-7FEAC61AE4F2}">
      <text>
        <r>
          <rPr>
            <b/>
            <sz val="9"/>
            <color indexed="81"/>
            <rFont val="Tahoma"/>
            <family val="2"/>
          </rPr>
          <t xml:space="preserve">Adminis
Varies </t>
        </r>
      </text>
    </comment>
    <comment ref="L91" authorId="0" shapeId="0" xr:uid="{35455BCC-B246-45CA-B068-107272CFDCB4}">
      <text>
        <r>
          <rPr>
            <b/>
            <sz val="9"/>
            <color indexed="81"/>
            <rFont val="Tahoma"/>
            <family val="2"/>
          </rPr>
          <t xml:space="preserve">Adminis
Varies </t>
        </r>
      </text>
    </comment>
    <comment ref="L95" authorId="0" shapeId="0" xr:uid="{BBA45F6D-506F-4A3A-A954-1CDE2C244BE4}">
      <text>
        <r>
          <rPr>
            <b/>
            <sz val="9"/>
            <color indexed="81"/>
            <rFont val="Tahoma"/>
            <family val="2"/>
          </rPr>
          <t xml:space="preserve">Adminis
Varies </t>
        </r>
      </text>
    </comment>
    <comment ref="C149" authorId="0" shapeId="0" xr:uid="{B8E511FD-4D80-4DF8-85BD-8D0D001A26F7}">
      <text>
        <r>
          <rPr>
            <b/>
            <sz val="9"/>
            <color indexed="81"/>
            <rFont val="Tahoma"/>
            <family val="2"/>
          </rPr>
          <t>Administrator:</t>
        </r>
        <r>
          <rPr>
            <sz val="9"/>
            <color indexed="81"/>
            <rFont val="Tahoma"/>
            <family val="2"/>
          </rPr>
          <t xml:space="preserve">
H takes as 600 mm
</t>
        </r>
      </text>
    </comment>
    <comment ref="C151" authorId="0" shapeId="0" xr:uid="{D327DE69-24EB-46EA-B868-5DECB21E4F43}">
      <text>
        <r>
          <rPr>
            <b/>
            <sz val="9"/>
            <color indexed="81"/>
            <rFont val="Tahoma"/>
            <family val="2"/>
          </rPr>
          <t>Administrator:</t>
        </r>
        <r>
          <rPr>
            <sz val="9"/>
            <color indexed="81"/>
            <rFont val="Tahoma"/>
            <family val="2"/>
          </rPr>
          <t xml:space="preserve">
H takes as 600 mm
</t>
        </r>
      </text>
    </comment>
    <comment ref="J165" authorId="0" shapeId="0" xr:uid="{1B74E047-BA47-4C2C-969F-93A95AF80493}">
      <text>
        <r>
          <rPr>
            <b/>
            <sz val="9"/>
            <color indexed="81"/>
            <rFont val="Tahoma"/>
            <family val="2"/>
          </rPr>
          <t>Administrator:</t>
        </r>
        <r>
          <rPr>
            <sz val="9"/>
            <color indexed="81"/>
            <rFont val="Tahoma"/>
            <family val="2"/>
          </rPr>
          <t xml:space="preserve">
has added 60mm to height of base concrete
</t>
        </r>
      </text>
    </comment>
    <comment ref="J169" authorId="0" shapeId="0" xr:uid="{0BF186F4-60C2-42BE-8EF8-9A1F4FCB08EB}">
      <text>
        <r>
          <rPr>
            <b/>
            <sz val="9"/>
            <color indexed="81"/>
            <rFont val="Tahoma"/>
            <family val="2"/>
          </rPr>
          <t>Administrator:</t>
        </r>
        <r>
          <rPr>
            <sz val="9"/>
            <color indexed="81"/>
            <rFont val="Tahoma"/>
            <family val="2"/>
          </rPr>
          <t xml:space="preserve">
has added 60mm to height of base concrete
</t>
        </r>
      </text>
    </comment>
    <comment ref="J173" authorId="0" shapeId="0" xr:uid="{64AD7737-8D19-4EC7-BDFA-CA8D1B31037E}">
      <text>
        <r>
          <rPr>
            <b/>
            <sz val="9"/>
            <color indexed="81"/>
            <rFont val="Tahoma"/>
            <family val="2"/>
          </rPr>
          <t>Administrator:</t>
        </r>
        <r>
          <rPr>
            <sz val="9"/>
            <color indexed="81"/>
            <rFont val="Tahoma"/>
            <family val="2"/>
          </rPr>
          <t xml:space="preserve">
has added 60mm to height of base concrete
</t>
        </r>
      </text>
    </comment>
    <comment ref="J177" authorId="0" shapeId="0" xr:uid="{E17C19A6-7E02-44ED-8527-42C3914977D6}">
      <text>
        <r>
          <rPr>
            <b/>
            <sz val="9"/>
            <color indexed="81"/>
            <rFont val="Tahoma"/>
            <family val="2"/>
          </rPr>
          <t>Administrator:</t>
        </r>
        <r>
          <rPr>
            <sz val="9"/>
            <color indexed="81"/>
            <rFont val="Tahoma"/>
            <family val="2"/>
          </rPr>
          <t xml:space="preserve">
has added 60mm to height of base concrete
</t>
        </r>
      </text>
    </comment>
    <comment ref="J181" authorId="0" shapeId="0" xr:uid="{C3913E01-FB82-4EF5-A237-0FB5A4FA905D}">
      <text>
        <r>
          <rPr>
            <b/>
            <sz val="9"/>
            <color indexed="81"/>
            <rFont val="Tahoma"/>
            <family val="2"/>
          </rPr>
          <t>Administrator:</t>
        </r>
        <r>
          <rPr>
            <sz val="9"/>
            <color indexed="81"/>
            <rFont val="Tahoma"/>
            <family val="2"/>
          </rPr>
          <t xml:space="preserve">
has added 60mm to height of base concrete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8EFDA9AC-8A44-4A33-971F-967FB8924704}">
      <text>
        <r>
          <rPr>
            <b/>
            <sz val="9"/>
            <color indexed="81"/>
            <rFont val="Tahoma"/>
            <family val="2"/>
          </rPr>
          <t xml:space="preserve">Adminis
Varies </t>
        </r>
      </text>
    </comment>
    <comment ref="L83" authorId="0" shapeId="0" xr:uid="{E14049AD-AAA6-47CB-81BB-ADBE1D25E32F}">
      <text>
        <r>
          <rPr>
            <b/>
            <sz val="9"/>
            <color indexed="81"/>
            <rFont val="Tahoma"/>
            <family val="2"/>
          </rPr>
          <t xml:space="preserve">Adminis
Varies </t>
        </r>
      </text>
    </comment>
    <comment ref="L87" authorId="0" shapeId="0" xr:uid="{E99207D0-ADEA-4B02-A7F9-61EACA71533E}">
      <text>
        <r>
          <rPr>
            <b/>
            <sz val="9"/>
            <color indexed="81"/>
            <rFont val="Tahoma"/>
            <family val="2"/>
          </rPr>
          <t xml:space="preserve">Adminis
Varies </t>
        </r>
      </text>
    </comment>
    <comment ref="L91" authorId="0" shapeId="0" xr:uid="{70A8C2EC-00EA-428F-A5C4-AE7A4007D2E3}">
      <text>
        <r>
          <rPr>
            <b/>
            <sz val="9"/>
            <color indexed="81"/>
            <rFont val="Tahoma"/>
            <family val="2"/>
          </rPr>
          <t xml:space="preserve">Adminis
Varies </t>
        </r>
      </text>
    </comment>
    <comment ref="L95" authorId="0" shapeId="0" xr:uid="{46212C91-4050-4B00-91EE-06B4043DD79B}">
      <text>
        <r>
          <rPr>
            <b/>
            <sz val="9"/>
            <color indexed="81"/>
            <rFont val="Tahoma"/>
            <family val="2"/>
          </rPr>
          <t xml:space="preserve">Adminis
Varies </t>
        </r>
      </text>
    </comment>
    <comment ref="C149" authorId="0" shapeId="0" xr:uid="{57E435FF-A7D8-46F6-9159-F12EAF7C194A}">
      <text>
        <r>
          <rPr>
            <b/>
            <sz val="9"/>
            <color indexed="81"/>
            <rFont val="Tahoma"/>
            <family val="2"/>
          </rPr>
          <t>Administrator:</t>
        </r>
        <r>
          <rPr>
            <sz val="9"/>
            <color indexed="81"/>
            <rFont val="Tahoma"/>
            <family val="2"/>
          </rPr>
          <t xml:space="preserve">
H takes as 600 mm
</t>
        </r>
      </text>
    </comment>
    <comment ref="C151" authorId="0" shapeId="0" xr:uid="{922857E8-D9DC-4B45-BEAA-01FA312FFA90}">
      <text>
        <r>
          <rPr>
            <b/>
            <sz val="9"/>
            <color indexed="81"/>
            <rFont val="Tahoma"/>
            <family val="2"/>
          </rPr>
          <t>Administrator:</t>
        </r>
        <r>
          <rPr>
            <sz val="9"/>
            <color indexed="81"/>
            <rFont val="Tahoma"/>
            <family val="2"/>
          </rPr>
          <t xml:space="preserve">
H takes as 600 mm
</t>
        </r>
      </text>
    </comment>
    <comment ref="J165" authorId="0" shapeId="0" xr:uid="{B1E0A757-4EB0-43A8-861D-64DF39A4860B}">
      <text>
        <r>
          <rPr>
            <b/>
            <sz val="9"/>
            <color indexed="81"/>
            <rFont val="Tahoma"/>
            <family val="2"/>
          </rPr>
          <t>Administrator:</t>
        </r>
        <r>
          <rPr>
            <sz val="9"/>
            <color indexed="81"/>
            <rFont val="Tahoma"/>
            <family val="2"/>
          </rPr>
          <t xml:space="preserve">
has added 60mm to height of base concrete
</t>
        </r>
      </text>
    </comment>
    <comment ref="J169" authorId="0" shapeId="0" xr:uid="{0154B12B-9F3A-49FA-ADA1-FCD726105209}">
      <text>
        <r>
          <rPr>
            <b/>
            <sz val="9"/>
            <color indexed="81"/>
            <rFont val="Tahoma"/>
            <family val="2"/>
          </rPr>
          <t>Administrator:</t>
        </r>
        <r>
          <rPr>
            <sz val="9"/>
            <color indexed="81"/>
            <rFont val="Tahoma"/>
            <family val="2"/>
          </rPr>
          <t xml:space="preserve">
has added 60mm to height of base concrete
</t>
        </r>
      </text>
    </comment>
    <comment ref="J173" authorId="0" shapeId="0" xr:uid="{3B226258-8120-4909-9DE0-C91DB080BB30}">
      <text>
        <r>
          <rPr>
            <b/>
            <sz val="9"/>
            <color indexed="81"/>
            <rFont val="Tahoma"/>
            <family val="2"/>
          </rPr>
          <t>Administrator:</t>
        </r>
        <r>
          <rPr>
            <sz val="9"/>
            <color indexed="81"/>
            <rFont val="Tahoma"/>
            <family val="2"/>
          </rPr>
          <t xml:space="preserve">
has added 60mm to height of base concrete
</t>
        </r>
      </text>
    </comment>
    <comment ref="J177" authorId="0" shapeId="0" xr:uid="{9D35229B-D20E-4D01-847C-03DED5FDCC7C}">
      <text>
        <r>
          <rPr>
            <b/>
            <sz val="9"/>
            <color indexed="81"/>
            <rFont val="Tahoma"/>
            <family val="2"/>
          </rPr>
          <t>Administrator:</t>
        </r>
        <r>
          <rPr>
            <sz val="9"/>
            <color indexed="81"/>
            <rFont val="Tahoma"/>
            <family val="2"/>
          </rPr>
          <t xml:space="preserve">
has added 60mm to height of base concrete
</t>
        </r>
      </text>
    </comment>
    <comment ref="J181" authorId="0" shapeId="0" xr:uid="{ECA6E184-38FB-4617-9011-F19CAB99DA09}">
      <text>
        <r>
          <rPr>
            <b/>
            <sz val="9"/>
            <color indexed="81"/>
            <rFont val="Tahoma"/>
            <family val="2"/>
          </rPr>
          <t>Administrator:</t>
        </r>
        <r>
          <rPr>
            <sz val="9"/>
            <color indexed="81"/>
            <rFont val="Tahoma"/>
            <family val="2"/>
          </rPr>
          <t xml:space="preserve">
has added 60mm to height of base concrete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79" authorId="0" shapeId="0" xr:uid="{FB23D40F-5238-4C35-AA2D-D719ABDDB264}">
      <text>
        <r>
          <rPr>
            <b/>
            <sz val="9"/>
            <color indexed="81"/>
            <rFont val="Tahoma"/>
            <family val="2"/>
          </rPr>
          <t xml:space="preserve">Adminis
Varies </t>
        </r>
      </text>
    </comment>
    <comment ref="L83" authorId="0" shapeId="0" xr:uid="{CC69AB82-81F7-4F45-8442-7B96656240DB}">
      <text>
        <r>
          <rPr>
            <b/>
            <sz val="9"/>
            <color indexed="81"/>
            <rFont val="Tahoma"/>
            <family val="2"/>
          </rPr>
          <t xml:space="preserve">Adminis
Varies </t>
        </r>
      </text>
    </comment>
    <comment ref="L87" authorId="0" shapeId="0" xr:uid="{34F322BF-F87B-4ECF-AA7C-67D959C8CAA0}">
      <text>
        <r>
          <rPr>
            <b/>
            <sz val="9"/>
            <color indexed="81"/>
            <rFont val="Tahoma"/>
            <family val="2"/>
          </rPr>
          <t xml:space="preserve">Adminis
Varies </t>
        </r>
      </text>
    </comment>
    <comment ref="L91" authorId="0" shapeId="0" xr:uid="{707EDA91-FA7C-41DA-B3DD-48607018F264}">
      <text>
        <r>
          <rPr>
            <b/>
            <sz val="9"/>
            <color indexed="81"/>
            <rFont val="Tahoma"/>
            <family val="2"/>
          </rPr>
          <t xml:space="preserve">Adminis
Varies </t>
        </r>
      </text>
    </comment>
    <comment ref="L95" authorId="0" shapeId="0" xr:uid="{7C10A1EE-4E4D-4715-8450-45C71692519E}">
      <text>
        <r>
          <rPr>
            <b/>
            <sz val="9"/>
            <color indexed="81"/>
            <rFont val="Tahoma"/>
            <family val="2"/>
          </rPr>
          <t xml:space="preserve">Adminis
Varies </t>
        </r>
      </text>
    </comment>
    <comment ref="C149" authorId="0" shapeId="0" xr:uid="{9022EBA5-D7DB-407E-B75B-9A82D124EFCA}">
      <text>
        <r>
          <rPr>
            <b/>
            <sz val="9"/>
            <color indexed="81"/>
            <rFont val="Tahoma"/>
            <family val="2"/>
          </rPr>
          <t>Administrator:</t>
        </r>
        <r>
          <rPr>
            <sz val="9"/>
            <color indexed="81"/>
            <rFont val="Tahoma"/>
            <family val="2"/>
          </rPr>
          <t xml:space="preserve">
H takes as 600 mm
</t>
        </r>
      </text>
    </comment>
    <comment ref="C151" authorId="0" shapeId="0" xr:uid="{6D8DD705-BD02-410B-AB2C-77867987CAAC}">
      <text>
        <r>
          <rPr>
            <b/>
            <sz val="9"/>
            <color indexed="81"/>
            <rFont val="Tahoma"/>
            <family val="2"/>
          </rPr>
          <t>Administrator:</t>
        </r>
        <r>
          <rPr>
            <sz val="9"/>
            <color indexed="81"/>
            <rFont val="Tahoma"/>
            <family val="2"/>
          </rPr>
          <t xml:space="preserve">
H takes as 600 mm
</t>
        </r>
      </text>
    </comment>
    <comment ref="J165" authorId="0" shapeId="0" xr:uid="{0E2BDE7F-79F0-46A7-84CE-244742F341FB}">
      <text>
        <r>
          <rPr>
            <b/>
            <sz val="9"/>
            <color indexed="81"/>
            <rFont val="Tahoma"/>
            <family val="2"/>
          </rPr>
          <t>Administrator:</t>
        </r>
        <r>
          <rPr>
            <sz val="9"/>
            <color indexed="81"/>
            <rFont val="Tahoma"/>
            <family val="2"/>
          </rPr>
          <t xml:space="preserve">
has added 60mm to height of base concrete
</t>
        </r>
      </text>
    </comment>
    <comment ref="J169" authorId="0" shapeId="0" xr:uid="{DA500D02-B38C-43B4-88A6-EEB52495B5F0}">
      <text>
        <r>
          <rPr>
            <b/>
            <sz val="9"/>
            <color indexed="81"/>
            <rFont val="Tahoma"/>
            <family val="2"/>
          </rPr>
          <t>Administrator:</t>
        </r>
        <r>
          <rPr>
            <sz val="9"/>
            <color indexed="81"/>
            <rFont val="Tahoma"/>
            <family val="2"/>
          </rPr>
          <t xml:space="preserve">
has added 60mm to height of base concrete
</t>
        </r>
      </text>
    </comment>
    <comment ref="J173" authorId="0" shapeId="0" xr:uid="{AAF37BCE-DCEC-4C0B-81C6-011D9AD4FF9A}">
      <text>
        <r>
          <rPr>
            <b/>
            <sz val="9"/>
            <color indexed="81"/>
            <rFont val="Tahoma"/>
            <family val="2"/>
          </rPr>
          <t>Administrator:</t>
        </r>
        <r>
          <rPr>
            <sz val="9"/>
            <color indexed="81"/>
            <rFont val="Tahoma"/>
            <family val="2"/>
          </rPr>
          <t xml:space="preserve">
has added 60mm to height of base concrete
</t>
        </r>
      </text>
    </comment>
    <comment ref="J177" authorId="0" shapeId="0" xr:uid="{119FAD16-EDBE-436B-8AE9-FA7DED0751A3}">
      <text>
        <r>
          <rPr>
            <b/>
            <sz val="9"/>
            <color indexed="81"/>
            <rFont val="Tahoma"/>
            <family val="2"/>
          </rPr>
          <t>Administrator:</t>
        </r>
        <r>
          <rPr>
            <sz val="9"/>
            <color indexed="81"/>
            <rFont val="Tahoma"/>
            <family val="2"/>
          </rPr>
          <t xml:space="preserve">
has added 60mm to height of base concrete
</t>
        </r>
      </text>
    </comment>
    <comment ref="J181" authorId="0" shapeId="0" xr:uid="{AD911FA9-90EA-48B9-A3D5-68D8BB440817}">
      <text>
        <r>
          <rPr>
            <b/>
            <sz val="9"/>
            <color indexed="81"/>
            <rFont val="Tahoma"/>
            <family val="2"/>
          </rPr>
          <t>Administrator:</t>
        </r>
        <r>
          <rPr>
            <sz val="9"/>
            <color indexed="81"/>
            <rFont val="Tahoma"/>
            <family val="2"/>
          </rPr>
          <t xml:space="preserve">
has added 60mm to height of base concrete
</t>
        </r>
      </text>
    </comment>
  </commentList>
</comments>
</file>

<file path=xl/sharedStrings.xml><?xml version="1.0" encoding="utf-8"?>
<sst xmlns="http://schemas.openxmlformats.org/spreadsheetml/2006/main" count="4053" uniqueCount="1012">
  <si>
    <t>Drain</t>
  </si>
  <si>
    <t>Length</t>
  </si>
  <si>
    <t>DS M B</t>
  </si>
  <si>
    <t>DS M C</t>
  </si>
  <si>
    <t>~CS03</t>
  </si>
  <si>
    <t>CS03 - CS01</t>
  </si>
  <si>
    <t>CS01~</t>
  </si>
  <si>
    <t>m</t>
  </si>
  <si>
    <t>Wall</t>
  </si>
  <si>
    <t>H</t>
  </si>
  <si>
    <t>V</t>
  </si>
  <si>
    <t xml:space="preserve">DESCRIPTION </t>
  </si>
  <si>
    <t>AMOUNT (Rs.)</t>
  </si>
  <si>
    <t>BILL No. 3.1 - SITE CLEARING</t>
  </si>
  <si>
    <t>BILL No. 3.2- EARTH WORKS</t>
  </si>
  <si>
    <t>BILL No. 3.3 - STRUCTURE CONSTRUCTION</t>
  </si>
  <si>
    <t>BILL No. 3.4- SOIL NAILING AND HORIZONTAL DRAINS</t>
  </si>
  <si>
    <t>SUB TOTAL CARRIED TO GRAND SUMMARY</t>
  </si>
  <si>
    <t>BOQ ITEM</t>
  </si>
  <si>
    <t>PAY ITEM</t>
  </si>
  <si>
    <t>UNIT</t>
  </si>
  <si>
    <t>QTY</t>
  </si>
  <si>
    <t>RATE</t>
  </si>
  <si>
    <t>AMOUNT (Rs)</t>
  </si>
  <si>
    <t>3.1.1</t>
  </si>
  <si>
    <t>CLEARING AND GRUBBING</t>
  </si>
  <si>
    <t>3.1.1.1</t>
  </si>
  <si>
    <t>201(1)</t>
  </si>
  <si>
    <r>
      <t>m</t>
    </r>
    <r>
      <rPr>
        <vertAlign val="superscript"/>
        <sz val="10"/>
        <color theme="1"/>
        <rFont val="Times New Roman"/>
        <family val="1"/>
      </rPr>
      <t>2</t>
    </r>
  </si>
  <si>
    <t>3.1.1.2</t>
  </si>
  <si>
    <t>201(2)</t>
  </si>
  <si>
    <t>Removal of trees: 300 ≤ Girth &lt; 600 mm</t>
  </si>
  <si>
    <t>nr</t>
  </si>
  <si>
    <t>3.1.1.3</t>
  </si>
  <si>
    <t>201(3)</t>
  </si>
  <si>
    <t xml:space="preserve">Removal of trees: 600 ≤ Girth &lt; 1,200 mm </t>
  </si>
  <si>
    <t>3.1.1.4</t>
  </si>
  <si>
    <t>201(6)</t>
  </si>
  <si>
    <t>Total of Bill No 3.1 - Site Clearing (Transfer to Summary of Bills of Quantities)</t>
  </si>
  <si>
    <t>BILL No. 3.2 - EARTHWORKS</t>
  </si>
  <si>
    <t>3.2.1</t>
  </si>
  <si>
    <t xml:space="preserve">SIDE SLOPE EXCAVATION OR TRIMMING </t>
  </si>
  <si>
    <t>3.2.1.1</t>
  </si>
  <si>
    <t>301(1)</t>
  </si>
  <si>
    <r>
      <t>m</t>
    </r>
    <r>
      <rPr>
        <vertAlign val="superscript"/>
        <sz val="10"/>
        <color theme="1"/>
        <rFont val="Times New Roman"/>
        <family val="1"/>
      </rPr>
      <t>3</t>
    </r>
  </si>
  <si>
    <t>3.2.1.2</t>
  </si>
  <si>
    <t>301(2)</t>
  </si>
  <si>
    <t>3.2.1.3</t>
  </si>
  <si>
    <t>301(3)</t>
  </si>
  <si>
    <r>
      <t>m</t>
    </r>
    <r>
      <rPr>
        <vertAlign val="superscript"/>
        <sz val="10"/>
        <rFont val="Times New Roman"/>
        <family val="1"/>
      </rPr>
      <t>3</t>
    </r>
  </si>
  <si>
    <t>3.2.1.4</t>
  </si>
  <si>
    <t>301(5)</t>
  </si>
  <si>
    <t>Disposal of excess soils away from site( provisional Qty.)</t>
  </si>
  <si>
    <t>3.2.2</t>
  </si>
  <si>
    <t>EXCAVATION AND BACKFILL FOR STRUCTURES</t>
  </si>
  <si>
    <t>3.2.2.1</t>
  </si>
  <si>
    <t>302(1)</t>
  </si>
  <si>
    <r>
      <t xml:space="preserve">Excavation for  </t>
    </r>
    <r>
      <rPr>
        <b/>
        <sz val="10"/>
        <rFont val="Times New Roman"/>
        <family val="1"/>
      </rPr>
      <t xml:space="preserve">Drains and Catch pits, </t>
    </r>
    <r>
      <rPr>
        <sz val="10"/>
        <rFont val="Times New Roman"/>
        <family val="1"/>
      </rPr>
      <t>soil suitable for filling including soft rock for reuse(Rate shall include Excavation &amp; Backfill for the working space)</t>
    </r>
  </si>
  <si>
    <t>3.2.2.2</t>
  </si>
  <si>
    <t>3.2.2.3</t>
  </si>
  <si>
    <t>302(6)</t>
  </si>
  <si>
    <t>3.2.2.4</t>
  </si>
  <si>
    <t>302(2)</t>
  </si>
  <si>
    <t>3.2.2.5</t>
  </si>
  <si>
    <t>302(3)</t>
  </si>
  <si>
    <t>3.2.2.6</t>
  </si>
  <si>
    <t>302(7)</t>
  </si>
  <si>
    <t>Disposal of excess soils away from site</t>
  </si>
  <si>
    <t>Total of Bill No 3.2 - Earthworks (Transfer to Summary of Bills of Quantities)</t>
  </si>
  <si>
    <t>3.3.1</t>
  </si>
  <si>
    <t>DS(M)-B DRAIN</t>
  </si>
  <si>
    <t>3.3.1.1</t>
  </si>
  <si>
    <t>601(1)</t>
  </si>
  <si>
    <t>Concrete C15/20 for beds poured on or against earth or un-blinded hardcore</t>
  </si>
  <si>
    <t>3.3.1.2</t>
  </si>
  <si>
    <t>601(3)</t>
  </si>
  <si>
    <t xml:space="preserve">Concrete C25/20 for walls and base of drains. Rate shall include expansion joints </t>
  </si>
  <si>
    <t>3.3.1.3</t>
  </si>
  <si>
    <t>602(1)</t>
  </si>
  <si>
    <t>Tor – Steel reinforcement</t>
  </si>
  <si>
    <t>kg</t>
  </si>
  <si>
    <t>3.3.1.4</t>
  </si>
  <si>
    <t>605(1)</t>
  </si>
  <si>
    <t>Formwork for concrete sides of drains plain smooth finish</t>
  </si>
  <si>
    <t>3.3.2</t>
  </si>
  <si>
    <t>DS(M)-C DRAIN</t>
  </si>
  <si>
    <t>3.3.2.1</t>
  </si>
  <si>
    <t>3.3.2.2</t>
  </si>
  <si>
    <t>3.3.2.3</t>
  </si>
  <si>
    <t>3.3.2.4</t>
  </si>
  <si>
    <t>3.3.3</t>
  </si>
  <si>
    <t>3.3.3.1</t>
  </si>
  <si>
    <t>3.3.3.2</t>
  </si>
  <si>
    <t>3.3.3.3</t>
  </si>
  <si>
    <t>3.3.3.4</t>
  </si>
  <si>
    <t>3.3.6</t>
  </si>
  <si>
    <t>3.3.6.1</t>
  </si>
  <si>
    <r>
      <t>m</t>
    </r>
    <r>
      <rPr>
        <vertAlign val="superscript"/>
        <sz val="10"/>
        <rFont val="Times New Roman"/>
        <family val="1"/>
      </rPr>
      <t>2</t>
    </r>
  </si>
  <si>
    <t>606(1)</t>
  </si>
  <si>
    <t>503(1)</t>
  </si>
  <si>
    <t>Gabion wall (PVC coated galvanized wire)</t>
  </si>
  <si>
    <t>503(2)</t>
  </si>
  <si>
    <t>Filter fabric/Geotextile</t>
  </si>
  <si>
    <t>503 (3)</t>
  </si>
  <si>
    <t>Base preperation for gabion wall with 6" x 9" Rubble</t>
  </si>
  <si>
    <t>Total of Bill No 3.3 - Structure Construction (Transfer to Summary of Bills of Quantities)</t>
  </si>
  <si>
    <t>BILL No. 3.4 - SOIL NAILING AND HORIZONTAL DRAINS</t>
  </si>
  <si>
    <t>3.4.1</t>
  </si>
  <si>
    <t>SOIL NAILING</t>
  </si>
  <si>
    <t>3.4.1.1</t>
  </si>
  <si>
    <t>701(1)</t>
  </si>
  <si>
    <t>Temporary working platform for soil nailing works</t>
  </si>
  <si>
    <t>LS</t>
  </si>
  <si>
    <t>3.4.1.2</t>
  </si>
  <si>
    <t>3.4.1.3</t>
  </si>
  <si>
    <t>701(2)b</t>
  </si>
  <si>
    <t>32mm dia. soil nails (less than or equal to 12m length) inserted into 125mm dia. bore hole with grouting</t>
  </si>
  <si>
    <t>3.4.1.4</t>
  </si>
  <si>
    <t>3.4.1.5</t>
  </si>
  <si>
    <t>m2</t>
  </si>
  <si>
    <t>3.4.1.6</t>
  </si>
  <si>
    <t>701(6)</t>
  </si>
  <si>
    <t>3.4.1.7</t>
  </si>
  <si>
    <t>701(10)</t>
  </si>
  <si>
    <t>Pull-Out test for test nails</t>
  </si>
  <si>
    <t>No</t>
  </si>
  <si>
    <t>3.4.2</t>
  </si>
  <si>
    <t>HORIZONTAL DRAINS</t>
  </si>
  <si>
    <t>702(1)</t>
  </si>
  <si>
    <r>
      <t xml:space="preserve">90mm dia </t>
    </r>
    <r>
      <rPr>
        <b/>
        <sz val="10"/>
        <rFont val="Times New Roman"/>
        <family val="1"/>
      </rPr>
      <t>Long Drain</t>
    </r>
    <r>
      <rPr>
        <sz val="10"/>
        <rFont val="Times New Roman"/>
        <family val="1"/>
      </rPr>
      <t xml:space="preserve"> with perforated type 1000 PVC pipes .  Rate shall include for drilling and associated work and disposal of driled material away from the site as directed by the Engineer.</t>
    </r>
  </si>
  <si>
    <t>Total of Bill No 3.4 - Soil Nailing and Horizontal Draining (Transfer to Summary of Bills of Quantities)</t>
  </si>
  <si>
    <t>GRASSING/PLANTING</t>
  </si>
  <si>
    <t>701(5)</t>
  </si>
  <si>
    <t>Coir mesh</t>
  </si>
  <si>
    <t>502(1)</t>
  </si>
  <si>
    <t>Turfing/Planting/Seeding on slope stabilized surface and regular maintenane for three months</t>
  </si>
  <si>
    <t>L / Area</t>
  </si>
  <si>
    <t>W / Space</t>
  </si>
  <si>
    <t>Nr</t>
  </si>
  <si>
    <t>Qty</t>
  </si>
  <si>
    <t>Qty-Total</t>
  </si>
  <si>
    <t>Unit</t>
  </si>
  <si>
    <t>Add 10%</t>
  </si>
  <si>
    <t>Rounded</t>
  </si>
  <si>
    <t>BILL 02 :  SITE CLEARING</t>
  </si>
  <si>
    <t>Clearing and grubbing</t>
  </si>
  <si>
    <t>m3</t>
  </si>
  <si>
    <t>BILL 03 :  EARTHWORKS</t>
  </si>
  <si>
    <t>Excavation - suitable soil</t>
  </si>
  <si>
    <t>Excavation and disposal - unsuitable soil</t>
  </si>
  <si>
    <t xml:space="preserve">Side Slope Excavation </t>
  </si>
  <si>
    <t>Reshaping and Trimming</t>
  </si>
  <si>
    <t>Excavation for structures- suitable soil</t>
  </si>
  <si>
    <t>Excavation for structures and disposal - unsuitable soil</t>
  </si>
  <si>
    <t>Excavation for Structures</t>
  </si>
  <si>
    <t>Gabion Wall</t>
  </si>
  <si>
    <t>Back Filling</t>
  </si>
  <si>
    <t>BILL 04 : DRAINAGE CONSTRUCTIONS</t>
  </si>
  <si>
    <t>Bar Dia.</t>
  </si>
  <si>
    <t>Unit Weight</t>
  </si>
  <si>
    <t>Weight</t>
  </si>
  <si>
    <t>Reinforcement</t>
  </si>
  <si>
    <t>Formwork</t>
  </si>
  <si>
    <t>Dowels</t>
  </si>
  <si>
    <t>BILL 04 : CATCH-PITS</t>
  </si>
  <si>
    <t>BILL 05 : SOIL NAILING &amp; HORIZONTAL DRAINS/ Turfing</t>
  </si>
  <si>
    <t>Mesh &amp; Hydroseeding or Shotcrete</t>
  </si>
  <si>
    <t>Metalic mesh</t>
  </si>
  <si>
    <t>Turfing</t>
  </si>
  <si>
    <t>Reshaping Area</t>
  </si>
  <si>
    <t>Soil nails</t>
  </si>
  <si>
    <t>Grid Beam</t>
  </si>
  <si>
    <t>Horizontal drain</t>
  </si>
  <si>
    <t>Boundery Beams</t>
  </si>
  <si>
    <t>Turfing Area</t>
  </si>
  <si>
    <t>Cantilever wall Construction</t>
  </si>
  <si>
    <t>V shape excavation</t>
  </si>
  <si>
    <t xml:space="preserve">Drain Type </t>
  </si>
  <si>
    <t>Width W(mm)</t>
  </si>
  <si>
    <t xml:space="preserve">Height H(mm) </t>
  </si>
  <si>
    <t xml:space="preserve">Thickness t(mm) </t>
  </si>
  <si>
    <t xml:space="preserve">Screed </t>
  </si>
  <si>
    <t>Reinforcement / Spacing</t>
  </si>
  <si>
    <t xml:space="preserve">Energy Breakers </t>
  </si>
  <si>
    <t xml:space="preserve">Cascade Steps </t>
  </si>
  <si>
    <t>T (mm)</t>
  </si>
  <si>
    <t>Vertical</t>
  </si>
  <si>
    <t xml:space="preserve">Horizontal </t>
  </si>
  <si>
    <t xml:space="preserve">Spacing (m) </t>
  </si>
  <si>
    <t>Width</t>
  </si>
  <si>
    <t xml:space="preserve">Height </t>
  </si>
  <si>
    <t>DS (M) - A</t>
  </si>
  <si>
    <t>w</t>
  </si>
  <si>
    <t>DS (M) - B</t>
  </si>
  <si>
    <t>DS (M) - C</t>
  </si>
  <si>
    <t>DS (M) - D</t>
  </si>
  <si>
    <t>DS (M) - E</t>
  </si>
  <si>
    <t>t</t>
  </si>
  <si>
    <t>DS (M) - F</t>
  </si>
  <si>
    <t>Screed</t>
  </si>
  <si>
    <t>DS (M) - P</t>
  </si>
  <si>
    <t>DS (M) - Q</t>
  </si>
  <si>
    <t>DS (B) - A (Type I)</t>
  </si>
  <si>
    <t xml:space="preserve">Berm </t>
  </si>
  <si>
    <t>DS (B) - B (Type I)</t>
  </si>
  <si>
    <t xml:space="preserve"> </t>
  </si>
  <si>
    <t>DS (B) - C (Type I)</t>
  </si>
  <si>
    <t>DS (K) - A</t>
  </si>
  <si>
    <t>DS (K) - B</t>
  </si>
  <si>
    <t>DS(M) - L  Type I</t>
  </si>
  <si>
    <t>DS(M) - L Type II</t>
  </si>
  <si>
    <t>DS(L) - A</t>
  </si>
  <si>
    <t>DS(L) - B</t>
  </si>
  <si>
    <t>DS(L) - C</t>
  </si>
  <si>
    <t>DS(L) - D</t>
  </si>
  <si>
    <t>DS(C) - A (Type I)</t>
  </si>
  <si>
    <t>DS(C) - B (Type I)</t>
  </si>
  <si>
    <t>DS(C) - C (Type I)</t>
  </si>
  <si>
    <t>DS(C) - D (Type I)</t>
  </si>
  <si>
    <t>DS(C) - E (Type I)</t>
  </si>
  <si>
    <t>DS(C) - A (Type II)</t>
  </si>
  <si>
    <t>DS(C) - B (Type II)</t>
  </si>
  <si>
    <t>DS(C) - C (Type II)</t>
  </si>
  <si>
    <t>DS(C) - D (Type II)</t>
  </si>
  <si>
    <t>DS(C) - E (Type II)</t>
  </si>
  <si>
    <t>Outer FW %</t>
  </si>
  <si>
    <t>Y10 RF</t>
  </si>
  <si>
    <t>Drains</t>
  </si>
  <si>
    <t>Total</t>
  </si>
  <si>
    <t xml:space="preserve">Nos </t>
  </si>
  <si>
    <t>SC</t>
  </si>
  <si>
    <t>Exc</t>
  </si>
  <si>
    <t>C15</t>
  </si>
  <si>
    <t>C25</t>
  </si>
  <si>
    <t>FW</t>
  </si>
  <si>
    <t>No's</t>
  </si>
  <si>
    <t>Cut off Drains</t>
  </si>
  <si>
    <t>DS-M-A</t>
  </si>
  <si>
    <t>T10</t>
  </si>
  <si>
    <t xml:space="preserve">DS-M-B </t>
  </si>
  <si>
    <t>DS-M-C</t>
  </si>
  <si>
    <t xml:space="preserve">DS-M-R </t>
  </si>
  <si>
    <t>DS-M-D</t>
  </si>
  <si>
    <t>Subsuface Drain</t>
  </si>
  <si>
    <t>PVC Pipe</t>
  </si>
  <si>
    <t>Aggrigate</t>
  </si>
  <si>
    <t>DS-M-E</t>
  </si>
  <si>
    <t>DS-M-F</t>
  </si>
  <si>
    <t>DS-M-P</t>
  </si>
  <si>
    <t>DS-M-Q</t>
  </si>
  <si>
    <t>DS-B-A</t>
  </si>
  <si>
    <t>DS-B-B</t>
  </si>
  <si>
    <t>DS-B-C</t>
  </si>
  <si>
    <t>DS-K-A</t>
  </si>
  <si>
    <t>DS-K-B</t>
  </si>
  <si>
    <t>DS-M-L (Type I)</t>
  </si>
  <si>
    <t>DS-M-L (Type II)</t>
  </si>
  <si>
    <t>DS-L-A</t>
  </si>
  <si>
    <t>DS-L-B</t>
  </si>
  <si>
    <t>DS-L-C</t>
  </si>
  <si>
    <t>DS-L-D</t>
  </si>
  <si>
    <t xml:space="preserve">Type I-Cascade Drains </t>
  </si>
  <si>
    <t>DS-C-A</t>
  </si>
  <si>
    <t xml:space="preserve">Steps </t>
  </si>
  <si>
    <t xml:space="preserve">Dowels </t>
  </si>
  <si>
    <t>DS-C-B</t>
  </si>
  <si>
    <t>DS-C-C</t>
  </si>
  <si>
    <t>DS-C-D</t>
  </si>
  <si>
    <t>DS-C-E</t>
  </si>
  <si>
    <t xml:space="preserve">Type II-Cascade Drains </t>
  </si>
  <si>
    <t>DS-C-F</t>
  </si>
  <si>
    <t>L</t>
  </si>
  <si>
    <t>W/Area</t>
  </si>
  <si>
    <t>Drain Length With Cover Slb area</t>
  </si>
  <si>
    <t>Cover Slab</t>
  </si>
  <si>
    <t>Letgth</t>
  </si>
  <si>
    <t>No. of C.Slabs</t>
  </si>
  <si>
    <t>G25</t>
  </si>
  <si>
    <t>159.75 Area</t>
  </si>
  <si>
    <t>Reinforcment</t>
  </si>
  <si>
    <t>Steel Grating</t>
  </si>
  <si>
    <t>W</t>
  </si>
  <si>
    <t>DS(M)A</t>
  </si>
  <si>
    <t>Clearing</t>
  </si>
  <si>
    <t>502(2)</t>
  </si>
  <si>
    <t>Turfing as directed by the Engineer, and regular maintanance for three months</t>
  </si>
  <si>
    <t>201(4)</t>
  </si>
  <si>
    <t>Removal of trees: 1,200 ≤ Girth &lt; 2,000 mm</t>
  </si>
  <si>
    <t>3.1.1.5</t>
  </si>
  <si>
    <t>201(5)</t>
  </si>
  <si>
    <t>Removal of trees: 2,000 &lt; Girth mm</t>
  </si>
  <si>
    <t>3.1.1.6</t>
  </si>
  <si>
    <t>Removal of stumps of previously fallan trees; 300≤ Girth&lt; 600mm</t>
  </si>
  <si>
    <t>3.1.1.7</t>
  </si>
  <si>
    <t>201(10)</t>
  </si>
  <si>
    <t>Removal of overhanging branches: 300 ≤ Girth</t>
  </si>
  <si>
    <t>3.1.2</t>
  </si>
  <si>
    <t>REMOVAL OF EXISTING STRUCTURES</t>
  </si>
  <si>
    <t>3.1.2.1</t>
  </si>
  <si>
    <t>202(1)</t>
  </si>
  <si>
    <t>Dismantle and remove rubble / brick masonry structures</t>
  </si>
  <si>
    <t>3.1.2.2</t>
  </si>
  <si>
    <t>202(3)</t>
  </si>
  <si>
    <t>Dismantle and remove concrete (R/F or mass) structures</t>
  </si>
  <si>
    <t>CS</t>
  </si>
  <si>
    <t>CS02-CS03</t>
  </si>
  <si>
    <t xml:space="preserve">Excavation </t>
  </si>
  <si>
    <t>Backfill</t>
  </si>
  <si>
    <t>Base</t>
  </si>
  <si>
    <t>Gabion Wall Type 3</t>
  </si>
  <si>
    <t>Reshaping</t>
  </si>
  <si>
    <t>Geo Textile</t>
  </si>
  <si>
    <t>Mesh</t>
  </si>
  <si>
    <t>Nails</t>
  </si>
  <si>
    <t>H drain</t>
  </si>
  <si>
    <t>Grid Beams</t>
  </si>
  <si>
    <t>Boundery B.</t>
  </si>
  <si>
    <r>
      <t xml:space="preserve">Excavation for  </t>
    </r>
    <r>
      <rPr>
        <b/>
        <sz val="10"/>
        <rFont val="Times New Roman"/>
        <family val="1"/>
      </rPr>
      <t xml:space="preserve">Gabian Wall, </t>
    </r>
    <r>
      <rPr>
        <sz val="10"/>
        <rFont val="Times New Roman"/>
        <family val="1"/>
      </rPr>
      <t>soil suitable for filling including soft rock for reuse(Rate shall include Excavation &amp; Backfill for the working space)</t>
    </r>
  </si>
  <si>
    <r>
      <t xml:space="preserve">Backfill behind the </t>
    </r>
    <r>
      <rPr>
        <b/>
        <sz val="10"/>
        <rFont val="Times New Roman"/>
        <family val="1"/>
      </rPr>
      <t>Gabian Wall</t>
    </r>
    <r>
      <rPr>
        <sz val="10"/>
        <rFont val="Times New Roman"/>
        <family val="1"/>
      </rPr>
      <t xml:space="preserve"> with suitable existing soil for structures.(Rate shall include for necessary compaction.)</t>
    </r>
  </si>
  <si>
    <t>ROUGH QTY</t>
  </si>
  <si>
    <t>GABION WALL CONSTRUCTIONS</t>
  </si>
  <si>
    <r>
      <t xml:space="preserve">Backfill behind the </t>
    </r>
    <r>
      <rPr>
        <b/>
        <sz val="10"/>
        <rFont val="Times New Roman"/>
        <family val="1"/>
      </rPr>
      <t>Gabian Wall</t>
    </r>
    <r>
      <rPr>
        <sz val="10"/>
        <rFont val="Times New Roman"/>
        <family val="1"/>
      </rPr>
      <t xml:space="preserve"> with imported soil.(Rate shall include for necessary compaction.)</t>
    </r>
  </si>
  <si>
    <t>3.2.2.7</t>
  </si>
  <si>
    <t>Reshaping Gabion &amp; Nailing</t>
  </si>
  <si>
    <t>3.4.3.2</t>
  </si>
  <si>
    <t>3.4.3.3</t>
  </si>
  <si>
    <t>DS M A</t>
  </si>
  <si>
    <t>Gabion Wall Type 2</t>
  </si>
  <si>
    <t>Gabion Wall Type 5</t>
  </si>
  <si>
    <t>Nailing Area 02</t>
  </si>
  <si>
    <t>~CS01</t>
  </si>
  <si>
    <t>CS01-CS02</t>
  </si>
  <si>
    <t>CS03~</t>
  </si>
  <si>
    <t>Nailing Area 01</t>
  </si>
  <si>
    <t>CS02-CS04</t>
  </si>
  <si>
    <t>CS04~</t>
  </si>
  <si>
    <t>No.</t>
  </si>
  <si>
    <t>90mm dia 10m</t>
  </si>
  <si>
    <t>90mm dia 8m</t>
  </si>
  <si>
    <t>DS(M)-A DRAIN</t>
  </si>
  <si>
    <t>COVER SLAB</t>
  </si>
  <si>
    <t>Type II</t>
  </si>
  <si>
    <t>Type III</t>
  </si>
  <si>
    <t>Type V</t>
  </si>
  <si>
    <t>GABION WALL II</t>
  </si>
  <si>
    <t>GABION WALL III</t>
  </si>
  <si>
    <t>GABION WALL V</t>
  </si>
  <si>
    <t>3.3.6.2</t>
  </si>
  <si>
    <t>3.3.6.3</t>
  </si>
  <si>
    <t>~CS05</t>
  </si>
  <si>
    <t>CS05-CS06</t>
  </si>
  <si>
    <t>CS06-CS07</t>
  </si>
  <si>
    <t>CS07-CS08</t>
  </si>
  <si>
    <t>CS08~</t>
  </si>
  <si>
    <t>CS07</t>
  </si>
  <si>
    <t>CS06~</t>
  </si>
  <si>
    <t>3.2.2.8</t>
  </si>
  <si>
    <r>
      <t>Excavation (mechanical breaking) and disposal of Hard rock  &gt; 1.0 m</t>
    </r>
    <r>
      <rPr>
        <vertAlign val="superscript"/>
        <sz val="10"/>
        <rFont val="Times New Roman"/>
        <family val="1"/>
      </rPr>
      <t>3</t>
    </r>
    <r>
      <rPr>
        <sz val="10"/>
        <rFont val="Times New Roman"/>
        <family val="1"/>
      </rPr>
      <t xml:space="preserve"> (Provisional Quantity , rate shall include for backfilling holes )</t>
    </r>
  </si>
  <si>
    <t>3.2.1.5</t>
  </si>
  <si>
    <t>Site 42</t>
  </si>
  <si>
    <t>REDUCTION OF LANDSLIDE VULNERABILITY BY MITIGATION MEASURES SITE NO 42 - QUANTITY CALCULATION</t>
  </si>
  <si>
    <t>3.4.2.1</t>
  </si>
  <si>
    <t>REDUCTION OF LANDSLIDE VULNERABILITY BY MITIGATION MEASURES SITE NO 43 - QUANTITY CALCULATION</t>
  </si>
  <si>
    <t>Site 43</t>
  </si>
  <si>
    <t>~CS08</t>
  </si>
  <si>
    <t>CS08-CS10</t>
  </si>
  <si>
    <t>CS10-CS12</t>
  </si>
  <si>
    <t>CS12-CS13</t>
  </si>
  <si>
    <t>CS13~</t>
  </si>
  <si>
    <t>RRM drian Refurished</t>
  </si>
  <si>
    <t>Suitable</t>
  </si>
  <si>
    <t>Unsuitable</t>
  </si>
  <si>
    <r>
      <t xml:space="preserve">Excavation for  </t>
    </r>
    <r>
      <rPr>
        <b/>
        <sz val="10"/>
        <rFont val="Times New Roman"/>
        <family val="1"/>
      </rPr>
      <t xml:space="preserve">Counterfort Retaining wall, </t>
    </r>
    <r>
      <rPr>
        <sz val="10"/>
        <rFont val="Times New Roman"/>
        <family val="1"/>
      </rPr>
      <t>soil suitable for filling including soft rock for reuse(Rate shall include Excavation &amp; Backfill for the working space)</t>
    </r>
  </si>
  <si>
    <r>
      <t xml:space="preserve">Backfill behind the </t>
    </r>
    <r>
      <rPr>
        <b/>
        <sz val="10"/>
        <rFont val="Times New Roman"/>
        <family val="1"/>
      </rPr>
      <t>Counterfort Retaining wall,</t>
    </r>
    <r>
      <rPr>
        <sz val="10"/>
        <rFont val="Times New Roman"/>
        <family val="1"/>
      </rPr>
      <t xml:space="preserve"> with suitable existing soil for structures.(Rate shall include for necessary compaction.)</t>
    </r>
  </si>
  <si>
    <r>
      <t xml:space="preserve">Backfill behind the </t>
    </r>
    <r>
      <rPr>
        <b/>
        <sz val="10"/>
        <rFont val="Times New Roman"/>
        <family val="1"/>
      </rPr>
      <t>Counterfort Retaining wall,</t>
    </r>
    <r>
      <rPr>
        <sz val="10"/>
        <rFont val="Times New Roman"/>
        <family val="1"/>
      </rPr>
      <t xml:space="preserve"> with imported soil.(Rate shall include for necessary compaction.)</t>
    </r>
  </si>
  <si>
    <t>COUNTERFORT RETAINING WALL</t>
  </si>
  <si>
    <t>Concrete C25/20 for walls</t>
  </si>
  <si>
    <t>Formwork for concrete sides of wall plain smooth finish</t>
  </si>
  <si>
    <t>405(1)</t>
  </si>
  <si>
    <t>Geotextile/Filter fabric</t>
  </si>
  <si>
    <t>406(1)</t>
  </si>
  <si>
    <t>Weep holes using 90mm dia PVC pipes (Type 600)</t>
  </si>
  <si>
    <t>4.3.2.3</t>
  </si>
  <si>
    <t>ROAD PAVEMENT CONSTRUCTION</t>
  </si>
  <si>
    <t xml:space="preserve">Construction of Road Pavement and relavant work items under this section shall comply with CIDA publication SCA - 05  - Second edition [STANDARD SPECIFICATION FOR CONSTRUCTION AND MAINTENANCE OF ROADS AND BRIDGES] </t>
  </si>
  <si>
    <t>Sub base compacted in position</t>
  </si>
  <si>
    <t>Dense graded aggregate base</t>
  </si>
  <si>
    <r>
      <t>Butiminous prime coat using MC 30 at 1.0 litre per m</t>
    </r>
    <r>
      <rPr>
        <vertAlign val="superscript"/>
        <sz val="12"/>
        <rFont val="Times New Roman"/>
        <family val="1"/>
      </rPr>
      <t>2</t>
    </r>
  </si>
  <si>
    <r>
      <t>m</t>
    </r>
    <r>
      <rPr>
        <vertAlign val="superscript"/>
        <sz val="11"/>
        <rFont val="Times New Roman"/>
        <family val="1"/>
      </rPr>
      <t>2</t>
    </r>
  </si>
  <si>
    <r>
      <t>Butiminous Tack Coat using CRS 1 at 0.3 litre per m</t>
    </r>
    <r>
      <rPr>
        <vertAlign val="superscript"/>
        <sz val="12"/>
        <rFont val="Times New Roman"/>
        <family val="1"/>
      </rPr>
      <t>2</t>
    </r>
  </si>
  <si>
    <t>Asphaltic Concrete Surfacing compacted to a thickness of 50mm in position.</t>
  </si>
  <si>
    <t>Asphaltic Concrete binder course compacted to a thickness of 50mm in position.</t>
  </si>
  <si>
    <t>mt</t>
  </si>
  <si>
    <t>PER TON 8.5 M2</t>
  </si>
  <si>
    <t>SAFETY FENCE (CHAIN LINK FENCE)</t>
  </si>
  <si>
    <t>504(1)</t>
  </si>
  <si>
    <t>Chain link wire fence, core wire diameter 3.0 mm with 50mm x 50mm openings, fence height 1.5 m, including GI pipes / posts(in 2m intervals), Excavation, Concrete works and all as per thedetailed  drawing</t>
  </si>
  <si>
    <t>SLOPE PROTECTION BY VEGETATION</t>
  </si>
  <si>
    <t>REDUCTION OF LANDSLIDE VULNERABILITY BY MITIGATION MEASURES SITE NO 44 - QUANTITY CALCULATION</t>
  </si>
  <si>
    <t>CONTERFORT WALL CONSTRUCTIONS</t>
  </si>
  <si>
    <t>G15 Screed</t>
  </si>
  <si>
    <t>G25 Concrete</t>
  </si>
  <si>
    <t>triangle shape wall</t>
  </si>
  <si>
    <t>Formworks</t>
  </si>
  <si>
    <t>ddt</t>
  </si>
  <si>
    <t>3T25</t>
  </si>
  <si>
    <t>Lap</t>
  </si>
  <si>
    <t>T12</t>
  </si>
  <si>
    <t>T16</t>
  </si>
  <si>
    <t>2T10</t>
  </si>
  <si>
    <t>Weep Hole</t>
  </si>
  <si>
    <t>Site 44</t>
  </si>
  <si>
    <t>Counterfort</t>
  </si>
  <si>
    <t>CS03-CS04</t>
  </si>
  <si>
    <t>CS04-CS05</t>
  </si>
  <si>
    <t>CS05-CS07</t>
  </si>
  <si>
    <t>Counterfort wall</t>
  </si>
  <si>
    <r>
      <t xml:space="preserve">Excavation for </t>
    </r>
    <r>
      <rPr>
        <b/>
        <sz val="10"/>
        <rFont val="Times New Roman"/>
        <family val="1"/>
      </rPr>
      <t xml:space="preserve">Resiting type Retaining wall, </t>
    </r>
    <r>
      <rPr>
        <sz val="10"/>
        <rFont val="Times New Roman"/>
        <family val="1"/>
      </rPr>
      <t>soil suitable for filling including soft rock for reuse(Rate shall include Excavation &amp; Backfill for the working space)</t>
    </r>
  </si>
  <si>
    <r>
      <t xml:space="preserve">Backfill behind the </t>
    </r>
    <r>
      <rPr>
        <b/>
        <sz val="10"/>
        <rFont val="Times New Roman"/>
        <family val="1"/>
      </rPr>
      <t>Resiting type Retaining wall</t>
    </r>
    <r>
      <rPr>
        <sz val="10"/>
        <rFont val="Times New Roman"/>
        <family val="1"/>
      </rPr>
      <t xml:space="preserve"> with suitable existing soil for structures.(Rate shall include for necessary compaction.)</t>
    </r>
  </si>
  <si>
    <t>DS(M)-Q DRAIN</t>
  </si>
  <si>
    <t>LEANING RETAINING WALL</t>
  </si>
  <si>
    <t>603(1)</t>
  </si>
  <si>
    <t>RR Masonry using cement mortar</t>
  </si>
  <si>
    <t>Concrete C25/20 for walls.</t>
  </si>
  <si>
    <t>603(3)</t>
  </si>
  <si>
    <t>20mm thick 1: 3 cement : sand  Plastering</t>
  </si>
  <si>
    <t>GABION BOX</t>
  </si>
  <si>
    <t>REDUCTION OF LANDSLIDE VULNERABILITY BY MITIGATION MEASURES SITE NO 101 - QUANTITY CALCULATION</t>
  </si>
  <si>
    <t>RETAINING WALL CONSTRUCTION</t>
  </si>
  <si>
    <t>G 15</t>
  </si>
  <si>
    <t>G 25</t>
  </si>
  <si>
    <t>Reinforcemnt</t>
  </si>
  <si>
    <t>RRM works</t>
  </si>
  <si>
    <t>Weep Hall</t>
  </si>
  <si>
    <t>Plastering</t>
  </si>
  <si>
    <t>Aggregate</t>
  </si>
  <si>
    <t>Geo textile</t>
  </si>
  <si>
    <t>Site 101</t>
  </si>
  <si>
    <t xml:space="preserve">Nailing Area </t>
  </si>
  <si>
    <t>~CS02</t>
  </si>
  <si>
    <t>DS M Q</t>
  </si>
  <si>
    <r>
      <t xml:space="preserve">Excavation for </t>
    </r>
    <r>
      <rPr>
        <b/>
        <sz val="10"/>
        <rFont val="Times New Roman"/>
        <family val="1"/>
      </rPr>
      <t xml:space="preserve">Retaining Wall </t>
    </r>
    <r>
      <rPr>
        <sz val="10"/>
        <rFont val="Times New Roman"/>
        <family val="1"/>
      </rPr>
      <t>soil suitable for filling including soft rock for reuse(Rate shall include Excavation &amp; Backfill for the working space)</t>
    </r>
  </si>
  <si>
    <r>
      <t>Backfill behind the R</t>
    </r>
    <r>
      <rPr>
        <b/>
        <sz val="10"/>
        <rFont val="Times New Roman"/>
        <family val="1"/>
      </rPr>
      <t>etaining Wall</t>
    </r>
    <r>
      <rPr>
        <sz val="10"/>
        <rFont val="Times New Roman"/>
        <family val="1"/>
      </rPr>
      <t xml:space="preserve"> with suitable existing soil for structures.(Rate shall include for necessary compaction.)</t>
    </r>
  </si>
  <si>
    <t>DS(L)-A DRAIN</t>
  </si>
  <si>
    <t>DS(K)-A DRAIN</t>
  </si>
  <si>
    <t xml:space="preserve">RESTING TYPE RETAINING WALL </t>
  </si>
  <si>
    <t xml:space="preserve">Concrete C25/20 for base. Rate shall include expansion joints </t>
  </si>
  <si>
    <t>Formwork for concrete sides of walls plain smooth finish</t>
  </si>
  <si>
    <t>405(2)</t>
  </si>
  <si>
    <t>Geotextile/ Filter fabric</t>
  </si>
  <si>
    <t>90mm dia. PVC Weep holes (type 600) for walls</t>
  </si>
  <si>
    <t>REDUCTION OF LANDSLIDE VULNERABILITY BY MITIGATION MEASURES SITE NO 103 - QUANTITY CALCULATION</t>
  </si>
  <si>
    <t>Aggregate filling</t>
  </si>
  <si>
    <t>Weephole</t>
  </si>
  <si>
    <t>RETAINING WALL</t>
  </si>
  <si>
    <t>`</t>
  </si>
  <si>
    <t>Site 103</t>
  </si>
  <si>
    <t>DS M L (Type 1)</t>
  </si>
  <si>
    <t>DS K A (Type 1)</t>
  </si>
  <si>
    <t>Retaining wall</t>
  </si>
  <si>
    <t>Exis. masonry drain</t>
  </si>
  <si>
    <t>Gabion Wall Type 4</t>
  </si>
  <si>
    <t>CS02~</t>
  </si>
  <si>
    <t>~CS A</t>
  </si>
  <si>
    <t>CS A-CS B</t>
  </si>
  <si>
    <t>CS B~</t>
  </si>
  <si>
    <t>GRAND SUMMARY</t>
  </si>
  <si>
    <t>ADD 10%  PHYSICAL CONTINGENCIES TO SUB TOTAL</t>
  </si>
  <si>
    <t>Rs.</t>
  </si>
  <si>
    <t>ADD  VAT</t>
  </si>
  <si>
    <t>BOQ still in progress for site no 62 ,66 and L1,L2 of 76</t>
  </si>
  <si>
    <t>BILL No. 1 - GENERAL PRELIMINARIES</t>
  </si>
  <si>
    <t>CONTRACTOR'S SITE ESTABLISHMENT</t>
  </si>
  <si>
    <t>1.1.1</t>
  </si>
  <si>
    <t>106.4(1)</t>
  </si>
  <si>
    <t xml:space="preserve">Mobilization of Contractor's Facilities and Plant/ Equipment </t>
  </si>
  <si>
    <t>1.1.2</t>
  </si>
  <si>
    <t>106.4(2)</t>
  </si>
  <si>
    <t xml:space="preserve">De-mobilization of Contractor's Facilities and Plant/Equipment </t>
  </si>
  <si>
    <t>1.1.3</t>
  </si>
  <si>
    <t>106.4(3)</t>
  </si>
  <si>
    <t>Maintenance of Site establishment for the Contractor</t>
  </si>
  <si>
    <t>mth</t>
  </si>
  <si>
    <t>QUALITY STANDARD &amp; PROGRESS</t>
  </si>
  <si>
    <t>1.2.1</t>
  </si>
  <si>
    <t>106.5(1)</t>
  </si>
  <si>
    <t>Progress Reports</t>
  </si>
  <si>
    <t>PS</t>
  </si>
  <si>
    <t>PROJECT NAME BOARDS/ PLAQUES</t>
  </si>
  <si>
    <t>1.3.1</t>
  </si>
  <si>
    <t>106.6(1)</t>
  </si>
  <si>
    <t>Provide and Maintain project Name Boards</t>
  </si>
  <si>
    <t>1.3.2</t>
  </si>
  <si>
    <t>106.6(2)</t>
  </si>
  <si>
    <t>Project Inauguration Plaque and related services</t>
  </si>
  <si>
    <t>SERVICES</t>
  </si>
  <si>
    <t>1.4.1</t>
  </si>
  <si>
    <t>110(1)</t>
  </si>
  <si>
    <t>Temporary supporting and protecting public utility services during execution of works</t>
  </si>
  <si>
    <t>SETTING-OUT, CROSS SECTION SURVEY &amp; DRAWINGS</t>
  </si>
  <si>
    <t>1.5.1</t>
  </si>
  <si>
    <t>115(1)</t>
  </si>
  <si>
    <t>Allow for setting out work, working drawings, as build drawings and cross sections</t>
  </si>
  <si>
    <t>ENVIRONMENTAL MANAGEMENT</t>
  </si>
  <si>
    <t>1.6.1</t>
  </si>
  <si>
    <t>2000(1)</t>
  </si>
  <si>
    <t>Allow for submission of satisfactory Environmental Management ActionPlan (EMAP) and on-site arrangement before commencing the project actions</t>
  </si>
  <si>
    <t>1.6.2</t>
  </si>
  <si>
    <t>2000(2)</t>
  </si>
  <si>
    <t>Allow for Baseline Environmental Monitoring and submission of the report</t>
  </si>
  <si>
    <t>1.6.3</t>
  </si>
  <si>
    <t>2000(4)</t>
  </si>
  <si>
    <t>Monitoring Environmental Quality Parameters and Environmental
mitigation measures during construction</t>
  </si>
  <si>
    <t>1.6.5</t>
  </si>
  <si>
    <t>2000(3)</t>
  </si>
  <si>
    <t>ESMP Monthly Progress Reports</t>
  </si>
  <si>
    <t>TRAFFIC CONTROL</t>
  </si>
  <si>
    <t>1.7.1</t>
  </si>
  <si>
    <t>101(1)</t>
  </si>
  <si>
    <t>Management, Safety &amp; Control &amp; Temporary Diversion of
Traffic, including provision of a general traffic management plan</t>
  </si>
  <si>
    <t>HEALTH &amp; SAFETY</t>
  </si>
  <si>
    <t>1.8.1</t>
  </si>
  <si>
    <t>2003(1)</t>
  </si>
  <si>
    <t>Health and safety meassures during construction confirming to the latest industrial standards</t>
  </si>
  <si>
    <t>1.8.2</t>
  </si>
  <si>
    <t>2003(2)</t>
  </si>
  <si>
    <t>Awareness Programme for STDs</t>
  </si>
  <si>
    <t>UTILITY RELOCATION</t>
  </si>
  <si>
    <t>Proj manager</t>
  </si>
  <si>
    <t>full</t>
  </si>
  <si>
    <t>1.9.1</t>
  </si>
  <si>
    <t>203(1)</t>
  </si>
  <si>
    <t>Relocation of utility services as per requirements of the utility service agency</t>
  </si>
  <si>
    <t>Geo technical Engineer</t>
  </si>
  <si>
    <t>1.10</t>
  </si>
  <si>
    <t>CONSTRUCTION MANAGEMENT &amp; STAFF</t>
  </si>
  <si>
    <t>site engineer</t>
  </si>
  <si>
    <t>1.10.1</t>
  </si>
  <si>
    <t>120(1)</t>
  </si>
  <si>
    <t>1.11</t>
  </si>
  <si>
    <t>MONITORING</t>
  </si>
  <si>
    <t xml:space="preserve">Safety officer </t>
  </si>
  <si>
    <t>1.11.1</t>
  </si>
  <si>
    <t>703(1)</t>
  </si>
  <si>
    <t>Technical officer</t>
  </si>
  <si>
    <t>703(2)</t>
  </si>
  <si>
    <t>QS</t>
  </si>
  <si>
    <t>1.12</t>
  </si>
  <si>
    <t>1.12.1</t>
  </si>
  <si>
    <t>Removal of existing srtuctures and related work</t>
  </si>
  <si>
    <t>1.13</t>
  </si>
  <si>
    <t>DEVELOPMENT OF ACCESS ROADS, REHABILITATION OF ROADS &amp; EXISTING DRAINAGE</t>
  </si>
  <si>
    <t>1.13.1</t>
  </si>
  <si>
    <t>Development of access roads &amp; Rehabilitation of Road Pavement, drainage and relevant work (items under this work shall comply with CIDA publication SCA - 05 - Second edition [STANDARD SPECIFICATION FOR CONSTRUCTION AND MAINTENANCE OF ROADS AND BRIDGES]</t>
  </si>
  <si>
    <t>ITEM</t>
  </si>
  <si>
    <t>QTY.</t>
  </si>
  <si>
    <t>AMOUNT</t>
  </si>
  <si>
    <t>LABOUR</t>
  </si>
  <si>
    <t>5.1.1</t>
  </si>
  <si>
    <t>Skilled Labour</t>
  </si>
  <si>
    <t>hr</t>
  </si>
  <si>
    <t>5.1.2</t>
  </si>
  <si>
    <t>Unskilled Labour</t>
  </si>
  <si>
    <t>Mason</t>
  </si>
  <si>
    <t>Carpenter</t>
  </si>
  <si>
    <t>Steel fixer</t>
  </si>
  <si>
    <t>Mechanic</t>
  </si>
  <si>
    <t>Plumber, Electrician</t>
  </si>
  <si>
    <t>Welder, Fitter</t>
  </si>
  <si>
    <t>Driver</t>
  </si>
  <si>
    <t>Site Supervisor</t>
  </si>
  <si>
    <t>MATERIAL</t>
  </si>
  <si>
    <t>5.2.1</t>
  </si>
  <si>
    <t>Cement</t>
  </si>
  <si>
    <t>50 kg bag</t>
  </si>
  <si>
    <t>5.2.2</t>
  </si>
  <si>
    <t>Sand</t>
  </si>
  <si>
    <t>20 mm agregate</t>
  </si>
  <si>
    <t>Imported soil (Type I )</t>
  </si>
  <si>
    <t>Imported soil (Type II )</t>
  </si>
  <si>
    <t>Aggregate (20-200mm)</t>
  </si>
  <si>
    <t>Aggregate (12.5mm)</t>
  </si>
  <si>
    <r>
      <t>m</t>
    </r>
    <r>
      <rPr>
        <vertAlign val="superscript"/>
        <sz val="10"/>
        <rFont val="Times New Roman"/>
        <family val="1"/>
      </rPr>
      <t>5</t>
    </r>
    <r>
      <rPr>
        <sz val="11"/>
        <color theme="1"/>
        <rFont val="Calibri"/>
        <family val="2"/>
        <scheme val="minor"/>
      </rPr>
      <t/>
    </r>
  </si>
  <si>
    <t>Mild Steel reinforcement</t>
  </si>
  <si>
    <t>Tor Steel reinforcement</t>
  </si>
  <si>
    <t>PVC Pipes 90 mm</t>
  </si>
  <si>
    <t>PVC Pipes 75 mm</t>
  </si>
  <si>
    <t>PVC Pipes 50 mm</t>
  </si>
  <si>
    <t>Random Rubble (4"x 6"mm)</t>
  </si>
  <si>
    <t xml:space="preserve">Random Rubble  (6"x9") </t>
  </si>
  <si>
    <t>Timber Plywood Sheet 12mm</t>
  </si>
  <si>
    <t>Asphalt concrete: binder course material</t>
  </si>
  <si>
    <t>Mt</t>
  </si>
  <si>
    <t>Asphalt concrete: wearing course material</t>
  </si>
  <si>
    <t>Bituminous Emulsion CSS-1</t>
  </si>
  <si>
    <t>liter</t>
  </si>
  <si>
    <t>Bituminous Emulsion (CRS-1)</t>
  </si>
  <si>
    <t>Bituminous Emulsion (CRS-2)</t>
  </si>
  <si>
    <t>Aggregate Base Course(ABC)</t>
  </si>
  <si>
    <t>PVC coated galvanized Gabion boxex 1m x1m x1m</t>
  </si>
  <si>
    <t>Grade 25 Readymix Concrete</t>
  </si>
  <si>
    <t>PLANT &amp; MACHINERY</t>
  </si>
  <si>
    <t>5.3.1</t>
  </si>
  <si>
    <t>Hydraulic Excavator 130HP</t>
  </si>
  <si>
    <t>5.3.2</t>
  </si>
  <si>
    <t>Hydraulic Excavator 200HP</t>
  </si>
  <si>
    <t>5.3.3</t>
  </si>
  <si>
    <t>Dump Truck/Tipper 20T</t>
  </si>
  <si>
    <t>km</t>
  </si>
  <si>
    <t>feb</t>
  </si>
  <si>
    <t>5.3.4</t>
  </si>
  <si>
    <t>Tractor/Trailer 100HP</t>
  </si>
  <si>
    <t xml:space="preserve">Air Compressor 450 cfm </t>
  </si>
  <si>
    <t>Soil nailing machine with accessories</t>
  </si>
  <si>
    <t>Backhoe Loader (JCB)</t>
  </si>
  <si>
    <t>Shotcrete Gunning machine with accessories</t>
  </si>
  <si>
    <t>Asphalt Paver (crawler)</t>
  </si>
  <si>
    <t>Emulsion Sprayer self prop.(4000L)</t>
  </si>
  <si>
    <t>Concrete Mixer</t>
  </si>
  <si>
    <t>Generator (420 KW )</t>
  </si>
  <si>
    <t>Long reach Excavator</t>
  </si>
  <si>
    <t>Vibrating Rammer</t>
  </si>
  <si>
    <t>Day</t>
  </si>
  <si>
    <t>Plate Compactor</t>
  </si>
  <si>
    <t xml:space="preserve">1 Tonn Roller </t>
  </si>
  <si>
    <t>5 Tonn Roller</t>
  </si>
  <si>
    <t>Pneumatic road roller(8-10 tonn)</t>
  </si>
  <si>
    <t>Vibrating Roller (10 tonn)</t>
  </si>
  <si>
    <t>Crew cab</t>
  </si>
  <si>
    <t>Boom truck</t>
  </si>
  <si>
    <t>Jack hammer</t>
  </si>
  <si>
    <t>Excavation of slope up to required angle (soil suitable for filling and unsuitable for filling including soft rock)</t>
  </si>
  <si>
    <t>Coated Metallic Mesh for Non-Embedded Grid Beam method including connecting clips, and other necessary accessories</t>
  </si>
  <si>
    <t>Non embedded boundary beams concrete C30/20  including slope preparation, excavation, formwork and reinforcement &amp; dowels.</t>
  </si>
  <si>
    <t>Clearing and grubbing inclusive of backfilling holes and trenches caused by removal of stumps and boulders (Average depth 150mm)</t>
  </si>
  <si>
    <t>BILL No. 2.1 - SITE CLEARING</t>
  </si>
  <si>
    <t>BILL No. 2.3 - STRUCTURE CONSTRUCTION</t>
  </si>
  <si>
    <t>BILL No. 2.4- SOIL NAILING AND HORIZONTAL DRAINS</t>
  </si>
  <si>
    <t>2.1.1</t>
  </si>
  <si>
    <t>2.1.1.1</t>
  </si>
  <si>
    <t>2.1.1.2</t>
  </si>
  <si>
    <t>2.1.1.3</t>
  </si>
  <si>
    <t>2.1.1.4</t>
  </si>
  <si>
    <t>2.1.1.5</t>
  </si>
  <si>
    <t>2.1.1.6</t>
  </si>
  <si>
    <t>2.1.1.7</t>
  </si>
  <si>
    <t>2.1.2</t>
  </si>
  <si>
    <t>2.1.2.1</t>
  </si>
  <si>
    <t>2.1.2.2</t>
  </si>
  <si>
    <t>Total of Bill No 2.1 - Site Clearing (Transfer to Summary of Bills of Quantities)</t>
  </si>
  <si>
    <t xml:space="preserve">SIDE SLOPE EXCAVATION </t>
  </si>
  <si>
    <t>BILL No. 2.2 - EARTHWORKS</t>
  </si>
  <si>
    <t>2.2.1</t>
  </si>
  <si>
    <t>2.2.1.1</t>
  </si>
  <si>
    <t>2.2.1.2</t>
  </si>
  <si>
    <t>2.2.1.3</t>
  </si>
  <si>
    <t>2.2.1.4</t>
  </si>
  <si>
    <t>2.2.1.5</t>
  </si>
  <si>
    <t>2.2.2</t>
  </si>
  <si>
    <t>2.2.2.1</t>
  </si>
  <si>
    <t>2.2.2.2</t>
  </si>
  <si>
    <t>2.2.2.3</t>
  </si>
  <si>
    <t>2.2.2.4</t>
  </si>
  <si>
    <t>2.2.2.5</t>
  </si>
  <si>
    <t>2.2.2.6</t>
  </si>
  <si>
    <t>2.2.2.7</t>
  </si>
  <si>
    <t>2.2.2.8</t>
  </si>
  <si>
    <t>Total of Bill No 2.2 - Earthworks (Transfer to Summary of Bills of Quantities)</t>
  </si>
  <si>
    <r>
      <t>Excavation and disposal of Boulders - 0.25 m</t>
    </r>
    <r>
      <rPr>
        <vertAlign val="superscript"/>
        <sz val="10"/>
        <rFont val="Times New Roman"/>
        <family val="1"/>
      </rPr>
      <t xml:space="preserve">3 </t>
    </r>
    <r>
      <rPr>
        <sz val="10"/>
        <rFont val="Times New Roman"/>
        <family val="1"/>
      </rPr>
      <t>- 1.0 m</t>
    </r>
    <r>
      <rPr>
        <vertAlign val="superscript"/>
        <sz val="10"/>
        <rFont val="Times New Roman"/>
        <family val="1"/>
      </rPr>
      <t>3</t>
    </r>
    <r>
      <rPr>
        <sz val="10"/>
        <rFont val="Times New Roman"/>
        <family val="1"/>
      </rPr>
      <t xml:space="preserve"> (Provisional Quantity, rate shall include for backfilling holes )</t>
    </r>
  </si>
  <si>
    <r>
      <t>Excavation (chemical blasting) and disposal of Hard rock &gt; 1.0 m</t>
    </r>
    <r>
      <rPr>
        <vertAlign val="superscript"/>
        <sz val="10"/>
        <rFont val="Times New Roman"/>
        <family val="1"/>
      </rPr>
      <t>3</t>
    </r>
    <r>
      <rPr>
        <sz val="10"/>
        <rFont val="Times New Roman"/>
        <family val="1"/>
      </rPr>
      <t xml:space="preserve"> (Provisional Quantity , rate shall include for backfilling holes )</t>
    </r>
  </si>
  <si>
    <t>BILL No. 1 - GENERAL PRELIMINARIES EXCLUDING PROVISIONAL SUMS</t>
  </si>
  <si>
    <t>Instrumentation as per Section 1300</t>
  </si>
  <si>
    <t>Monitoring &amp; testing as per Section 1300</t>
  </si>
  <si>
    <t>Total of Bill No 07 - Provisional Sums (Transfer to Summary of Bills of Quantities)</t>
  </si>
  <si>
    <t>1 cu.m</t>
  </si>
  <si>
    <t>=</t>
  </si>
  <si>
    <t>M.Tonn</t>
  </si>
  <si>
    <t>Sq.m per 1 cum.</t>
  </si>
  <si>
    <t>20 Sq.m</t>
  </si>
  <si>
    <t>Disposal of soil away from site</t>
  </si>
  <si>
    <t>2.3.1</t>
  </si>
  <si>
    <t>2.3.1.1</t>
  </si>
  <si>
    <t>2.3.1.2</t>
  </si>
  <si>
    <t>2.3.1.3</t>
  </si>
  <si>
    <t>2.3.1.4</t>
  </si>
  <si>
    <t>2.3.2</t>
  </si>
  <si>
    <t>2.3.2.1</t>
  </si>
  <si>
    <t>2.3.2.2</t>
  </si>
  <si>
    <t>2.3.2.3</t>
  </si>
  <si>
    <t>2.3.2.4</t>
  </si>
  <si>
    <t>2.3.3</t>
  </si>
  <si>
    <t>2.3.3.1</t>
  </si>
  <si>
    <t>2.3.3.2</t>
  </si>
  <si>
    <t>2.3.3.3</t>
  </si>
  <si>
    <t>2.3.3.4</t>
  </si>
  <si>
    <t>2.3.4</t>
  </si>
  <si>
    <t>2.3.4.2</t>
  </si>
  <si>
    <t>2.3.4.3</t>
  </si>
  <si>
    <t>2.3.4.1</t>
  </si>
  <si>
    <t>2.3.5</t>
  </si>
  <si>
    <t>2.3.5.1</t>
  </si>
  <si>
    <t>2.3.5.2</t>
  </si>
  <si>
    <t>2.3.5.3</t>
  </si>
  <si>
    <t>2.3.7</t>
  </si>
  <si>
    <t>2.3.7.1</t>
  </si>
  <si>
    <t>2.3.7.2</t>
  </si>
  <si>
    <t>2.3.7.3</t>
  </si>
  <si>
    <t>Total of Bill No 2.3 - Structure Construction (Transfer to Summary of Bills of Quantities)</t>
  </si>
  <si>
    <t>Supply and install (12 mm dia. ) hot dipped galvanized mild steel grouted dowels</t>
  </si>
  <si>
    <t>Note 2:For the Soil nailing work, quantity shall be measured in linear meter along the nail starting from interface between facing (i.e. bottom of shotcrete face, bottom of grid beam face, bottom of pillow face or bottom of bearing plate) and soil, to the tip of the nail. No payment shall be made for the nail inside the nail head and inside the facing structure (i.e. grid beam, shotcrete, pillow etc.) Payment shall be made only for the grouted length of the soil nail reinforcement. Any additional cost  shall be included in to the unit rate of the BOQ item.</t>
  </si>
  <si>
    <t>BILL No. 2.4 - SOIL NAILING AND HORIZONTAL DRAINS</t>
  </si>
  <si>
    <t>2.4.1</t>
  </si>
  <si>
    <t>2.4.1.1</t>
  </si>
  <si>
    <t>2.4.1.2</t>
  </si>
  <si>
    <t>2.4.1.3</t>
  </si>
  <si>
    <t>2.4.1.4</t>
  </si>
  <si>
    <t>2.4.1.5</t>
  </si>
  <si>
    <t>2.4.1.6</t>
  </si>
  <si>
    <t>2.4.1.7</t>
  </si>
  <si>
    <t>2.4.2</t>
  </si>
  <si>
    <t>2.4.2.2</t>
  </si>
  <si>
    <t>2.4.3</t>
  </si>
  <si>
    <t>2.4.3.1</t>
  </si>
  <si>
    <t>2.4.3.2</t>
  </si>
  <si>
    <t>2.4.3.3</t>
  </si>
  <si>
    <t>Total of Bill No 2.4 - Soil Nailing and Horizontal Draining (Transfer to Summary of Bills of Quantities)</t>
  </si>
  <si>
    <t>Disposal of excess soil away from site</t>
  </si>
  <si>
    <t>701(7)</t>
  </si>
  <si>
    <t>Non embedded Grid beam concrete C 30/20  with nail heads including slope preparation, excavation, formwork,  reinforcement &amp; dowels.</t>
  </si>
  <si>
    <t>701(4)d</t>
  </si>
  <si>
    <t>Pull-Out test for test nails and working nails</t>
  </si>
  <si>
    <t>BILL No. 4.1 - SITE CLEARING</t>
  </si>
  <si>
    <t>4.1.1</t>
  </si>
  <si>
    <t>4.1.1.1</t>
  </si>
  <si>
    <t>4.1.1.2</t>
  </si>
  <si>
    <t>4.1.1.3</t>
  </si>
  <si>
    <t>4.1.1.4</t>
  </si>
  <si>
    <t>4.1.1.5</t>
  </si>
  <si>
    <t>4.1.1.6</t>
  </si>
  <si>
    <t>4.1.1.7</t>
  </si>
  <si>
    <t>4.1.2</t>
  </si>
  <si>
    <t>4.1.2.1</t>
  </si>
  <si>
    <t>4.1.2.2</t>
  </si>
  <si>
    <t>Total of Bill No 4.1 - Site Clearing (Transfer to Summary of Bills of Quantities)</t>
  </si>
  <si>
    <t>4.3.1</t>
  </si>
  <si>
    <t>BILL No. 4.3 - STRUCTURE CONSTRUCTION</t>
  </si>
  <si>
    <t>4.3.1.1</t>
  </si>
  <si>
    <t>4.3.1.2</t>
  </si>
  <si>
    <t>4.3.1.3</t>
  </si>
  <si>
    <t>4.3.1.4</t>
  </si>
  <si>
    <t>4.3.2</t>
  </si>
  <si>
    <t>4.3.2.1</t>
  </si>
  <si>
    <t>4.3.2.2</t>
  </si>
  <si>
    <t>4.3.3</t>
  </si>
  <si>
    <t>4.3.3.1</t>
  </si>
  <si>
    <t>4.3.3.2</t>
  </si>
  <si>
    <t>4.3.3.3</t>
  </si>
  <si>
    <t>4.3.3.4</t>
  </si>
  <si>
    <t>4.3.3.5</t>
  </si>
  <si>
    <t>4.3.3.6</t>
  </si>
  <si>
    <t>4.3.3.7</t>
  </si>
  <si>
    <t>4.3.4</t>
  </si>
  <si>
    <t>4.3.4.1</t>
  </si>
  <si>
    <t>4.3.4.2</t>
  </si>
  <si>
    <t>4.3.4.3</t>
  </si>
  <si>
    <t>4.3.4.4</t>
  </si>
  <si>
    <t>4.3.4.5</t>
  </si>
  <si>
    <t>4.3.4.6</t>
  </si>
  <si>
    <t>Total of Bill No 4.3 - Structure Construction (Transfer to Summary of Bills of Quantities)</t>
  </si>
  <si>
    <t>BILL No. 4.4 - HORIZONTAL DRAINS &amp; TURFING</t>
  </si>
  <si>
    <t>4.4.1</t>
  </si>
  <si>
    <t>4.4.1.1</t>
  </si>
  <si>
    <t>4.4.2</t>
  </si>
  <si>
    <t>4.4.2.1</t>
  </si>
  <si>
    <t>Total of Bill No 4.4 - Soil Nailing and Horizontal Draining (Transfer to Summary of Bills of Quantities)</t>
  </si>
  <si>
    <t>BILL No. 4.2 - EARTHWORKS</t>
  </si>
  <si>
    <t>BILL No. 5.1 - SITE CLEARING</t>
  </si>
  <si>
    <t>5.1.1.1</t>
  </si>
  <si>
    <t>5.1.1.2</t>
  </si>
  <si>
    <t>5.1.1.3</t>
  </si>
  <si>
    <t>5.1.1.4</t>
  </si>
  <si>
    <t>5.1.1.5</t>
  </si>
  <si>
    <t>5.1.1.6</t>
  </si>
  <si>
    <t>5.1.1.7</t>
  </si>
  <si>
    <t>5.1.2.1</t>
  </si>
  <si>
    <t>5.1.2.2</t>
  </si>
  <si>
    <t>Total of Bill No 5.1 - Site Clearing (Transfer to Summary of Bills of Quantities)</t>
  </si>
  <si>
    <t>BILL No. 5.2 - EARTHWORKS</t>
  </si>
  <si>
    <t>5.2.1.1</t>
  </si>
  <si>
    <t>5.2.1.2</t>
  </si>
  <si>
    <t>5.2.1.3</t>
  </si>
  <si>
    <t>5.2.1.4</t>
  </si>
  <si>
    <t>5.2.1.5</t>
  </si>
  <si>
    <t>5.2.2.1</t>
  </si>
  <si>
    <t>5.2.2.2</t>
  </si>
  <si>
    <t>5.2.2.3</t>
  </si>
  <si>
    <t>5.2.2.4</t>
  </si>
  <si>
    <t>5.2.2.5</t>
  </si>
  <si>
    <t>5.2.2.6</t>
  </si>
  <si>
    <t>5.2.2.7</t>
  </si>
  <si>
    <t>Total of Bill No 5.2 - Earthworks (Transfer to Summary of Bills of Quantities)</t>
  </si>
  <si>
    <t>BILL No. 5.3 - STRUCTURE CONSTRUCTION</t>
  </si>
  <si>
    <t>5.3.1.1</t>
  </si>
  <si>
    <t>5.3.1.2</t>
  </si>
  <si>
    <t>5.3.1.3</t>
  </si>
  <si>
    <t>5.3.1.4</t>
  </si>
  <si>
    <t>2.3.2.5</t>
  </si>
  <si>
    <t>2.3.2.6</t>
  </si>
  <si>
    <t>2.3.2.7</t>
  </si>
  <si>
    <t>2.3.2.8</t>
  </si>
  <si>
    <t>2.3.2.9</t>
  </si>
  <si>
    <t>5.3.3.1</t>
  </si>
  <si>
    <t>5.3.3.2</t>
  </si>
  <si>
    <t>Aggregate backfill – (20-200 mm) (rate shall include for gauge 1000 polythene )</t>
  </si>
  <si>
    <t>Aggregate backfill (20-200mm) (rate shall include for gauge 1000 polythene )</t>
  </si>
  <si>
    <t>Turfing as directed by the Engineer, and regular maintanance for three months (provisional Qty.)</t>
  </si>
  <si>
    <t>Total of Bill No 5.3 - Structure Construction (Transfer to Summary of Bills of Quantities)</t>
  </si>
  <si>
    <t>5.3.4.1</t>
  </si>
  <si>
    <t>BILL No. 6.1 - SITE CLEARING</t>
  </si>
  <si>
    <t>6.1.1</t>
  </si>
  <si>
    <t>BILL No. 6.2 - EARTHWORKS</t>
  </si>
  <si>
    <t>6.2.1</t>
  </si>
  <si>
    <t>6.2.1.1</t>
  </si>
  <si>
    <t>6.2.1.2</t>
  </si>
  <si>
    <t>6.2.1.3</t>
  </si>
  <si>
    <t>6.2.1.4</t>
  </si>
  <si>
    <t>6.2.1.5</t>
  </si>
  <si>
    <t>6.2.2</t>
  </si>
  <si>
    <t>6.2.2.1</t>
  </si>
  <si>
    <t>6.2.2.2</t>
  </si>
  <si>
    <t>6.2.2.3</t>
  </si>
  <si>
    <t>6.2.2.4</t>
  </si>
  <si>
    <t>6.2.2.5</t>
  </si>
  <si>
    <t>6.2.2.6</t>
  </si>
  <si>
    <t>6.2.2.7</t>
  </si>
  <si>
    <t>Dismantle and remove rubble / brick masonry / Gabion structures</t>
  </si>
  <si>
    <t>Grid beam ,concrete C 30/20 grid beams with nail heads including surface preparation,formwork, reinforcement &amp; dowels.</t>
  </si>
  <si>
    <t>BILL No. 6.4 - SOIL NAILING AND HORIZONTAL DRAINS</t>
  </si>
  <si>
    <t>BILL No. 6.3 - STRUCTURE CONSTRUCTION</t>
  </si>
  <si>
    <t>6.3.1</t>
  </si>
  <si>
    <t>6.3.1.1</t>
  </si>
  <si>
    <t>6.3.1.2</t>
  </si>
  <si>
    <t>6.3.1.3</t>
  </si>
  <si>
    <t>6.3.1.4</t>
  </si>
  <si>
    <t>6.3.2</t>
  </si>
  <si>
    <t>6.3.2.1</t>
  </si>
  <si>
    <t>6.3.2.2</t>
  </si>
  <si>
    <t>6.3.2.3</t>
  </si>
  <si>
    <t>6.3.2.4</t>
  </si>
  <si>
    <t>6.3.3</t>
  </si>
  <si>
    <t>6.3.3.1</t>
  </si>
  <si>
    <t>6.3.3.2</t>
  </si>
  <si>
    <t>6.3.3.3</t>
  </si>
  <si>
    <t>6.3.3.4</t>
  </si>
  <si>
    <t>6.3.3.5</t>
  </si>
  <si>
    <t>6.3.3.6</t>
  </si>
  <si>
    <t>6.3.3.7</t>
  </si>
  <si>
    <t>6.3.4</t>
  </si>
  <si>
    <t>6.3.4.1</t>
  </si>
  <si>
    <t>6.3.4.2</t>
  </si>
  <si>
    <t>6.3.4.3</t>
  </si>
  <si>
    <t>6.3.4.4</t>
  </si>
  <si>
    <t>6.3.4.5</t>
  </si>
  <si>
    <t>6.3.4.6</t>
  </si>
  <si>
    <t>Total of Bill No 6.3 - Structure Construction (Transfer to Summary of Bills of Quantities)</t>
  </si>
  <si>
    <t>6.4.1</t>
  </si>
  <si>
    <t>6.4.1.1</t>
  </si>
  <si>
    <t>6.4.1.2</t>
  </si>
  <si>
    <t>6.4.1.3</t>
  </si>
  <si>
    <t>6.4.1.4</t>
  </si>
  <si>
    <t>6.4.2</t>
  </si>
  <si>
    <t>6.4.2.1</t>
  </si>
  <si>
    <t>Total of Bill No 6.4 - Soil Nailing and Horizontal Draining (Transfer to Summary of Bills of Quantities)</t>
  </si>
  <si>
    <t>BILL NO. 02 -REDUCTION OF LANDSLIDE VULNERABILITY BY MITIGATION MEASURES SEETHA - ELIYA TEMPLE NUWARAELIYA (SITE NO 42)</t>
  </si>
  <si>
    <t>BILL NO. 03 -REDUCTION OF LANDSLIDE VULNERABILITY  BY MITIGATION MEASURES BOSCO COLLEGE - HATTON (SITE NO 43)</t>
  </si>
  <si>
    <t>BILL NO. 04 -REDUCTION OF LANDSLIDE VULNERABILITY  BY MITIGATION MEASURES GINIGATHENA TOWN - NUWARAELIYA (SITE NO 44)</t>
  </si>
  <si>
    <t>BILL NO. 05 -REDUCTION OF LANDSLIDE VULNERABILITY BY MITIGATION MEASURES SRI SADDHARMARAMAYA TEMPLE THALAWAKELE (SITE NO 101)</t>
  </si>
  <si>
    <t>BILL NO. 06 -REDUCTION OF LANDSLIDE VULNERABILITY  BY MITIGATION MEASURES LIYANWALA MAHA VIDYALAYA (SITE NO 103)</t>
  </si>
  <si>
    <t>BILL NO. 07 - PROVISIONAL SUMS</t>
  </si>
  <si>
    <t>1.10.2</t>
  </si>
  <si>
    <t>1.10.3</t>
  </si>
  <si>
    <t>1.10.4</t>
  </si>
  <si>
    <t>1.10.5</t>
  </si>
  <si>
    <t>1.10.6</t>
  </si>
  <si>
    <t>1.10.7</t>
  </si>
  <si>
    <t>1.10.8</t>
  </si>
  <si>
    <t>1.10.9</t>
  </si>
  <si>
    <t>Man months</t>
  </si>
  <si>
    <r>
      <rPr>
        <b/>
        <sz val="10"/>
        <rFont val="Times New Roman"/>
        <family val="1"/>
      </rPr>
      <t>Project Manager / Contractor’s representative</t>
    </r>
    <r>
      <rPr>
        <sz val="10"/>
        <rFont val="Times New Roman"/>
        <family val="1"/>
      </rPr>
      <t xml:space="preserve">  (01 no. Full time)  As per the Specifications subsection 120 -</t>
    </r>
    <r>
      <rPr>
        <b/>
        <sz val="10"/>
        <rFont val="Times New Roman"/>
        <family val="1"/>
      </rPr>
      <t xml:space="preserve"> </t>
    </r>
    <r>
      <rPr>
        <sz val="10"/>
        <rFont val="Times New Roman"/>
        <family val="1"/>
      </rPr>
      <t>Appendix A</t>
    </r>
  </si>
  <si>
    <r>
      <rPr>
        <b/>
        <sz val="10"/>
        <rFont val="Times New Roman"/>
        <family val="1"/>
      </rPr>
      <t xml:space="preserve">Geotechnical Engineer  </t>
    </r>
    <r>
      <rPr>
        <sz val="10"/>
        <rFont val="Times New Roman"/>
        <family val="1"/>
      </rPr>
      <t>(01 no.Full time) As per the Specifications subsection 120 - Appendix A</t>
    </r>
  </si>
  <si>
    <r>
      <rPr>
        <b/>
        <sz val="10"/>
        <rFont val="Times New Roman"/>
        <family val="1"/>
      </rPr>
      <t>Site Engineers</t>
    </r>
    <r>
      <rPr>
        <sz val="10"/>
        <rFont val="Times New Roman"/>
        <family val="1"/>
      </rPr>
      <t xml:space="preserve">   (01 no.Full time) As per the Specifications subsection 120 - Appendix A</t>
    </r>
  </si>
  <si>
    <r>
      <rPr>
        <b/>
        <sz val="10"/>
        <rFont val="Times New Roman"/>
        <family val="1"/>
      </rPr>
      <t>Technical Officers</t>
    </r>
    <r>
      <rPr>
        <sz val="10"/>
        <rFont val="Times New Roman"/>
        <family val="1"/>
      </rPr>
      <t xml:space="preserve">  (05 nos. Full time) As per the Specifications subsection 120 - Appendix A</t>
    </r>
  </si>
  <si>
    <r>
      <rPr>
        <b/>
        <sz val="10"/>
        <rFont val="Times New Roman"/>
        <family val="1"/>
      </rPr>
      <t xml:space="preserve">Surveyor </t>
    </r>
    <r>
      <rPr>
        <sz val="10"/>
        <rFont val="Times New Roman"/>
        <family val="1"/>
      </rPr>
      <t xml:space="preserve"> (01 no.Full time) As per the Specifications subsection 120 - Appendix A</t>
    </r>
  </si>
  <si>
    <r>
      <rPr>
        <b/>
        <sz val="10"/>
        <rFont val="Times New Roman"/>
        <family val="1"/>
      </rPr>
      <t>QA/QC Engineer</t>
    </r>
    <r>
      <rPr>
        <sz val="10"/>
        <rFont val="Times New Roman"/>
        <family val="1"/>
      </rPr>
      <t xml:space="preserve"> (01 no.Full time) As per the Specifications subsection 120 - Appendix A</t>
    </r>
  </si>
  <si>
    <r>
      <rPr>
        <b/>
        <sz val="10"/>
        <rFont val="Times New Roman"/>
        <family val="1"/>
      </rPr>
      <t xml:space="preserve">Quantity Surveyor </t>
    </r>
    <r>
      <rPr>
        <sz val="10"/>
        <rFont val="Times New Roman"/>
        <family val="1"/>
      </rPr>
      <t xml:space="preserve"> (01 no.Full time) As per the Specifications subsection 120 - Appendix A</t>
    </r>
  </si>
  <si>
    <r>
      <rPr>
        <b/>
        <sz val="10"/>
        <rFont val="Times New Roman"/>
        <family val="1"/>
      </rPr>
      <t>Environmental &amp; Social Officer</t>
    </r>
    <r>
      <rPr>
        <sz val="10"/>
        <rFont val="Times New Roman"/>
        <family val="1"/>
      </rPr>
      <t xml:space="preserve"> (01 no.Full time) As per the Specifications subsection 120 - Appendix A</t>
    </r>
  </si>
  <si>
    <r>
      <rPr>
        <b/>
        <sz val="10"/>
        <rFont val="Times New Roman"/>
        <family val="1"/>
      </rPr>
      <t xml:space="preserve">Health &amp; Safety Officer </t>
    </r>
    <r>
      <rPr>
        <sz val="10"/>
        <rFont val="Times New Roman"/>
        <family val="1"/>
      </rPr>
      <t xml:space="preserve"> (01 no.Full time) As per the Specifications subsection 120 - Appendix A</t>
    </r>
  </si>
  <si>
    <t>-</t>
  </si>
  <si>
    <t>Removal of existing structures and related work</t>
  </si>
  <si>
    <t>7.1</t>
  </si>
  <si>
    <t>7.2</t>
  </si>
  <si>
    <t>7.3</t>
  </si>
  <si>
    <t>7.4</t>
  </si>
  <si>
    <t>7.5</t>
  </si>
  <si>
    <t>7.6</t>
  </si>
  <si>
    <t>7.7</t>
  </si>
  <si>
    <t>7.8</t>
  </si>
  <si>
    <t>7.9</t>
  </si>
  <si>
    <t xml:space="preserve">Total of Bill No 1 - Preliminaries (Transfer to Summary of Bills of Quantities) </t>
  </si>
  <si>
    <t>Refer Bill No.07 item 7.1</t>
  </si>
  <si>
    <t>Refer Bill No.07 item 7.3</t>
  </si>
  <si>
    <t>Refer Bill No.07 item 7.5</t>
  </si>
  <si>
    <t>Refer Bill No.07 item 7.7</t>
  </si>
  <si>
    <t>Refer Bill No.07 item 7.9</t>
  </si>
  <si>
    <t>1.11.2</t>
  </si>
  <si>
    <t>RLVMMP/WORKS/06A</t>
  </si>
  <si>
    <t>LANDSLIDE  MITIGATION MEASURES AT  05 LOCATIONS IN NUWARA ELIYA DISTRICT (SITE NO. 42,43,44,101,103)</t>
  </si>
  <si>
    <t>Allow for overhead and profit by the contractor for Project Inauguration Plaque and related services</t>
  </si>
  <si>
    <t>Allow for overhead and profit by the contractor for Temporary supporting and protecting public utility services during execution of works</t>
  </si>
  <si>
    <t>Allow for overhead and profit by the contractor for Monitoring Environmental Quality Parameters and Environmental
mitigation measures during construction</t>
  </si>
  <si>
    <t>Allow for overhead and profit by the contractor for Management, Safety &amp; Control &amp; Temporary Diversion of Traffic, including provision of a general traffic management plan</t>
  </si>
  <si>
    <t>Allow for overhead and profit by the contractor for Awareness Programme for STDs</t>
  </si>
  <si>
    <t>Allow for overhead and profit by the contractor for Relocation of utility services as per requirements of the utility service agency</t>
  </si>
  <si>
    <t>Allow for overhead and profit by the contractor for Instrumentation as per Section 1300</t>
  </si>
  <si>
    <t>Allow for overhead and profit by the contractor for Removal of existing structures and related work</t>
  </si>
  <si>
    <t>Allow for overhead and profit by the contractor for Development of access roads &amp; Rehabilitation of Road Pavement, drainage and relevant work (items under this work shall comply with CIDA publication SCA - 05 - Second edition [STANDARD SPECIFICATION FOR CONSTRUCTION AND MAINTENANCE OF ROADS AND BRIDGES]</t>
  </si>
  <si>
    <t xml:space="preserve">BILL No. 01 - GENERAL PRELIMINARIES </t>
  </si>
  <si>
    <t>PROVISIONAL SUM</t>
  </si>
  <si>
    <t>BILL NO. 08 - OVERHEAD AND PROFIT BY THE CONTRACTOR FOR PROVISIONAL SUMS</t>
  </si>
  <si>
    <t xml:space="preserve"> AMOUNT OF PROVISIONAL SUM</t>
  </si>
  <si>
    <t>PERCENTAGE</t>
  </si>
  <si>
    <t>8.1</t>
  </si>
  <si>
    <t>pro rata</t>
  </si>
  <si>
    <t>8.2</t>
  </si>
  <si>
    <t>8.3</t>
  </si>
  <si>
    <t>8.4</t>
  </si>
  <si>
    <t>8.5</t>
  </si>
  <si>
    <t>8.6</t>
  </si>
  <si>
    <t>8.7</t>
  </si>
  <si>
    <t>8.8</t>
  </si>
  <si>
    <t>8.9</t>
  </si>
  <si>
    <t>Total of Bill No 08 - Overhead and Profit by the Contractor for the PS (Transfer to Summary of Bills of Quantities)</t>
  </si>
  <si>
    <t>BILL NO. 9- DAYWORKS</t>
  </si>
  <si>
    <t>9.1.1</t>
  </si>
  <si>
    <t>9.1.2</t>
  </si>
  <si>
    <t>9.1.3</t>
  </si>
  <si>
    <t>9.1.4</t>
  </si>
  <si>
    <t>9.1.5</t>
  </si>
  <si>
    <t>9.1.6</t>
  </si>
  <si>
    <t>9.1.7</t>
  </si>
  <si>
    <t>9.1.8</t>
  </si>
  <si>
    <t>9.1.9</t>
  </si>
  <si>
    <t>9.1.10</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</si>
  <si>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</si>
  <si>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</si>
  <si>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</si>
  <si>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</si>
  <si>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</si>
  <si>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</si>
  <si>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</si>
  <si>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</si>
  <si>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</si>
  <si>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</si>
  <si>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</si>
  <si>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</si>
  <si>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</si>
  <si>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</si>
  <si>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</si>
  <si>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</si>
  <si>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</si>
  <si>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</si>
  <si>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</si>
  <si>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</si>
  <si>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</si>
  <si>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</si>
  <si>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</si>
  <si>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9.3.1</t>
  </si>
  <si>
    <t>9.3.2</t>
  </si>
  <si>
    <t>9.3.3</t>
  </si>
  <si>
    <t>9.3.4</t>
  </si>
  <si>
    <t>9.3.5</t>
  </si>
  <si>
    <t>9.3.6</t>
  </si>
  <si>
    <t>9.3.7</t>
  </si>
  <si>
    <t>9.3.8</t>
  </si>
  <si>
    <t>9.3.9</t>
  </si>
  <si>
    <t>9.3.10</t>
  </si>
  <si>
    <t>9.3.11</t>
  </si>
  <si>
    <t>9.3.12</t>
  </si>
  <si>
    <t>9.3.13</t>
  </si>
  <si>
    <t>9.3.14</t>
  </si>
  <si>
    <t>9.3.15</t>
  </si>
  <si>
    <t>9.3.16</t>
  </si>
  <si>
    <t>9.3.17</t>
  </si>
  <si>
    <t>9.3.18</t>
  </si>
  <si>
    <t>9.3.19</t>
  </si>
  <si>
    <t>9.3.20</t>
  </si>
  <si>
    <t>9.3.21</t>
  </si>
  <si>
    <t>9.3.22</t>
  </si>
  <si>
    <t xml:space="preserve">  Total of Bill No 9 - DayWorks (Transfer to Summary of Bills of Quantities)</t>
  </si>
  <si>
    <t>BILL NO. 9 - DAYWORK</t>
  </si>
  <si>
    <t>SUB TOTAL (Bill No. 01 - 09)</t>
  </si>
  <si>
    <t>TENDER PRICE EXCLUDING VAT &amp; DISCOUNTS</t>
  </si>
  <si>
    <t>DISCOUNT (IF ANY)</t>
  </si>
  <si>
    <t>DISCOUNTED TENDER PRICE EXCLUDING VAT</t>
  </si>
  <si>
    <t>DISCOUNTED TENDER PRICE INCLUDING VAT</t>
  </si>
  <si>
    <t>Refer Bill No.07 item 7.2</t>
  </si>
  <si>
    <t>Refer Bill No.07 item 7.4</t>
  </si>
  <si>
    <t>Refer Bill No.07 item 7.6</t>
  </si>
  <si>
    <t>Refer Bill No.07 item 7.8</t>
  </si>
  <si>
    <t xml:space="preserve">Note 1: Dowels will be used for fixing wire mesh whenever necessary and will be paid seperately </t>
  </si>
  <si>
    <t>Note 1:For the Soil nailing work, quantity shall be measured in linear meter along the nail starting from interface between facings (i.e. bottom of shotcrete face, bottom of grid beam face, bottom of pillow face or bottom of bearing plate) to the tip of the nail. No payment shall be made for the nail inside the nail head and inside the facing structure (i.e. grid beam, shotcrete, pillow etc.) Payment shall be made only for the grouted length of the soil nail reinforcement. Any additional cost  shall be included in to the unit rate of the BOQ item.</t>
  </si>
  <si>
    <t xml:space="preserve">Note 1: Dowels will be used for fixing wire mesh  whenever necessary and will be paid seperately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</si>
</sst>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0_);_(* \(#,##0.000\);_(* &quot;-&quot;??_);_(@_)"/>
    <numFmt numFmtId="165" formatCode="0.0"/>
    <numFmt numFmtId="166" formatCode="0.000"/>
    <numFmt numFmtId="167" formatCode="_(* #,##0_);_(* \(#,##0\);_(* &quot;-&quot;??_);_(@_)"/>
    <numFmt numFmtId="168" formatCode="_(* #,##0.000_);_(* \(#,##0.000\);_(* &quot;-&quot;???_);_(@_)"/>
  </numFmts>
  <fonts count="50">
    <font>
      <sz val="11"/>
      <color theme="1"/>
      <name val="Calibri"/>
      <family val="2"/>
      <scheme val="minor"/>
    </font>
    <font>
      <sz val="11"/>
      <color theme="1"/>
      <name val="Calibri"/>
      <family val="2"/>
      <scheme val="minor"/>
    </font>
    <font>
      <b/>
      <sz val="11"/>
      <color theme="1"/>
      <name val="Calibri"/>
      <family val="2"/>
      <scheme val="minor"/>
    </font>
    <font>
      <sz val="12"/>
      <name val="Times New Roman"/>
      <family val="1"/>
    </font>
    <font>
      <b/>
      <sz val="12"/>
      <name val="Times New Roman"/>
      <family val="1"/>
    </font>
    <font>
      <b/>
      <sz val="10"/>
      <name val="Times New Roman"/>
      <family val="1"/>
    </font>
    <font>
      <sz val="10"/>
      <name val="Arial"/>
      <family val="2"/>
    </font>
    <font>
      <sz val="10"/>
      <name val="Times New Roman"/>
      <family val="1"/>
    </font>
    <font>
      <b/>
      <i/>
      <sz val="10"/>
      <name val="Times New Roman"/>
      <family val="1"/>
    </font>
    <font>
      <sz val="11"/>
      <name val="Arial"/>
      <family val="2"/>
    </font>
    <font>
      <sz val="10"/>
      <color theme="1"/>
      <name val="Times New Roman"/>
      <family val="1"/>
    </font>
    <font>
      <b/>
      <sz val="10"/>
      <color theme="1"/>
      <name val="Times New Roman"/>
      <family val="1"/>
    </font>
    <font>
      <vertAlign val="superscript"/>
      <sz val="10"/>
      <color theme="1"/>
      <name val="Times New Roman"/>
      <family val="1"/>
    </font>
    <font>
      <sz val="11"/>
      <name val="Times New Roman"/>
      <family val="1"/>
    </font>
    <font>
      <vertAlign val="superscript"/>
      <sz val="10"/>
      <name val="Times New Roman"/>
      <family val="1"/>
    </font>
    <font>
      <b/>
      <i/>
      <u/>
      <sz val="10"/>
      <name val="Times New Roman"/>
      <family val="1"/>
    </font>
    <font>
      <sz val="9"/>
      <name val="Arial"/>
      <family val="2"/>
    </font>
    <font>
      <b/>
      <sz val="11"/>
      <name val="Arial Unicode MS"/>
      <family val="2"/>
    </font>
    <font>
      <sz val="10"/>
      <name val="Arial Unicode MS"/>
      <family val="2"/>
    </font>
    <font>
      <b/>
      <sz val="10"/>
      <name val="Arial Unicode MS"/>
      <family val="2"/>
    </font>
    <font>
      <b/>
      <u/>
      <sz val="10"/>
      <name val="Arial Unicode MS"/>
      <family val="2"/>
    </font>
    <font>
      <b/>
      <sz val="10"/>
      <color rgb="FFFF0000"/>
      <name val="Arial Unicode MS"/>
      <family val="2"/>
    </font>
    <font>
      <sz val="10"/>
      <name val="Arial Unicode MS"/>
      <family val="2"/>
    </font>
    <font>
      <b/>
      <sz val="10"/>
      <name val="Arial Unicode MS"/>
      <family val="2"/>
    </font>
    <font>
      <sz val="10"/>
      <color rgb="FFC00000"/>
      <name val="Arial"/>
      <family val="2"/>
    </font>
    <font>
      <sz val="10"/>
      <color rgb="FFFF0000"/>
      <name val="Arial Unicode MS"/>
      <family val="2"/>
    </font>
    <font>
      <b/>
      <sz val="14"/>
      <color theme="1"/>
      <name val="Calibri"/>
      <family val="2"/>
      <scheme val="minor"/>
    </font>
    <font>
      <sz val="11"/>
      <name val="Calibri"/>
      <family val="2"/>
      <scheme val="minor"/>
    </font>
    <font>
      <b/>
      <sz val="11"/>
      <name val="Calibri"/>
      <family val="2"/>
      <scheme val="minor"/>
    </font>
    <font>
      <b/>
      <sz val="9"/>
      <color indexed="81"/>
      <name val="Tahoma"/>
      <family val="2"/>
    </font>
    <font>
      <sz val="9"/>
      <color indexed="81"/>
      <name val="Tahoma"/>
      <family val="2"/>
    </font>
    <font>
      <sz val="8"/>
      <name val="Calibri"/>
      <family val="2"/>
      <scheme val="minor"/>
    </font>
    <font>
      <b/>
      <sz val="11"/>
      <name val="Arial"/>
      <family val="2"/>
    </font>
    <font>
      <sz val="24"/>
      <name val="Arial"/>
      <family val="2"/>
    </font>
    <font>
      <b/>
      <sz val="10"/>
      <name val="Arial Unicode MS"/>
      <family val="2"/>
    </font>
    <font>
      <sz val="10"/>
      <color rgb="FFFF0000"/>
      <name val="Times New Roman"/>
      <family val="1"/>
    </font>
    <font>
      <sz val="12"/>
      <color theme="1"/>
      <name val="Plot"/>
    </font>
    <font>
      <sz val="11"/>
      <color rgb="FFFF0000"/>
      <name val="Arial"/>
      <family val="2"/>
    </font>
    <font>
      <sz val="12"/>
      <name val="Plot"/>
    </font>
    <font>
      <vertAlign val="superscript"/>
      <sz val="12"/>
      <name val="Times New Roman"/>
      <family val="1"/>
    </font>
    <font>
      <vertAlign val="superscript"/>
      <sz val="11"/>
      <name val="Times New Roman"/>
      <family val="1"/>
    </font>
    <font>
      <sz val="9"/>
      <name val="Times New Roman"/>
      <family val="1"/>
    </font>
    <font>
      <b/>
      <u/>
      <sz val="10"/>
      <name val="Times New Roman"/>
      <family val="1"/>
    </font>
    <font>
      <b/>
      <sz val="16"/>
      <name val="Times New Roman"/>
      <family val="1"/>
    </font>
    <font>
      <b/>
      <sz val="11"/>
      <name val="Times New Roman"/>
      <family val="1"/>
    </font>
    <font>
      <b/>
      <i/>
      <sz val="9"/>
      <name val="Times New Roman"/>
      <family val="1"/>
    </font>
    <font>
      <b/>
      <i/>
      <sz val="8"/>
      <name val="Times New Roman"/>
      <family val="1"/>
    </font>
    <font>
      <sz val="11"/>
      <name val="Calibri"/>
      <family val="2"/>
    </font>
    <font>
      <sz val="10"/>
      <color rgb="FF000000"/>
      <name val="Times New Roman"/>
      <family val="1"/>
    </font>
    <font>
      <b/>
      <sz val="14"/>
      <name val="Times New Roman"/>
      <family val="1"/>
    </font>
  </fonts>
  <fills count="22">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9" tint="0.39997558519241921"/>
        <bgColor indexed="64"/>
      </patternFill>
    </fill>
    <fill>
      <patternFill patternType="solid">
        <fgColor theme="5" tint="0.39997558519241921"/>
        <bgColor indexed="64"/>
      </patternFill>
    </fill>
    <fill>
      <patternFill patternType="solid">
        <fgColor rgb="FF00B0F0"/>
        <bgColor indexed="64"/>
      </patternFill>
    </fill>
    <fill>
      <patternFill patternType="solid">
        <fgColor rgb="FF92D050"/>
        <bgColor indexed="64"/>
      </patternFill>
    </fill>
    <fill>
      <patternFill patternType="solid">
        <fgColor rgb="FF99FF66"/>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249977111117893"/>
        <bgColor indexed="64"/>
      </patternFill>
    </fill>
    <fill>
      <patternFill patternType="solid">
        <fgColor rgb="FFFF0000"/>
        <bgColor indexed="64"/>
      </patternFill>
    </fill>
    <fill>
      <patternFill patternType="solid">
        <fgColor theme="9" tint="0.79998168889431442"/>
        <bgColor indexed="64"/>
      </patternFill>
    </fill>
    <fill>
      <patternFill patternType="solid">
        <fgColor theme="5" tint="0.59999389629810485"/>
        <bgColor indexed="64"/>
      </patternFill>
    </fill>
  </fills>
  <borders count="8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43" fontId="1"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1" fillId="0" borderId="0"/>
    <xf numFmtId="43" fontId="1" fillId="0" borderId="0" applyFont="0" applyFill="0" applyBorder="0" applyAlignment="0" applyProtection="0"/>
    <xf numFmtId="0" fontId="1" fillId="0" borderId="0"/>
    <xf numFmtId="0" fontId="6" fillId="0" borderId="0"/>
    <xf numFmtId="9" fontId="1" fillId="0" borderId="0" applyFont="0" applyFill="0" applyBorder="0" applyAlignment="0" applyProtection="0"/>
    <xf numFmtId="0" fontId="6" fillId="0" borderId="0"/>
  </cellStyleXfs>
  <cellXfs count="702">
    <xf numFmtId="0" fontId="0" fillId="0" borderId="0" xfId="0"/>
    <xf numFmtId="43" fontId="0" fillId="0" borderId="0" xfId="1" applyFont="1"/>
    <xf numFmtId="43" fontId="0" fillId="0" borderId="0" xfId="1" applyFont="1" applyAlignment="1">
      <alignment vertical="center"/>
    </xf>
    <xf numFmtId="0" fontId="7" fillId="0" borderId="4" xfId="0" applyFont="1" applyBorder="1" applyAlignment="1">
      <alignment horizontal="center" vertical="center"/>
    </xf>
    <xf numFmtId="3" fontId="7" fillId="0" borderId="4" xfId="0" applyNumberFormat="1" applyFont="1" applyBorder="1" applyAlignment="1">
      <alignment horizontal="center" vertical="center"/>
    </xf>
    <xf numFmtId="43" fontId="7" fillId="0" borderId="5" xfId="2" applyFont="1" applyBorder="1" applyAlignment="1">
      <alignment horizontal="center" vertical="center"/>
    </xf>
    <xf numFmtId="0" fontId="7" fillId="0" borderId="6" xfId="3" applyFont="1" applyBorder="1" applyAlignment="1">
      <alignment horizontal="left" vertical="center"/>
    </xf>
    <xf numFmtId="43" fontId="7" fillId="0" borderId="9" xfId="2" applyFont="1" applyBorder="1" applyAlignment="1">
      <alignment horizontal="right" vertical="center"/>
    </xf>
    <xf numFmtId="0" fontId="7" fillId="0" borderId="0" xfId="3" applyFont="1" applyAlignment="1">
      <alignment vertical="center"/>
    </xf>
    <xf numFmtId="43" fontId="7" fillId="0" borderId="0" xfId="2" applyFont="1" applyAlignment="1">
      <alignment vertical="center"/>
    </xf>
    <xf numFmtId="9" fontId="7" fillId="0" borderId="0" xfId="4" applyFont="1" applyAlignment="1">
      <alignment vertical="center"/>
    </xf>
    <xf numFmtId="43" fontId="7" fillId="0" borderId="0" xfId="3" applyNumberFormat="1" applyFont="1" applyAlignment="1">
      <alignment vertical="center"/>
    </xf>
    <xf numFmtId="0" fontId="7" fillId="0" borderId="7" xfId="3" applyFont="1" applyBorder="1" applyAlignment="1">
      <alignment horizontal="left" vertical="center"/>
    </xf>
    <xf numFmtId="3" fontId="7" fillId="0" borderId="7" xfId="3" applyNumberFormat="1" applyFont="1" applyBorder="1" applyAlignment="1">
      <alignment horizontal="left" vertical="center"/>
    </xf>
    <xf numFmtId="0" fontId="5" fillId="0" borderId="10" xfId="3" applyFont="1" applyBorder="1" applyAlignment="1">
      <alignment horizontal="center" vertical="center"/>
    </xf>
    <xf numFmtId="43" fontId="5" fillId="0" borderId="12" xfId="2" applyFont="1" applyBorder="1" applyAlignment="1">
      <alignment horizontal="right" vertical="center"/>
    </xf>
    <xf numFmtId="10" fontId="7" fillId="0" borderId="0" xfId="4" applyNumberFormat="1" applyFont="1" applyAlignment="1">
      <alignment vertical="center"/>
    </xf>
    <xf numFmtId="0" fontId="7" fillId="0" borderId="0" xfId="3" applyFont="1" applyAlignment="1">
      <alignment horizontal="center" vertical="center"/>
    </xf>
    <xf numFmtId="3" fontId="7" fillId="0" borderId="0" xfId="3" applyNumberFormat="1" applyFont="1" applyAlignment="1">
      <alignment horizontal="center" vertical="center"/>
    </xf>
    <xf numFmtId="43" fontId="7" fillId="0" borderId="0" xfId="2" applyFont="1" applyAlignment="1">
      <alignment horizontal="right" vertical="center"/>
    </xf>
    <xf numFmtId="0" fontId="7" fillId="0" borderId="0" xfId="3" applyFont="1" applyAlignment="1">
      <alignment horizontal="center"/>
    </xf>
    <xf numFmtId="0" fontId="7" fillId="0" borderId="0" xfId="3" applyFont="1"/>
    <xf numFmtId="3" fontId="7" fillId="0" borderId="0" xfId="3" applyNumberFormat="1" applyFont="1" applyAlignment="1">
      <alignment horizontal="center"/>
    </xf>
    <xf numFmtId="43" fontId="7" fillId="0" borderId="0" xfId="2" applyFont="1" applyAlignment="1">
      <alignment horizontal="right"/>
    </xf>
    <xf numFmtId="43" fontId="7" fillId="0" borderId="0" xfId="2" applyFont="1"/>
    <xf numFmtId="9" fontId="7" fillId="0" borderId="0" xfId="4" applyFont="1"/>
    <xf numFmtId="3" fontId="9" fillId="0" borderId="0" xfId="3" applyNumberFormat="1" applyFont="1" applyAlignment="1">
      <alignment vertical="center" wrapText="1"/>
    </xf>
    <xf numFmtId="3" fontId="5" fillId="0" borderId="13" xfId="0" applyNumberFormat="1" applyFont="1" applyBorder="1" applyAlignment="1">
      <alignment horizontal="center" vertical="center" wrapText="1"/>
    </xf>
    <xf numFmtId="3" fontId="5" fillId="0" borderId="14" xfId="0" applyNumberFormat="1" applyFont="1" applyBorder="1" applyAlignment="1">
      <alignment horizontal="center" vertical="center" wrapText="1"/>
    </xf>
    <xf numFmtId="43" fontId="5" fillId="0" borderId="13" xfId="1" applyFont="1" applyBorder="1" applyAlignment="1">
      <alignment horizontal="center" vertical="center" wrapText="1"/>
    </xf>
    <xf numFmtId="0" fontId="10" fillId="0" borderId="0" xfId="0" applyFont="1"/>
    <xf numFmtId="0" fontId="10" fillId="0" borderId="15" xfId="0" applyFont="1" applyBorder="1"/>
    <xf numFmtId="0" fontId="10" fillId="0" borderId="16" xfId="0" applyFont="1" applyBorder="1" applyAlignment="1">
      <alignment horizontal="center" vertical="center"/>
    </xf>
    <xf numFmtId="0" fontId="10" fillId="0" borderId="16" xfId="0" applyFont="1" applyBorder="1" applyAlignment="1">
      <alignment wrapText="1"/>
    </xf>
    <xf numFmtId="43" fontId="10" fillId="0" borderId="16" xfId="1" applyFont="1" applyBorder="1" applyAlignment="1">
      <alignment vertical="center"/>
    </xf>
    <xf numFmtId="43" fontId="10" fillId="0" borderId="0" xfId="1" applyFont="1"/>
    <xf numFmtId="3" fontId="7" fillId="0" borderId="17" xfId="3" applyNumberFormat="1" applyFont="1" applyBorder="1" applyAlignment="1">
      <alignment horizontal="center" vertical="center" wrapText="1"/>
    </xf>
    <xf numFmtId="3" fontId="7" fillId="0" borderId="17" xfId="3" applyNumberFormat="1" applyFont="1" applyBorder="1" applyAlignment="1">
      <alignment horizontal="left" vertical="center" wrapText="1"/>
    </xf>
    <xf numFmtId="4" fontId="7" fillId="0" borderId="18" xfId="3" applyNumberFormat="1" applyFont="1" applyBorder="1" applyAlignment="1">
      <alignment vertical="center" wrapText="1"/>
    </xf>
    <xf numFmtId="4" fontId="13" fillId="0" borderId="0" xfId="3" applyNumberFormat="1" applyFont="1" applyAlignment="1">
      <alignment horizontal="center" vertical="center" wrapText="1"/>
    </xf>
    <xf numFmtId="0" fontId="10" fillId="0" borderId="16" xfId="0" applyFont="1" applyBorder="1"/>
    <xf numFmtId="0" fontId="11" fillId="0" borderId="16" xfId="0" applyFont="1" applyBorder="1" applyAlignment="1">
      <alignment vertical="center"/>
    </xf>
    <xf numFmtId="3" fontId="10" fillId="0" borderId="16" xfId="0" applyNumberFormat="1" applyFont="1" applyBorder="1"/>
    <xf numFmtId="43" fontId="10" fillId="0" borderId="0" xfId="0" applyNumberFormat="1" applyFont="1"/>
    <xf numFmtId="0" fontId="10" fillId="0" borderId="16" xfId="0" applyFont="1" applyBorder="1" applyAlignment="1">
      <alignment vertical="center" wrapText="1"/>
    </xf>
    <xf numFmtId="3" fontId="7" fillId="0" borderId="16" xfId="3" applyNumberFormat="1" applyFont="1" applyBorder="1" applyAlignment="1">
      <alignment horizontal="center" vertical="center" wrapText="1"/>
    </xf>
    <xf numFmtId="3" fontId="7" fillId="0" borderId="16" xfId="3" applyNumberFormat="1" applyFont="1" applyBorder="1" applyAlignment="1">
      <alignment horizontal="left" vertical="center" wrapText="1"/>
    </xf>
    <xf numFmtId="3" fontId="10" fillId="0" borderId="16" xfId="0" applyNumberFormat="1" applyFont="1" applyBorder="1" applyAlignment="1">
      <alignment horizontal="center" vertical="center" wrapText="1"/>
    </xf>
    <xf numFmtId="3" fontId="10" fillId="0" borderId="16" xfId="0" applyNumberFormat="1" applyFont="1" applyBorder="1" applyAlignment="1">
      <alignment vertical="center" wrapText="1"/>
    </xf>
    <xf numFmtId="3" fontId="10" fillId="4" borderId="16" xfId="0" applyNumberFormat="1" applyFont="1" applyFill="1" applyBorder="1" applyAlignment="1">
      <alignment horizontal="center" vertical="center" wrapText="1"/>
    </xf>
    <xf numFmtId="0" fontId="10" fillId="0" borderId="16" xfId="0" applyFont="1" applyBorder="1" applyAlignment="1">
      <alignment vertical="center"/>
    </xf>
    <xf numFmtId="3" fontId="7" fillId="0" borderId="16" xfId="5" applyNumberFormat="1" applyFont="1" applyBorder="1" applyAlignment="1">
      <alignment horizontal="center" vertical="center" wrapText="1"/>
    </xf>
    <xf numFmtId="3" fontId="7" fillId="0" borderId="16" xfId="5" applyNumberFormat="1" applyFont="1" applyBorder="1" applyAlignment="1">
      <alignment vertical="center" wrapText="1"/>
    </xf>
    <xf numFmtId="3" fontId="10" fillId="0" borderId="0" xfId="0" applyNumberFormat="1" applyFont="1"/>
    <xf numFmtId="3" fontId="7" fillId="0" borderId="16" xfId="0" applyNumberFormat="1" applyFont="1" applyBorder="1" applyAlignment="1">
      <alignment horizontal="center" vertical="center" wrapText="1"/>
    </xf>
    <xf numFmtId="3" fontId="7" fillId="4" borderId="16" xfId="0" applyNumberFormat="1" applyFont="1" applyFill="1" applyBorder="1" applyAlignment="1">
      <alignment horizontal="center" vertical="center" wrapText="1"/>
    </xf>
    <xf numFmtId="43" fontId="7" fillId="0" borderId="16" xfId="2" applyFont="1" applyBorder="1" applyAlignment="1">
      <alignment horizontal="left" vertical="center" wrapText="1"/>
    </xf>
    <xf numFmtId="3" fontId="7" fillId="0" borderId="16" xfId="0" applyNumberFormat="1" applyFont="1" applyBorder="1" applyAlignment="1">
      <alignment vertical="center" wrapText="1"/>
    </xf>
    <xf numFmtId="164" fontId="10" fillId="0" borderId="0" xfId="1" applyNumberFormat="1" applyFont="1"/>
    <xf numFmtId="0" fontId="10" fillId="0" borderId="17" xfId="0" applyFont="1" applyBorder="1" applyAlignment="1">
      <alignment vertical="center"/>
    </xf>
    <xf numFmtId="0" fontId="10" fillId="0" borderId="17" xfId="0" applyFont="1" applyBorder="1"/>
    <xf numFmtId="0" fontId="10" fillId="0" borderId="16" xfId="0" applyFont="1" applyBorder="1" applyAlignment="1">
      <alignment horizontal="center" vertical="center" wrapText="1"/>
    </xf>
    <xf numFmtId="3" fontId="5" fillId="4" borderId="17" xfId="0" applyNumberFormat="1" applyFont="1" applyFill="1" applyBorder="1" applyAlignment="1">
      <alignment horizontal="left" vertical="center" wrapText="1"/>
    </xf>
    <xf numFmtId="3" fontId="5" fillId="0" borderId="16" xfId="0" applyNumberFormat="1" applyFont="1" applyBorder="1" applyAlignment="1">
      <alignment horizontal="left" vertical="center" wrapText="1"/>
    </xf>
    <xf numFmtId="43" fontId="7" fillId="0" borderId="23" xfId="2" applyFont="1" applyBorder="1" applyAlignment="1">
      <alignment horizontal="right" vertical="center" wrapText="1"/>
    </xf>
    <xf numFmtId="3" fontId="5" fillId="0" borderId="24" xfId="0" applyNumberFormat="1" applyFont="1" applyBorder="1" applyAlignment="1">
      <alignment horizontal="center" vertical="center" wrapText="1"/>
    </xf>
    <xf numFmtId="3" fontId="15" fillId="0" borderId="25" xfId="0" applyNumberFormat="1" applyFont="1" applyBorder="1" applyAlignment="1">
      <alignment horizontal="left" vertical="center" wrapText="1"/>
    </xf>
    <xf numFmtId="43" fontId="5" fillId="0" borderId="24" xfId="1" applyFont="1" applyBorder="1" applyAlignment="1">
      <alignment horizontal="center" vertical="center" wrapText="1"/>
    </xf>
    <xf numFmtId="3" fontId="7" fillId="5" borderId="15" xfId="0" applyNumberFormat="1" applyFont="1" applyFill="1" applyBorder="1" applyAlignment="1">
      <alignment horizontal="center" vertical="center" wrapText="1"/>
    </xf>
    <xf numFmtId="3" fontId="5" fillId="5" borderId="15" xfId="0" applyNumberFormat="1" applyFont="1" applyFill="1" applyBorder="1" applyAlignment="1">
      <alignment horizontal="left" vertical="center" wrapText="1"/>
    </xf>
    <xf numFmtId="0" fontId="10" fillId="0" borderId="15" xfId="0" applyFont="1" applyBorder="1" applyAlignment="1">
      <alignment horizontal="center"/>
    </xf>
    <xf numFmtId="0" fontId="10" fillId="0" borderId="16" xfId="0" applyFont="1" applyBorder="1" applyAlignment="1">
      <alignment horizontal="justify" vertical="center"/>
    </xf>
    <xf numFmtId="43" fontId="10" fillId="3" borderId="0" xfId="1" applyFont="1" applyFill="1"/>
    <xf numFmtId="0" fontId="10" fillId="3" borderId="0" xfId="0" applyFont="1" applyFill="1"/>
    <xf numFmtId="3" fontId="7" fillId="0" borderId="16" xfId="0" applyNumberFormat="1" applyFont="1" applyBorder="1" applyAlignment="1">
      <alignment horizontal="justify"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16" xfId="0" applyFont="1" applyBorder="1" applyAlignment="1">
      <alignment horizontal="left" vertical="center" wrapText="1"/>
    </xf>
    <xf numFmtId="0" fontId="6" fillId="0" borderId="0" xfId="3"/>
    <xf numFmtId="0" fontId="18" fillId="7" borderId="13" xfId="3" applyFont="1" applyFill="1" applyBorder="1" applyAlignment="1">
      <alignment vertical="center"/>
    </xf>
    <xf numFmtId="0" fontId="19" fillId="7" borderId="13" xfId="3" applyFont="1" applyFill="1" applyBorder="1" applyAlignment="1">
      <alignment horizontal="center" vertical="center"/>
    </xf>
    <xf numFmtId="0" fontId="6" fillId="0" borderId="0" xfId="3" applyAlignment="1">
      <alignment vertical="center"/>
    </xf>
    <xf numFmtId="0" fontId="6" fillId="8" borderId="0" xfId="3" applyFill="1" applyAlignment="1">
      <alignment vertical="center"/>
    </xf>
    <xf numFmtId="43" fontId="21" fillId="0" borderId="13" xfId="3" applyNumberFormat="1" applyFont="1" applyBorder="1"/>
    <xf numFmtId="0" fontId="21" fillId="0" borderId="13" xfId="3" applyFont="1" applyBorder="1"/>
    <xf numFmtId="0" fontId="18" fillId="0" borderId="16" xfId="3" applyFont="1" applyBorder="1" applyAlignment="1">
      <alignment wrapText="1"/>
    </xf>
    <xf numFmtId="43" fontId="18" fillId="0" borderId="17" xfId="2" applyFont="1" applyBorder="1"/>
    <xf numFmtId="0" fontId="18" fillId="0" borderId="17" xfId="3" applyFont="1" applyBorder="1"/>
    <xf numFmtId="166" fontId="18" fillId="0" borderId="17" xfId="3" applyNumberFormat="1" applyFont="1" applyBorder="1"/>
    <xf numFmtId="43" fontId="18" fillId="0" borderId="17" xfId="3" applyNumberFormat="1" applyFont="1" applyBorder="1"/>
    <xf numFmtId="43" fontId="6" fillId="0" borderId="0" xfId="3" applyNumberFormat="1"/>
    <xf numFmtId="43" fontId="18" fillId="0" borderId="16" xfId="2" applyFont="1" applyBorder="1"/>
    <xf numFmtId="0" fontId="18" fillId="0" borderId="17" xfId="3" applyFont="1" applyBorder="1" applyAlignment="1">
      <alignment wrapText="1"/>
    </xf>
    <xf numFmtId="43" fontId="23" fillId="9" borderId="17" xfId="3" applyNumberFormat="1" applyFont="1" applyFill="1" applyBorder="1"/>
    <xf numFmtId="43" fontId="23" fillId="0" borderId="17" xfId="3" applyNumberFormat="1" applyFont="1" applyBorder="1"/>
    <xf numFmtId="0" fontId="18" fillId="0" borderId="26" xfId="3" applyFont="1" applyBorder="1" applyAlignment="1">
      <alignment wrapText="1"/>
    </xf>
    <xf numFmtId="43" fontId="18" fillId="0" borderId="26" xfId="2" applyFont="1" applyBorder="1"/>
    <xf numFmtId="2" fontId="18" fillId="0" borderId="26" xfId="3" applyNumberFormat="1" applyFont="1" applyBorder="1"/>
    <xf numFmtId="166" fontId="18" fillId="0" borderId="26" xfId="3" applyNumberFormat="1" applyFont="1" applyBorder="1"/>
    <xf numFmtId="0" fontId="18" fillId="0" borderId="26" xfId="3" applyFont="1" applyBorder="1"/>
    <xf numFmtId="43" fontId="18" fillId="0" borderId="16" xfId="3" applyNumberFormat="1" applyFont="1" applyBorder="1"/>
    <xf numFmtId="43" fontId="19" fillId="0" borderId="16" xfId="3" applyNumberFormat="1" applyFont="1" applyBorder="1"/>
    <xf numFmtId="0" fontId="24" fillId="0" borderId="0" xfId="3" applyFont="1"/>
    <xf numFmtId="43" fontId="19" fillId="0" borderId="13" xfId="3" applyNumberFormat="1" applyFont="1" applyBorder="1"/>
    <xf numFmtId="0" fontId="19" fillId="0" borderId="13" xfId="3" applyFont="1" applyBorder="1"/>
    <xf numFmtId="0" fontId="25" fillId="0" borderId="13" xfId="3" applyFont="1" applyBorder="1"/>
    <xf numFmtId="0" fontId="19" fillId="0" borderId="15" xfId="3" applyFont="1" applyBorder="1" applyAlignment="1">
      <alignment horizontal="left" wrapText="1"/>
    </xf>
    <xf numFmtId="166" fontId="18" fillId="0" borderId="16" xfId="3" applyNumberFormat="1" applyFont="1" applyBorder="1"/>
    <xf numFmtId="0" fontId="18" fillId="0" borderId="16" xfId="3" applyFont="1" applyBorder="1"/>
    <xf numFmtId="43" fontId="19" fillId="0" borderId="17" xfId="3" applyNumberFormat="1" applyFont="1" applyBorder="1"/>
    <xf numFmtId="43" fontId="18" fillId="0" borderId="26" xfId="3" applyNumberFormat="1" applyFont="1" applyBorder="1"/>
    <xf numFmtId="164" fontId="18" fillId="0" borderId="16" xfId="3" applyNumberFormat="1" applyFont="1" applyBorder="1"/>
    <xf numFmtId="1" fontId="18" fillId="0" borderId="16" xfId="3" applyNumberFormat="1" applyFont="1" applyBorder="1"/>
    <xf numFmtId="167" fontId="18" fillId="0" borderId="16" xfId="2" applyNumberFormat="1" applyFont="1" applyBorder="1"/>
    <xf numFmtId="43" fontId="6" fillId="10" borderId="0" xfId="3" applyNumberFormat="1" applyFill="1"/>
    <xf numFmtId="43" fontId="18" fillId="0" borderId="14" xfId="3" applyNumberFormat="1" applyFont="1" applyBorder="1" applyAlignment="1">
      <alignment wrapText="1"/>
    </xf>
    <xf numFmtId="164" fontId="18" fillId="0" borderId="14" xfId="3" applyNumberFormat="1" applyFont="1" applyBorder="1"/>
    <xf numFmtId="43" fontId="18" fillId="0" borderId="25" xfId="2" applyFont="1" applyBorder="1"/>
    <xf numFmtId="167" fontId="18" fillId="0" borderId="14" xfId="2" applyNumberFormat="1" applyFont="1" applyBorder="1"/>
    <xf numFmtId="43" fontId="18" fillId="0" borderId="14" xfId="3" applyNumberFormat="1" applyFont="1" applyBorder="1"/>
    <xf numFmtId="43" fontId="22" fillId="0" borderId="17" xfId="3" applyNumberFormat="1" applyFont="1" applyBorder="1"/>
    <xf numFmtId="0" fontId="18" fillId="11" borderId="13" xfId="3" applyFont="1" applyFill="1" applyBorder="1" applyAlignment="1">
      <alignment vertical="center"/>
    </xf>
    <xf numFmtId="0" fontId="19" fillId="11" borderId="13" xfId="3" applyFont="1" applyFill="1" applyBorder="1" applyAlignment="1">
      <alignment horizontal="center" vertical="center"/>
    </xf>
    <xf numFmtId="0" fontId="19" fillId="11" borderId="13" xfId="3" applyFont="1" applyFill="1" applyBorder="1" applyAlignment="1">
      <alignment horizontal="center" vertical="center" wrapText="1"/>
    </xf>
    <xf numFmtId="0" fontId="18" fillId="0" borderId="16" xfId="3" applyFont="1" applyBorder="1" applyAlignment="1">
      <alignment horizontal="right" wrapText="1"/>
    </xf>
    <xf numFmtId="2" fontId="18" fillId="0" borderId="16" xfId="3" applyNumberFormat="1" applyFont="1" applyBorder="1"/>
    <xf numFmtId="0" fontId="18" fillId="0" borderId="27" xfId="3" applyFont="1" applyBorder="1" applyAlignment="1">
      <alignment horizontal="right" wrapText="1"/>
    </xf>
    <xf numFmtId="2" fontId="18" fillId="0" borderId="27" xfId="3" applyNumberFormat="1" applyFont="1" applyBorder="1"/>
    <xf numFmtId="0" fontId="18" fillId="0" borderId="27" xfId="3" applyFont="1" applyBorder="1"/>
    <xf numFmtId="166" fontId="18" fillId="0" borderId="27" xfId="3" applyNumberFormat="1" applyFont="1" applyBorder="1"/>
    <xf numFmtId="43" fontId="18" fillId="0" borderId="27" xfId="2" applyFont="1" applyBorder="1"/>
    <xf numFmtId="43" fontId="18" fillId="0" borderId="27" xfId="3" applyNumberFormat="1" applyFont="1" applyBorder="1"/>
    <xf numFmtId="9" fontId="19" fillId="0" borderId="21" xfId="3" applyNumberFormat="1" applyFont="1" applyBorder="1" applyAlignment="1">
      <alignment wrapText="1"/>
    </xf>
    <xf numFmtId="0" fontId="19" fillId="0" borderId="22" xfId="3" applyFont="1" applyBorder="1" applyAlignment="1">
      <alignment wrapText="1"/>
    </xf>
    <xf numFmtId="0" fontId="23" fillId="0" borderId="17" xfId="3" applyFont="1" applyBorder="1" applyAlignment="1">
      <alignment wrapText="1"/>
    </xf>
    <xf numFmtId="0" fontId="18" fillId="0" borderId="25" xfId="3" applyFont="1" applyBorder="1"/>
    <xf numFmtId="0" fontId="18" fillId="0" borderId="17" xfId="3" applyFont="1" applyBorder="1" applyAlignment="1">
      <alignment horizontal="right" wrapText="1"/>
    </xf>
    <xf numFmtId="2" fontId="18" fillId="0" borderId="17" xfId="3" applyNumberFormat="1" applyFont="1" applyBorder="1"/>
    <xf numFmtId="0" fontId="23" fillId="0" borderId="17" xfId="3" applyFont="1" applyBorder="1" applyAlignment="1">
      <alignment horizontal="right" wrapText="1"/>
    </xf>
    <xf numFmtId="0" fontId="18" fillId="0" borderId="26" xfId="3" applyFont="1" applyBorder="1" applyAlignment="1">
      <alignment horizontal="right" wrapText="1"/>
    </xf>
    <xf numFmtId="164" fontId="18" fillId="0" borderId="26" xfId="3" applyNumberFormat="1" applyFont="1" applyBorder="1"/>
    <xf numFmtId="0" fontId="19" fillId="0" borderId="20" xfId="3" applyFont="1" applyBorder="1" applyAlignment="1">
      <alignment horizontal="left" wrapText="1"/>
    </xf>
    <xf numFmtId="0" fontId="19" fillId="0" borderId="21" xfId="3" applyFont="1" applyBorder="1" applyAlignment="1">
      <alignment horizontal="left" wrapText="1"/>
    </xf>
    <xf numFmtId="0" fontId="19" fillId="0" borderId="22" xfId="3" applyFont="1" applyBorder="1" applyAlignment="1">
      <alignment horizontal="left" wrapText="1"/>
    </xf>
    <xf numFmtId="0" fontId="18" fillId="0" borderId="13" xfId="3" applyFont="1" applyBorder="1" applyAlignment="1">
      <alignment horizontal="right" wrapText="1"/>
    </xf>
    <xf numFmtId="2" fontId="18" fillId="0" borderId="13" xfId="3" applyNumberFormat="1" applyFont="1" applyBorder="1"/>
    <xf numFmtId="0" fontId="18" fillId="0" borderId="13" xfId="3" applyFont="1" applyBorder="1"/>
    <xf numFmtId="166" fontId="18" fillId="0" borderId="13" xfId="3" applyNumberFormat="1" applyFont="1" applyBorder="1"/>
    <xf numFmtId="43" fontId="18" fillId="0" borderId="13" xfId="2" applyFont="1" applyBorder="1"/>
    <xf numFmtId="43" fontId="18" fillId="0" borderId="13" xfId="3" applyNumberFormat="1" applyFont="1" applyBorder="1"/>
    <xf numFmtId="0" fontId="18" fillId="0" borderId="15" xfId="3" applyFont="1" applyBorder="1" applyAlignment="1">
      <alignment wrapText="1"/>
    </xf>
    <xf numFmtId="43" fontId="21" fillId="0" borderId="26" xfId="3" applyNumberFormat="1" applyFont="1" applyBorder="1"/>
    <xf numFmtId="0" fontId="2" fillId="0" borderId="24" xfId="6" applyFont="1" applyBorder="1"/>
    <xf numFmtId="0" fontId="2" fillId="0" borderId="15" xfId="6" applyFont="1" applyBorder="1"/>
    <xf numFmtId="0" fontId="1" fillId="0" borderId="15" xfId="6" applyBorder="1"/>
    <xf numFmtId="0" fontId="1" fillId="0" borderId="0" xfId="6"/>
    <xf numFmtId="0" fontId="1" fillId="0" borderId="14" xfId="6" applyBorder="1"/>
    <xf numFmtId="0" fontId="2" fillId="0" borderId="14" xfId="6" applyFont="1" applyBorder="1"/>
    <xf numFmtId="0" fontId="2" fillId="0" borderId="16" xfId="6" applyFont="1" applyBorder="1"/>
    <xf numFmtId="0" fontId="1" fillId="0" borderId="17" xfId="6" applyBorder="1"/>
    <xf numFmtId="0" fontId="2" fillId="0" borderId="17" xfId="6" applyFont="1" applyBorder="1"/>
    <xf numFmtId="0" fontId="1" fillId="0" borderId="16" xfId="6" applyBorder="1"/>
    <xf numFmtId="43" fontId="0" fillId="0" borderId="16" xfId="7" applyFont="1" applyBorder="1"/>
    <xf numFmtId="0" fontId="1" fillId="12" borderId="0" xfId="6" applyFill="1"/>
    <xf numFmtId="164" fontId="0" fillId="0" borderId="16" xfId="7" applyNumberFormat="1" applyFont="1" applyBorder="1"/>
    <xf numFmtId="0" fontId="0" fillId="0" borderId="16" xfId="6" applyFont="1" applyBorder="1"/>
    <xf numFmtId="0" fontId="1" fillId="13" borderId="0" xfId="6" applyFill="1"/>
    <xf numFmtId="0" fontId="1" fillId="0" borderId="26" xfId="6" applyBorder="1"/>
    <xf numFmtId="43" fontId="0" fillId="0" borderId="26" xfId="7" applyFont="1" applyBorder="1"/>
    <xf numFmtId="0" fontId="1" fillId="14" borderId="16" xfId="6" applyFill="1" applyBorder="1"/>
    <xf numFmtId="0" fontId="0" fillId="14" borderId="16" xfId="6" applyFont="1" applyFill="1" applyBorder="1"/>
    <xf numFmtId="0" fontId="1" fillId="6" borderId="16" xfId="6" applyFill="1" applyBorder="1"/>
    <xf numFmtId="0" fontId="1" fillId="7" borderId="16" xfId="6" applyFill="1" applyBorder="1"/>
    <xf numFmtId="0" fontId="1" fillId="15" borderId="16" xfId="6" applyFill="1" applyBorder="1"/>
    <xf numFmtId="0" fontId="1" fillId="15" borderId="26" xfId="6" applyFill="1" applyBorder="1"/>
    <xf numFmtId="0" fontId="1" fillId="16" borderId="16" xfId="6" applyFill="1" applyBorder="1"/>
    <xf numFmtId="0" fontId="1" fillId="16" borderId="26" xfId="6" applyFill="1" applyBorder="1"/>
    <xf numFmtId="0" fontId="1" fillId="0" borderId="27" xfId="6" applyBorder="1"/>
    <xf numFmtId="43" fontId="0" fillId="0" borderId="27" xfId="7" applyFont="1" applyBorder="1"/>
    <xf numFmtId="0" fontId="2" fillId="0" borderId="0" xfId="6" applyFont="1"/>
    <xf numFmtId="10" fontId="1" fillId="0" borderId="0" xfId="6" applyNumberFormat="1"/>
    <xf numFmtId="0" fontId="1" fillId="14" borderId="0" xfId="6" applyFill="1"/>
    <xf numFmtId="0" fontId="1" fillId="18" borderId="0" xfId="6" applyFill="1" applyAlignment="1">
      <alignment horizontal="center"/>
    </xf>
    <xf numFmtId="0" fontId="1" fillId="8" borderId="0" xfId="6" applyFill="1" applyAlignment="1">
      <alignment horizontal="center"/>
    </xf>
    <xf numFmtId="0" fontId="27" fillId="0" borderId="13" xfId="8" applyFont="1" applyBorder="1" applyAlignment="1">
      <alignment horizontal="center"/>
    </xf>
    <xf numFmtId="43" fontId="0" fillId="0" borderId="0" xfId="7" applyFont="1"/>
    <xf numFmtId="43" fontId="0" fillId="0" borderId="13" xfId="2" applyFont="1" applyBorder="1"/>
    <xf numFmtId="43" fontId="1" fillId="0" borderId="13" xfId="6" applyNumberFormat="1" applyBorder="1"/>
    <xf numFmtId="43" fontId="1" fillId="0" borderId="13" xfId="2" applyFont="1" applyBorder="1"/>
    <xf numFmtId="43" fontId="27" fillId="0" borderId="13" xfId="8" applyNumberFormat="1" applyFont="1" applyBorder="1"/>
    <xf numFmtId="164" fontId="27" fillId="0" borderId="22" xfId="8" applyNumberFormat="1" applyFont="1" applyBorder="1"/>
    <xf numFmtId="43" fontId="27" fillId="0" borderId="13" xfId="2" applyFont="1" applyBorder="1"/>
    <xf numFmtId="43" fontId="1" fillId="0" borderId="0" xfId="6" applyNumberFormat="1"/>
    <xf numFmtId="43" fontId="0" fillId="0" borderId="0" xfId="2" applyFont="1"/>
    <xf numFmtId="43" fontId="1" fillId="0" borderId="0" xfId="2" applyFont="1"/>
    <xf numFmtId="164" fontId="27" fillId="0" borderId="0" xfId="8" applyNumberFormat="1" applyFont="1"/>
    <xf numFmtId="43" fontId="27" fillId="0" borderId="0" xfId="8" applyNumberFormat="1" applyFont="1"/>
    <xf numFmtId="0" fontId="1" fillId="19" borderId="0" xfId="6" applyFill="1"/>
    <xf numFmtId="0" fontId="2" fillId="19" borderId="0" xfId="6" applyFont="1" applyFill="1"/>
    <xf numFmtId="43" fontId="0" fillId="20" borderId="13" xfId="2" applyFont="1" applyFill="1" applyBorder="1"/>
    <xf numFmtId="43" fontId="1" fillId="20" borderId="13" xfId="6" applyNumberFormat="1" applyFill="1" applyBorder="1"/>
    <xf numFmtId="43" fontId="27" fillId="21" borderId="13" xfId="8" applyNumberFormat="1" applyFont="1" applyFill="1" applyBorder="1"/>
    <xf numFmtId="43" fontId="0" fillId="20" borderId="0" xfId="2" applyFont="1" applyFill="1"/>
    <xf numFmtId="43" fontId="1" fillId="20" borderId="0" xfId="6" applyNumberFormat="1" applyFill="1"/>
    <xf numFmtId="43" fontId="27" fillId="21" borderId="0" xfId="8" applyNumberFormat="1" applyFont="1" applyFill="1"/>
    <xf numFmtId="0" fontId="0" fillId="0" borderId="0" xfId="6" applyFont="1"/>
    <xf numFmtId="43" fontId="27" fillId="0" borderId="0" xfId="2" applyFont="1"/>
    <xf numFmtId="0" fontId="27" fillId="0" borderId="0" xfId="6" applyFont="1"/>
    <xf numFmtId="0" fontId="28" fillId="0" borderId="0" xfId="6" applyFont="1"/>
    <xf numFmtId="0" fontId="1" fillId="21" borderId="0" xfId="6" applyFill="1"/>
    <xf numFmtId="0" fontId="1" fillId="0" borderId="0" xfId="6" applyAlignment="1">
      <alignment wrapText="1"/>
    </xf>
    <xf numFmtId="0" fontId="0" fillId="0" borderId="0" xfId="6" applyFont="1" applyAlignment="1">
      <alignment horizontal="center" vertical="center"/>
    </xf>
    <xf numFmtId="0" fontId="0" fillId="0" borderId="0" xfId="6" applyFont="1" applyAlignment="1">
      <alignment wrapText="1"/>
    </xf>
    <xf numFmtId="0" fontId="1" fillId="0" borderId="0" xfId="6" applyAlignment="1">
      <alignment horizontal="right" vertical="center"/>
    </xf>
    <xf numFmtId="43" fontId="1" fillId="0" borderId="0" xfId="1"/>
    <xf numFmtId="0" fontId="1" fillId="19" borderId="0" xfId="6" applyFill="1" applyAlignment="1">
      <alignment wrapText="1"/>
    </xf>
    <xf numFmtId="0" fontId="11" fillId="0" borderId="15" xfId="0" applyFont="1" applyBorder="1" applyAlignment="1">
      <alignment vertical="center"/>
    </xf>
    <xf numFmtId="0" fontId="10" fillId="0" borderId="0" xfId="0" applyFont="1" applyAlignment="1">
      <alignment vertical="center" wrapText="1"/>
    </xf>
    <xf numFmtId="0" fontId="10" fillId="0" borderId="0" xfId="0" applyFont="1" applyAlignment="1">
      <alignment vertical="center"/>
    </xf>
    <xf numFmtId="3" fontId="7" fillId="0" borderId="16" xfId="0" applyNumberFormat="1" applyFont="1" applyBorder="1" applyAlignment="1">
      <alignment horizontal="left" vertical="center" wrapText="1"/>
    </xf>
    <xf numFmtId="43" fontId="16" fillId="0" borderId="0" xfId="1" applyFont="1" applyAlignment="1">
      <alignment vertical="center" wrapText="1"/>
    </xf>
    <xf numFmtId="165" fontId="7" fillId="0" borderId="28" xfId="3" applyNumberFormat="1" applyFont="1" applyBorder="1" applyAlignment="1">
      <alignment horizontal="center" vertical="center" wrapText="1"/>
    </xf>
    <xf numFmtId="3" fontId="7" fillId="4" borderId="16" xfId="0" applyNumberFormat="1" applyFont="1" applyFill="1" applyBorder="1" applyAlignment="1">
      <alignment horizontal="left" vertical="center" wrapText="1"/>
    </xf>
    <xf numFmtId="0" fontId="7" fillId="0" borderId="16" xfId="0" applyFont="1" applyBorder="1" applyAlignment="1">
      <alignment horizontal="left" vertical="center" wrapText="1"/>
    </xf>
    <xf numFmtId="0" fontId="7" fillId="0" borderId="16" xfId="0" applyFont="1" applyBorder="1" applyAlignment="1">
      <alignment horizontal="center" vertical="center" wrapText="1"/>
    </xf>
    <xf numFmtId="3" fontId="7" fillId="0" borderId="26" xfId="0" applyNumberFormat="1" applyFont="1" applyBorder="1" applyAlignment="1">
      <alignment horizontal="center" vertical="center" wrapText="1"/>
    </xf>
    <xf numFmtId="3" fontId="7" fillId="0" borderId="26" xfId="0" applyNumberFormat="1" applyFont="1" applyBorder="1" applyAlignment="1">
      <alignment horizontal="left" vertical="center" wrapText="1"/>
    </xf>
    <xf numFmtId="43" fontId="7" fillId="0" borderId="26" xfId="2" applyFont="1" applyBorder="1" applyAlignment="1">
      <alignment horizontal="left" vertical="center" wrapText="1"/>
    </xf>
    <xf numFmtId="43" fontId="10" fillId="0" borderId="16" xfId="1" applyFont="1" applyFill="1" applyBorder="1" applyAlignment="1">
      <alignment vertical="center"/>
    </xf>
    <xf numFmtId="0" fontId="19" fillId="0" borderId="20" xfId="3" applyFont="1" applyBorder="1" applyAlignment="1">
      <alignment horizontal="left"/>
    </xf>
    <xf numFmtId="0" fontId="19" fillId="0" borderId="21" xfId="3" applyFont="1" applyBorder="1" applyAlignment="1">
      <alignment horizontal="left"/>
    </xf>
    <xf numFmtId="0" fontId="19" fillId="0" borderId="22" xfId="3" applyFont="1" applyBorder="1" applyAlignment="1">
      <alignment horizontal="left"/>
    </xf>
    <xf numFmtId="0" fontId="20" fillId="9" borderId="20" xfId="3" applyFont="1" applyFill="1" applyBorder="1" applyAlignment="1">
      <alignment horizontal="left" vertical="center" wrapText="1"/>
    </xf>
    <xf numFmtId="0" fontId="20" fillId="9" borderId="21" xfId="3" applyFont="1" applyFill="1" applyBorder="1" applyAlignment="1">
      <alignment horizontal="left" vertical="center" wrapText="1"/>
    </xf>
    <xf numFmtId="0" fontId="20" fillId="9" borderId="22" xfId="3" applyFont="1" applyFill="1" applyBorder="1" applyAlignment="1">
      <alignment horizontal="left" vertical="center" wrapText="1"/>
    </xf>
    <xf numFmtId="0" fontId="20" fillId="9" borderId="1" xfId="3" applyFont="1" applyFill="1" applyBorder="1" applyAlignment="1">
      <alignment horizontal="left" vertical="center" wrapText="1"/>
    </xf>
    <xf numFmtId="0" fontId="20" fillId="9" borderId="2" xfId="3" applyFont="1" applyFill="1" applyBorder="1" applyAlignment="1">
      <alignment horizontal="left" vertical="center" wrapText="1"/>
    </xf>
    <xf numFmtId="0" fontId="20" fillId="9" borderId="3" xfId="3" applyFont="1" applyFill="1" applyBorder="1" applyAlignment="1">
      <alignment horizontal="left" vertical="center" wrapText="1"/>
    </xf>
    <xf numFmtId="0" fontId="1" fillId="0" borderId="0" xfId="6" applyAlignment="1">
      <alignment horizontal="center"/>
    </xf>
    <xf numFmtId="0" fontId="27" fillId="0" borderId="20" xfId="8" applyFont="1" applyBorder="1" applyAlignment="1">
      <alignment horizontal="center"/>
    </xf>
    <xf numFmtId="0" fontId="27" fillId="0" borderId="22" xfId="8" applyFont="1" applyBorder="1" applyAlignment="1">
      <alignment horizontal="center"/>
    </xf>
    <xf numFmtId="43" fontId="19" fillId="0" borderId="26" xfId="3" applyNumberFormat="1" applyFont="1" applyBorder="1"/>
    <xf numFmtId="43" fontId="23" fillId="0" borderId="26" xfId="3" applyNumberFormat="1" applyFont="1" applyBorder="1"/>
    <xf numFmtId="43" fontId="0" fillId="0" borderId="0" xfId="1" applyFont="1" applyAlignment="1">
      <alignment horizontal="right"/>
    </xf>
    <xf numFmtId="43" fontId="0" fillId="0" borderId="0" xfId="1" applyFont="1" applyAlignment="1">
      <alignment horizontal="left"/>
    </xf>
    <xf numFmtId="43" fontId="0" fillId="0" borderId="0" xfId="7" applyFont="1" applyFill="1"/>
    <xf numFmtId="43" fontId="0" fillId="0" borderId="13" xfId="2" applyFont="1" applyFill="1" applyBorder="1"/>
    <xf numFmtId="43" fontId="1" fillId="0" borderId="13" xfId="2" applyFont="1" applyFill="1" applyBorder="1"/>
    <xf numFmtId="43" fontId="27" fillId="0" borderId="13" xfId="2" applyFont="1" applyFill="1" applyBorder="1"/>
    <xf numFmtId="43" fontId="0" fillId="0" borderId="0" xfId="2" applyFont="1" applyFill="1"/>
    <xf numFmtId="43" fontId="1" fillId="0" borderId="0" xfId="2" applyFont="1" applyFill="1"/>
    <xf numFmtId="3" fontId="32" fillId="0" borderId="0" xfId="3" applyNumberFormat="1" applyFont="1" applyAlignment="1">
      <alignment horizontal="center" vertical="center" wrapText="1"/>
    </xf>
    <xf numFmtId="43" fontId="22" fillId="9" borderId="17" xfId="3" applyNumberFormat="1" applyFont="1" applyFill="1" applyBorder="1"/>
    <xf numFmtId="43" fontId="19" fillId="9" borderId="17" xfId="3" applyNumberFormat="1" applyFont="1" applyFill="1" applyBorder="1"/>
    <xf numFmtId="0" fontId="11" fillId="0" borderId="0" xfId="0" applyFont="1" applyAlignment="1">
      <alignment vertical="center" wrapText="1"/>
    </xf>
    <xf numFmtId="43" fontId="18" fillId="9" borderId="17" xfId="3" applyNumberFormat="1" applyFont="1" applyFill="1" applyBorder="1"/>
    <xf numFmtId="43" fontId="19" fillId="9" borderId="16" xfId="3" applyNumberFormat="1" applyFont="1" applyFill="1" applyBorder="1"/>
    <xf numFmtId="43" fontId="19" fillId="9" borderId="13" xfId="3" applyNumberFormat="1" applyFont="1" applyFill="1" applyBorder="1"/>
    <xf numFmtId="43" fontId="22" fillId="9" borderId="16" xfId="3" applyNumberFormat="1" applyFont="1" applyFill="1" applyBorder="1"/>
    <xf numFmtId="43" fontId="19" fillId="9" borderId="26" xfId="3" applyNumberFormat="1" applyFont="1" applyFill="1" applyBorder="1"/>
    <xf numFmtId="0" fontId="10" fillId="0" borderId="26" xfId="0" applyFont="1" applyBorder="1" applyAlignment="1">
      <alignment horizontal="center" vertical="center"/>
    </xf>
    <xf numFmtId="3" fontId="7" fillId="0" borderId="26" xfId="0" applyNumberFormat="1" applyFont="1" applyBorder="1" applyAlignment="1">
      <alignment horizontal="justify" vertical="center" wrapText="1"/>
    </xf>
    <xf numFmtId="3" fontId="7" fillId="5" borderId="16" xfId="0" applyNumberFormat="1" applyFont="1" applyFill="1" applyBorder="1" applyAlignment="1">
      <alignment horizontal="center" vertical="center" wrapText="1"/>
    </xf>
    <xf numFmtId="3" fontId="5" fillId="5" borderId="16" xfId="0" applyNumberFormat="1" applyFont="1" applyFill="1" applyBorder="1" applyAlignment="1">
      <alignment horizontal="left" vertical="center" wrapText="1"/>
    </xf>
    <xf numFmtId="0" fontId="10" fillId="0" borderId="16" xfId="0" applyFont="1" applyBorder="1" applyAlignment="1">
      <alignment horizontal="center"/>
    </xf>
    <xf numFmtId="43" fontId="0" fillId="0" borderId="0" xfId="1" applyFont="1" applyAlignment="1">
      <alignment horizontal="center"/>
    </xf>
    <xf numFmtId="43" fontId="18" fillId="0" borderId="26" xfId="3" applyNumberFormat="1" applyFont="1" applyBorder="1" applyAlignment="1">
      <alignment horizontal="right" wrapText="1"/>
    </xf>
    <xf numFmtId="0" fontId="19" fillId="0" borderId="17" xfId="3" applyFont="1" applyBorder="1" applyAlignment="1">
      <alignment horizontal="right" wrapText="1"/>
    </xf>
    <xf numFmtId="0" fontId="34" fillId="0" borderId="15" xfId="3" applyFont="1" applyBorder="1" applyAlignment="1">
      <alignment horizontal="left" wrapText="1"/>
    </xf>
    <xf numFmtId="0" fontId="34" fillId="0" borderId="26" xfId="3" applyFont="1" applyBorder="1" applyAlignment="1">
      <alignment wrapText="1"/>
    </xf>
    <xf numFmtId="43" fontId="34" fillId="9" borderId="17" xfId="3" applyNumberFormat="1" applyFont="1" applyFill="1" applyBorder="1"/>
    <xf numFmtId="3" fontId="35" fillId="0" borderId="16" xfId="0" applyNumberFormat="1" applyFont="1" applyBorder="1" applyAlignment="1" applyProtection="1">
      <alignment horizontal="center" vertical="center" wrapText="1"/>
      <protection locked="0"/>
    </xf>
    <xf numFmtId="43" fontId="18" fillId="0" borderId="16" xfId="3" applyNumberFormat="1" applyFont="1" applyBorder="1" applyAlignment="1">
      <alignment wrapText="1"/>
    </xf>
    <xf numFmtId="43" fontId="18" fillId="0" borderId="26" xfId="3" applyNumberFormat="1" applyFont="1" applyBorder="1" applyAlignment="1">
      <alignment wrapText="1"/>
    </xf>
    <xf numFmtId="0" fontId="18" fillId="0" borderId="17" xfId="3" applyFont="1" applyBorder="1" applyAlignment="1">
      <alignment horizontal="center"/>
    </xf>
    <xf numFmtId="43" fontId="18" fillId="0" borderId="17" xfId="2" applyFont="1" applyFill="1" applyBorder="1"/>
    <xf numFmtId="43" fontId="6" fillId="0" borderId="16" xfId="3" applyNumberFormat="1" applyBorder="1" applyAlignment="1">
      <alignment horizontal="right"/>
    </xf>
    <xf numFmtId="43" fontId="6" fillId="0" borderId="16" xfId="3" applyNumberFormat="1" applyBorder="1" applyAlignment="1">
      <alignment horizontal="left"/>
    </xf>
    <xf numFmtId="0" fontId="18" fillId="0" borderId="27" xfId="3" applyFont="1" applyBorder="1" applyAlignment="1">
      <alignment wrapText="1"/>
    </xf>
    <xf numFmtId="43" fontId="6" fillId="0" borderId="40" xfId="3" applyNumberFormat="1" applyBorder="1" applyAlignment="1">
      <alignment horizontal="left"/>
    </xf>
    <xf numFmtId="43" fontId="6" fillId="0" borderId="41" xfId="3" applyNumberFormat="1" applyBorder="1" applyAlignment="1">
      <alignment horizontal="left"/>
    </xf>
    <xf numFmtId="43" fontId="18" fillId="0" borderId="26" xfId="2" applyFont="1" applyFill="1" applyBorder="1"/>
    <xf numFmtId="3" fontId="7" fillId="0" borderId="16" xfId="9" applyNumberFormat="1" applyFont="1" applyBorder="1" applyAlignment="1">
      <alignment horizontal="left" vertical="center" wrapText="1"/>
    </xf>
    <xf numFmtId="43" fontId="36" fillId="0" borderId="0" xfId="1" applyFont="1" applyAlignment="1">
      <alignment horizontal="center" vertical="center"/>
    </xf>
    <xf numFmtId="0" fontId="36" fillId="0" borderId="0" xfId="0" applyFont="1" applyAlignment="1">
      <alignment horizontal="center" vertical="center"/>
    </xf>
    <xf numFmtId="43" fontId="22" fillId="0" borderId="17" xfId="3" applyNumberFormat="1" applyFont="1" applyBorder="1" applyAlignment="1">
      <alignment wrapText="1"/>
    </xf>
    <xf numFmtId="43" fontId="18" fillId="0" borderId="16" xfId="2" applyFont="1" applyFill="1" applyBorder="1"/>
    <xf numFmtId="43" fontId="10" fillId="0" borderId="16" xfId="0" applyNumberFormat="1" applyFont="1" applyBorder="1"/>
    <xf numFmtId="3" fontId="7" fillId="0" borderId="16" xfId="3" applyNumberFormat="1" applyFont="1" applyBorder="1" applyAlignment="1" applyProtection="1">
      <alignment horizontal="center" vertical="center" wrapText="1"/>
      <protection locked="0"/>
    </xf>
    <xf numFmtId="43" fontId="7" fillId="0" borderId="16" xfId="1" applyFont="1" applyBorder="1" applyAlignment="1">
      <alignment vertical="center"/>
    </xf>
    <xf numFmtId="3" fontId="7" fillId="0" borderId="16" xfId="0" applyNumberFormat="1" applyFont="1" applyBorder="1" applyAlignment="1">
      <alignment horizontal="center" vertical="center"/>
    </xf>
    <xf numFmtId="0" fontId="7" fillId="0" borderId="16" xfId="0" applyFont="1" applyBorder="1"/>
    <xf numFmtId="3" fontId="7" fillId="0" borderId="17" xfId="3" applyNumberFormat="1" applyFont="1" applyBorder="1" applyAlignment="1" applyProtection="1">
      <alignment horizontal="center" vertical="center" wrapText="1"/>
      <protection locked="0"/>
    </xf>
    <xf numFmtId="4" fontId="7" fillId="0" borderId="19" xfId="3" applyNumberFormat="1" applyFont="1" applyBorder="1" applyAlignment="1">
      <alignment vertical="center" wrapText="1"/>
    </xf>
    <xf numFmtId="3" fontId="7" fillId="0" borderId="16" xfId="0" applyNumberFormat="1" applyFont="1" applyBorder="1" applyAlignment="1" applyProtection="1">
      <alignment horizontal="center" vertical="center" wrapText="1"/>
      <protection locked="0"/>
    </xf>
    <xf numFmtId="3" fontId="7" fillId="0" borderId="26" xfId="0" applyNumberFormat="1" applyFont="1" applyBorder="1" applyAlignment="1" applyProtection="1">
      <alignment horizontal="center" vertical="center" wrapText="1"/>
      <protection locked="0"/>
    </xf>
    <xf numFmtId="0" fontId="19" fillId="0" borderId="26" xfId="3" applyFont="1" applyBorder="1" applyAlignment="1">
      <alignment wrapText="1"/>
    </xf>
    <xf numFmtId="0" fontId="19" fillId="0" borderId="17" xfId="3" applyFont="1" applyBorder="1" applyAlignment="1">
      <alignment wrapText="1"/>
    </xf>
    <xf numFmtId="43" fontId="18" fillId="0" borderId="17" xfId="3" applyNumberFormat="1" applyFont="1" applyBorder="1" applyAlignment="1">
      <alignment wrapText="1"/>
    </xf>
    <xf numFmtId="43" fontId="18" fillId="9" borderId="16" xfId="3" applyNumberFormat="1" applyFont="1" applyFill="1" applyBorder="1"/>
    <xf numFmtId="9" fontId="10" fillId="0" borderId="0" xfId="10" applyFont="1" applyAlignment="1">
      <alignment horizontal="center"/>
    </xf>
    <xf numFmtId="3" fontId="5" fillId="0" borderId="16" xfId="0" applyNumberFormat="1" applyFont="1" applyBorder="1" applyAlignment="1">
      <alignment vertical="center" wrapText="1"/>
    </xf>
    <xf numFmtId="43" fontId="9" fillId="3" borderId="0" xfId="2" applyFont="1" applyFill="1" applyAlignment="1">
      <alignment vertical="center" wrapText="1"/>
    </xf>
    <xf numFmtId="0" fontId="37" fillId="3" borderId="0" xfId="2" applyNumberFormat="1" applyFont="1" applyFill="1" applyAlignment="1">
      <alignment vertical="center" wrapText="1"/>
    </xf>
    <xf numFmtId="3" fontId="9" fillId="3" borderId="0" xfId="3" applyNumberFormat="1" applyFont="1" applyFill="1" applyAlignment="1">
      <alignment vertical="center" wrapText="1"/>
    </xf>
    <xf numFmtId="0" fontId="7" fillId="0" borderId="16" xfId="0" applyFont="1" applyBorder="1" applyAlignment="1">
      <alignment vertical="center" wrapText="1"/>
    </xf>
    <xf numFmtId="43" fontId="7" fillId="0" borderId="16" xfId="2" applyFont="1" applyBorder="1" applyAlignment="1">
      <alignment horizontal="center" vertical="center" wrapText="1"/>
    </xf>
    <xf numFmtId="43" fontId="38" fillId="3" borderId="0" xfId="1" applyFont="1" applyFill="1" applyAlignment="1">
      <alignment vertical="center" wrapText="1"/>
    </xf>
    <xf numFmtId="43" fontId="7" fillId="0" borderId="16" xfId="1" applyFont="1" applyBorder="1" applyAlignment="1">
      <alignment horizontal="center" vertical="center"/>
    </xf>
    <xf numFmtId="43" fontId="7" fillId="0" borderId="17" xfId="1" applyFont="1" applyBorder="1" applyAlignment="1">
      <alignment horizontal="center" vertical="center"/>
    </xf>
    <xf numFmtId="3" fontId="5" fillId="0" borderId="16" xfId="3" applyNumberFormat="1" applyFont="1" applyBorder="1" applyAlignment="1">
      <alignment horizontal="left" vertical="center" wrapText="1"/>
    </xf>
    <xf numFmtId="3" fontId="13" fillId="0" borderId="0" xfId="3" applyNumberFormat="1" applyFont="1" applyAlignment="1">
      <alignment vertical="center" wrapText="1"/>
    </xf>
    <xf numFmtId="43" fontId="13" fillId="0" borderId="0" xfId="1" applyFont="1" applyAlignment="1">
      <alignment horizontal="right" vertical="center" wrapText="1"/>
    </xf>
    <xf numFmtId="3" fontId="6" fillId="4" borderId="0" xfId="3" applyNumberFormat="1" applyFill="1" applyAlignment="1">
      <alignment vertical="center"/>
    </xf>
    <xf numFmtId="3" fontId="6" fillId="4" borderId="0" xfId="3" applyNumberFormat="1" applyFill="1" applyAlignment="1">
      <alignment vertical="center" wrapText="1"/>
    </xf>
    <xf numFmtId="3" fontId="9" fillId="4" borderId="0" xfId="3" applyNumberFormat="1" applyFont="1" applyFill="1" applyAlignment="1">
      <alignment vertical="center" wrapText="1"/>
    </xf>
    <xf numFmtId="3" fontId="8" fillId="0" borderId="16" xfId="3" applyNumberFormat="1" applyFont="1" applyBorder="1" applyAlignment="1">
      <alignment horizontal="left" vertical="center" wrapText="1"/>
    </xf>
    <xf numFmtId="3" fontId="7" fillId="4" borderId="16" xfId="3" applyNumberFormat="1" applyFont="1" applyFill="1" applyBorder="1" applyAlignment="1">
      <alignment horizontal="center" vertical="center" wrapText="1"/>
    </xf>
    <xf numFmtId="3" fontId="35" fillId="0" borderId="16" xfId="2" applyNumberFormat="1" applyFont="1" applyBorder="1" applyAlignment="1" applyProtection="1">
      <alignment horizontal="center" vertical="center" wrapText="1"/>
      <protection locked="0"/>
    </xf>
    <xf numFmtId="4" fontId="13" fillId="0" borderId="0" xfId="2" applyNumberFormat="1" applyFont="1" applyAlignment="1">
      <alignment horizontal="right" vertical="center" wrapText="1"/>
    </xf>
    <xf numFmtId="43" fontId="13" fillId="0" borderId="0" xfId="1" applyFont="1" applyAlignment="1">
      <alignment vertical="center" wrapText="1"/>
    </xf>
    <xf numFmtId="43" fontId="13" fillId="0" borderId="0" xfId="1" applyFont="1" applyAlignment="1">
      <alignment vertical="center"/>
    </xf>
    <xf numFmtId="3" fontId="7" fillId="0" borderId="26" xfId="2" applyNumberFormat="1" applyFont="1" applyBorder="1" applyAlignment="1" applyProtection="1">
      <alignment horizontal="center" vertical="center" wrapText="1"/>
      <protection locked="0"/>
    </xf>
    <xf numFmtId="4" fontId="13" fillId="0" borderId="0" xfId="3" applyNumberFormat="1" applyFont="1" applyAlignment="1">
      <alignment horizontal="right" vertical="center" wrapText="1"/>
    </xf>
    <xf numFmtId="3" fontId="7" fillId="0" borderId="16" xfId="3" applyNumberFormat="1" applyFont="1" applyBorder="1" applyAlignment="1">
      <alignment vertical="center" wrapText="1"/>
    </xf>
    <xf numFmtId="3" fontId="41" fillId="0" borderId="0" xfId="3" applyNumberFormat="1" applyFont="1" applyAlignment="1">
      <alignment vertical="center" wrapText="1"/>
    </xf>
    <xf numFmtId="3" fontId="42" fillId="0" borderId="16" xfId="3" applyNumberFormat="1" applyFont="1" applyBorder="1" applyAlignment="1">
      <alignment horizontal="left" vertical="center" wrapText="1"/>
    </xf>
    <xf numFmtId="43" fontId="36" fillId="0" borderId="0" xfId="0" applyNumberFormat="1" applyFont="1"/>
    <xf numFmtId="164" fontId="18" fillId="0" borderId="17" xfId="3" applyNumberFormat="1" applyFont="1" applyBorder="1"/>
    <xf numFmtId="0" fontId="18" fillId="0" borderId="26" xfId="3" applyFont="1" applyBorder="1" applyAlignment="1">
      <alignment horizontal="left" wrapText="1"/>
    </xf>
    <xf numFmtId="168" fontId="6" fillId="0" borderId="0" xfId="3" applyNumberFormat="1"/>
    <xf numFmtId="164" fontId="18" fillId="0" borderId="26" xfId="2" applyNumberFormat="1" applyFont="1" applyBorder="1"/>
    <xf numFmtId="43" fontId="1" fillId="0" borderId="0" xfId="6" applyNumberFormat="1" applyAlignment="1">
      <alignment horizontal="right" vertical="center"/>
    </xf>
    <xf numFmtId="166" fontId="18" fillId="0" borderId="25" xfId="3" applyNumberFormat="1" applyFont="1" applyBorder="1"/>
    <xf numFmtId="43" fontId="18" fillId="0" borderId="25" xfId="3" applyNumberFormat="1" applyFont="1" applyBorder="1"/>
    <xf numFmtId="0" fontId="19" fillId="0" borderId="25" xfId="3" applyFont="1" applyBorder="1" applyAlignment="1">
      <alignment wrapText="1"/>
    </xf>
    <xf numFmtId="43" fontId="19" fillId="0" borderId="25" xfId="3" applyNumberFormat="1" applyFont="1" applyBorder="1"/>
    <xf numFmtId="0" fontId="18" fillId="0" borderId="25" xfId="3" applyFont="1" applyBorder="1" applyAlignment="1">
      <alignment wrapText="1"/>
    </xf>
    <xf numFmtId="43" fontId="18" fillId="9" borderId="25" xfId="3" applyNumberFormat="1" applyFont="1" applyFill="1" applyBorder="1"/>
    <xf numFmtId="0" fontId="36" fillId="0" borderId="0" xfId="0" applyFont="1"/>
    <xf numFmtId="3" fontId="7" fillId="4" borderId="16" xfId="9" applyNumberFormat="1" applyFont="1" applyFill="1" applyBorder="1" applyAlignment="1">
      <alignment horizontal="center" vertical="center" wrapText="1"/>
    </xf>
    <xf numFmtId="3" fontId="7" fillId="4" borderId="16" xfId="9" applyNumberFormat="1" applyFont="1" applyFill="1" applyBorder="1" applyAlignment="1">
      <alignment horizontal="left" vertical="center" wrapText="1"/>
    </xf>
    <xf numFmtId="3" fontId="7" fillId="0" borderId="16" xfId="9" applyNumberFormat="1" applyFont="1" applyBorder="1" applyAlignment="1">
      <alignment horizontal="center" vertical="center" wrapText="1"/>
    </xf>
    <xf numFmtId="0" fontId="20" fillId="0" borderId="15" xfId="3" applyFont="1" applyBorder="1" applyAlignment="1">
      <alignment horizontal="left" vertical="center" wrapText="1"/>
    </xf>
    <xf numFmtId="0" fontId="18" fillId="0" borderId="16" xfId="3" applyFont="1" applyBorder="1" applyAlignment="1">
      <alignment horizontal="left" vertical="center" wrapText="1"/>
    </xf>
    <xf numFmtId="0" fontId="18" fillId="0" borderId="16" xfId="3" applyFont="1" applyBorder="1" applyAlignment="1">
      <alignment horizontal="right" vertical="center" wrapText="1"/>
    </xf>
    <xf numFmtId="0" fontId="19" fillId="0" borderId="16" xfId="3" applyFont="1" applyBorder="1" applyAlignment="1">
      <alignment horizontal="right" vertical="center" wrapText="1"/>
    </xf>
    <xf numFmtId="0" fontId="20" fillId="0" borderId="16" xfId="3" applyFont="1" applyBorder="1" applyAlignment="1">
      <alignment horizontal="right" vertical="center" wrapText="1"/>
    </xf>
    <xf numFmtId="0" fontId="18" fillId="9" borderId="16" xfId="3" applyFont="1" applyFill="1" applyBorder="1" applyAlignment="1">
      <alignment horizontal="left" vertical="center" wrapText="1"/>
    </xf>
    <xf numFmtId="43" fontId="19" fillId="9" borderId="16" xfId="3" applyNumberFormat="1" applyFont="1" applyFill="1" applyBorder="1" applyAlignment="1">
      <alignment horizontal="right" vertical="center" wrapText="1"/>
    </xf>
    <xf numFmtId="0" fontId="7" fillId="0" borderId="1" xfId="3" applyFont="1" applyBorder="1" applyAlignment="1">
      <alignment horizontal="center"/>
    </xf>
    <xf numFmtId="0" fontId="13" fillId="0" borderId="2" xfId="3" applyFont="1" applyBorder="1"/>
    <xf numFmtId="0" fontId="7" fillId="0" borderId="2" xfId="3" applyFont="1" applyBorder="1" applyAlignment="1">
      <alignment horizontal="center"/>
    </xf>
    <xf numFmtId="3" fontId="7" fillId="0" borderId="2" xfId="3" applyNumberFormat="1" applyFont="1" applyBorder="1" applyAlignment="1">
      <alignment horizontal="center"/>
    </xf>
    <xf numFmtId="43" fontId="7" fillId="0" borderId="2" xfId="2" applyFont="1" applyBorder="1" applyAlignment="1">
      <alignment horizontal="right"/>
    </xf>
    <xf numFmtId="43" fontId="7" fillId="0" borderId="3" xfId="2" applyFont="1" applyBorder="1" applyAlignment="1">
      <alignment horizontal="right"/>
    </xf>
    <xf numFmtId="0" fontId="13" fillId="0" borderId="0" xfId="3" applyFont="1"/>
    <xf numFmtId="0" fontId="7" fillId="0" borderId="0" xfId="3" applyFont="1" applyAlignment="1">
      <alignment vertical="top"/>
    </xf>
    <xf numFmtId="43" fontId="5" fillId="0" borderId="14" xfId="2" applyFont="1" applyBorder="1" applyAlignment="1">
      <alignment horizontal="center" vertical="center"/>
    </xf>
    <xf numFmtId="43" fontId="5" fillId="0" borderId="13" xfId="2" applyFont="1" applyBorder="1" applyAlignment="1">
      <alignment horizontal="right" vertical="center"/>
    </xf>
    <xf numFmtId="3" fontId="13" fillId="0" borderId="47" xfId="3" applyNumberFormat="1" applyFont="1" applyBorder="1" applyAlignment="1">
      <alignment vertical="center"/>
    </xf>
    <xf numFmtId="0" fontId="13" fillId="0" borderId="41" xfId="3" applyFont="1" applyBorder="1" applyAlignment="1">
      <alignment vertical="center"/>
    </xf>
    <xf numFmtId="0" fontId="7" fillId="0" borderId="48" xfId="3" applyFont="1" applyBorder="1" applyAlignment="1">
      <alignment horizontal="center" vertical="center"/>
    </xf>
    <xf numFmtId="9" fontId="7" fillId="0" borderId="49" xfId="2" applyNumberFormat="1" applyFont="1" applyBorder="1" applyAlignment="1">
      <alignment horizontal="left" vertical="center"/>
    </xf>
    <xf numFmtId="0" fontId="7" fillId="0" borderId="0" xfId="3" applyFont="1" applyAlignment="1">
      <alignment horizontal="left" vertical="top" wrapText="1"/>
    </xf>
    <xf numFmtId="0" fontId="13" fillId="0" borderId="0" xfId="3" applyFont="1" applyAlignment="1">
      <alignment horizontal="left" vertical="top" wrapText="1"/>
    </xf>
    <xf numFmtId="43" fontId="5" fillId="0" borderId="0" xfId="3" applyNumberFormat="1" applyFont="1" applyAlignment="1">
      <alignment horizontal="left" vertical="top" wrapText="1"/>
    </xf>
    <xf numFmtId="9" fontId="7" fillId="0" borderId="0" xfId="10" applyFont="1" applyAlignment="1">
      <alignment horizontal="left" vertical="top" wrapText="1"/>
    </xf>
    <xf numFmtId="43" fontId="7" fillId="0" borderId="0" xfId="2" applyFont="1" applyAlignment="1">
      <alignment horizontal="left" vertical="top" wrapText="1"/>
    </xf>
    <xf numFmtId="43" fontId="7" fillId="0" borderId="0" xfId="3" applyNumberFormat="1" applyFont="1" applyAlignment="1">
      <alignment horizontal="left" vertical="top" wrapText="1"/>
    </xf>
    <xf numFmtId="43" fontId="7" fillId="0" borderId="0" xfId="1" applyFont="1" applyAlignment="1">
      <alignment horizontal="left" vertical="top" wrapText="1"/>
    </xf>
    <xf numFmtId="0" fontId="7" fillId="0" borderId="0" xfId="3" applyFont="1" applyAlignment="1">
      <alignment vertical="center" wrapText="1"/>
    </xf>
    <xf numFmtId="0" fontId="13" fillId="0" borderId="0" xfId="3" applyFont="1" applyAlignment="1">
      <alignment vertical="center" wrapText="1"/>
    </xf>
    <xf numFmtId="0" fontId="13" fillId="0" borderId="0" xfId="3" applyFont="1" applyAlignment="1">
      <alignment vertical="center"/>
    </xf>
    <xf numFmtId="14" fontId="7" fillId="0" borderId="0" xfId="2" applyNumberFormat="1" applyFont="1" applyAlignment="1">
      <alignment horizontal="right" vertical="center"/>
    </xf>
    <xf numFmtId="9" fontId="9" fillId="0" borderId="0" xfId="10" applyFont="1" applyAlignment="1">
      <alignment vertical="center" wrapText="1"/>
    </xf>
    <xf numFmtId="43" fontId="9" fillId="0" borderId="0" xfId="2" applyFont="1" applyAlignment="1">
      <alignment vertical="center" wrapText="1"/>
    </xf>
    <xf numFmtId="3" fontId="13" fillId="0" borderId="0" xfId="3" applyNumberFormat="1" applyFont="1" applyAlignment="1">
      <alignment horizontal="center" vertical="center" wrapText="1"/>
    </xf>
    <xf numFmtId="3" fontId="5" fillId="0" borderId="17" xfId="3" applyNumberFormat="1" applyFont="1" applyBorder="1" applyAlignment="1">
      <alignment horizontal="left" vertical="center" wrapText="1"/>
    </xf>
    <xf numFmtId="3" fontId="7" fillId="0" borderId="0" xfId="3" applyNumberFormat="1" applyFont="1" applyAlignment="1">
      <alignment vertical="center" wrapText="1"/>
    </xf>
    <xf numFmtId="43" fontId="7" fillId="0" borderId="0" xfId="2" applyFont="1" applyAlignment="1">
      <alignment vertical="center" wrapText="1"/>
    </xf>
    <xf numFmtId="3" fontId="7" fillId="0" borderId="17" xfId="3" applyNumberFormat="1" applyFont="1" applyBorder="1" applyAlignment="1">
      <alignment vertical="center" wrapText="1"/>
    </xf>
    <xf numFmtId="3" fontId="5" fillId="0" borderId="16" xfId="3" applyNumberFormat="1" applyFont="1" applyBorder="1" applyAlignment="1">
      <alignment horizontal="center" vertical="center" wrapText="1"/>
    </xf>
    <xf numFmtId="43" fontId="7" fillId="0" borderId="16" xfId="2" applyFont="1" applyBorder="1" applyAlignment="1" applyProtection="1">
      <alignment horizontal="right" vertical="center" wrapText="1"/>
      <protection locked="0"/>
    </xf>
    <xf numFmtId="0" fontId="5" fillId="0" borderId="16" xfId="3" applyFont="1" applyBorder="1" applyAlignment="1">
      <alignment vertical="center"/>
    </xf>
    <xf numFmtId="0" fontId="7" fillId="0" borderId="16" xfId="3" applyFont="1" applyBorder="1" applyAlignment="1">
      <alignment vertical="center" wrapText="1"/>
    </xf>
    <xf numFmtId="0" fontId="7" fillId="0" borderId="17" xfId="3" applyFont="1" applyBorder="1" applyAlignment="1">
      <alignment vertical="center" wrapText="1"/>
    </xf>
    <xf numFmtId="3" fontId="5" fillId="0" borderId="17" xfId="3" applyNumberFormat="1" applyFont="1" applyBorder="1" applyAlignment="1">
      <alignment horizontal="left" vertical="center"/>
    </xf>
    <xf numFmtId="3" fontId="13" fillId="0" borderId="0" xfId="3" applyNumberFormat="1" applyFont="1" applyAlignment="1">
      <alignment vertical="center"/>
    </xf>
    <xf numFmtId="3" fontId="7" fillId="0" borderId="28" xfId="3" applyNumberFormat="1" applyFont="1" applyBorder="1" applyAlignment="1">
      <alignment horizontal="left" vertical="center" wrapText="1" indent="1"/>
    </xf>
    <xf numFmtId="43" fontId="7" fillId="0" borderId="16" xfId="1" applyFont="1" applyBorder="1" applyAlignment="1">
      <alignment horizontal="right" vertical="center" wrapText="1"/>
    </xf>
    <xf numFmtId="3" fontId="7" fillId="0" borderId="16" xfId="11" applyNumberFormat="1" applyFont="1" applyBorder="1" applyAlignment="1">
      <alignment horizontal="center" vertical="center" wrapText="1"/>
    </xf>
    <xf numFmtId="3" fontId="7" fillId="0" borderId="13" xfId="3" applyNumberFormat="1" applyFont="1" applyBorder="1" applyAlignment="1">
      <alignment vertical="center" wrapText="1"/>
    </xf>
    <xf numFmtId="43" fontId="7" fillId="0" borderId="13" xfId="2" applyFont="1" applyBorder="1" applyAlignment="1">
      <alignment horizontal="center" vertical="center" wrapText="1"/>
    </xf>
    <xf numFmtId="3" fontId="7" fillId="0" borderId="26" xfId="3" applyNumberFormat="1" applyFont="1" applyBorder="1" applyAlignment="1">
      <alignment horizontal="center" vertical="center" wrapText="1"/>
    </xf>
    <xf numFmtId="3" fontId="5" fillId="0" borderId="26" xfId="3" applyNumberFormat="1" applyFont="1" applyBorder="1" applyAlignment="1">
      <alignment horizontal="center" vertical="center" wrapText="1"/>
    </xf>
    <xf numFmtId="9" fontId="7" fillId="0" borderId="26" xfId="4" applyFont="1" applyBorder="1" applyAlignment="1" applyProtection="1">
      <alignment horizontal="center" vertical="center" wrapText="1"/>
      <protection locked="0"/>
    </xf>
    <xf numFmtId="9" fontId="7" fillId="0" borderId="26" xfId="4" applyFont="1" applyBorder="1" applyAlignment="1" applyProtection="1">
      <alignment horizontal="right" vertical="center" wrapText="1"/>
      <protection locked="0"/>
    </xf>
    <xf numFmtId="0" fontId="7" fillId="0" borderId="16" xfId="3" applyFont="1" applyBorder="1" applyAlignment="1" applyProtection="1">
      <alignment horizontal="center" vertical="center" wrapText="1"/>
      <protection locked="0"/>
    </xf>
    <xf numFmtId="43" fontId="7" fillId="0" borderId="23" xfId="2" applyFont="1" applyBorder="1" applyAlignment="1">
      <alignment vertical="center" wrapText="1"/>
    </xf>
    <xf numFmtId="43" fontId="5" fillId="0" borderId="23" xfId="2" applyFont="1" applyBorder="1" applyAlignment="1">
      <alignment vertical="center" wrapText="1"/>
    </xf>
    <xf numFmtId="3" fontId="7" fillId="0" borderId="13" xfId="3" applyNumberFormat="1" applyFont="1" applyBorder="1" applyAlignment="1">
      <alignment horizontal="center" vertical="center" wrapText="1"/>
    </xf>
    <xf numFmtId="0" fontId="7" fillId="0" borderId="17" xfId="0" applyFont="1" applyBorder="1" applyAlignment="1">
      <alignment vertical="center" wrapText="1"/>
    </xf>
    <xf numFmtId="3" fontId="5" fillId="0" borderId="26" xfId="0" applyNumberFormat="1" applyFont="1" applyBorder="1" applyAlignment="1">
      <alignment horizontal="center" vertical="center" wrapText="1"/>
    </xf>
    <xf numFmtId="3" fontId="7" fillId="0" borderId="25" xfId="3" applyNumberFormat="1" applyFont="1" applyBorder="1" applyAlignment="1">
      <alignment horizontal="center" vertical="center" wrapText="1"/>
    </xf>
    <xf numFmtId="3" fontId="5" fillId="0" borderId="16" xfId="0" applyNumberFormat="1" applyFont="1" applyBorder="1" applyAlignment="1">
      <alignment horizontal="center" vertical="center" wrapText="1"/>
    </xf>
    <xf numFmtId="3" fontId="13" fillId="0" borderId="0" xfId="3" applyNumberFormat="1" applyFont="1" applyAlignment="1">
      <alignment wrapText="1"/>
    </xf>
    <xf numFmtId="3" fontId="9" fillId="0" borderId="0" xfId="3" applyNumberFormat="1" applyFont="1" applyAlignment="1">
      <alignment wrapText="1"/>
    </xf>
    <xf numFmtId="3" fontId="9" fillId="0" borderId="0" xfId="3" applyNumberFormat="1" applyFont="1" applyAlignment="1">
      <alignment horizontal="center" vertical="center" wrapText="1"/>
    </xf>
    <xf numFmtId="3" fontId="9" fillId="0" borderId="0" xfId="3" applyNumberFormat="1" applyFont="1" applyAlignment="1">
      <alignment horizontal="center" wrapText="1"/>
    </xf>
    <xf numFmtId="43" fontId="9" fillId="0" borderId="0" xfId="2" applyFont="1" applyAlignment="1">
      <alignment horizontal="right" wrapText="1"/>
    </xf>
    <xf numFmtId="9" fontId="9" fillId="0" borderId="0" xfId="4" applyFont="1" applyAlignment="1">
      <alignment horizontal="right" wrapText="1"/>
    </xf>
    <xf numFmtId="3" fontId="5" fillId="6" borderId="20" xfId="11" applyNumberFormat="1" applyFont="1" applyFill="1" applyBorder="1" applyAlignment="1">
      <alignment vertical="center"/>
    </xf>
    <xf numFmtId="3" fontId="5" fillId="6" borderId="21" xfId="11" applyNumberFormat="1" applyFont="1" applyFill="1" applyBorder="1" applyAlignment="1">
      <alignment vertical="center"/>
    </xf>
    <xf numFmtId="3" fontId="9" fillId="4" borderId="0" xfId="11" applyNumberFormat="1" applyFont="1" applyFill="1" applyAlignment="1">
      <alignment vertical="center" wrapText="1"/>
    </xf>
    <xf numFmtId="0" fontId="5" fillId="0" borderId="14" xfId="11" applyFont="1" applyBorder="1" applyAlignment="1">
      <alignment horizontal="center" vertical="center"/>
    </xf>
    <xf numFmtId="0" fontId="6" fillId="0" borderId="0" xfId="11"/>
    <xf numFmtId="0" fontId="5" fillId="0" borderId="13" xfId="11" applyFont="1" applyBorder="1" applyAlignment="1">
      <alignment horizontal="center" vertical="center"/>
    </xf>
    <xf numFmtId="0" fontId="5" fillId="0" borderId="13" xfId="11" applyFont="1" applyBorder="1" applyAlignment="1">
      <alignment horizontal="left" vertical="center" indent="1"/>
    </xf>
    <xf numFmtId="0" fontId="47" fillId="0" borderId="13" xfId="11" applyFont="1" applyBorder="1" applyAlignment="1">
      <alignment vertical="center"/>
    </xf>
    <xf numFmtId="167" fontId="5" fillId="0" borderId="13" xfId="2" applyNumberFormat="1" applyFont="1" applyBorder="1" applyAlignment="1">
      <alignment horizontal="center" vertical="center"/>
    </xf>
    <xf numFmtId="0" fontId="7" fillId="0" borderId="15" xfId="11" applyFont="1" applyBorder="1" applyAlignment="1">
      <alignment horizontal="center" vertical="center"/>
    </xf>
    <xf numFmtId="0" fontId="7" fillId="0" borderId="15" xfId="11" applyFont="1" applyBorder="1" applyAlignment="1">
      <alignment horizontal="left" vertical="center" indent="1"/>
    </xf>
    <xf numFmtId="0" fontId="48" fillId="0" borderId="15" xfId="11" applyFont="1" applyBorder="1" applyAlignment="1">
      <alignment horizontal="center" vertical="center" wrapText="1"/>
    </xf>
    <xf numFmtId="43" fontId="7" fillId="0" borderId="15" xfId="2" applyFont="1" applyBorder="1" applyAlignment="1">
      <alignment horizontal="right" vertical="center" wrapText="1" indent="1"/>
    </xf>
    <xf numFmtId="0" fontId="7" fillId="0" borderId="16" xfId="11" applyFont="1" applyBorder="1" applyAlignment="1">
      <alignment horizontal="left" vertical="center" indent="1"/>
    </xf>
    <xf numFmtId="0" fontId="7" fillId="0" borderId="16" xfId="11" applyFont="1" applyBorder="1" applyAlignment="1">
      <alignment horizontal="center" vertical="center"/>
    </xf>
    <xf numFmtId="0" fontId="48" fillId="0" borderId="16" xfId="11" applyFont="1" applyBorder="1" applyAlignment="1">
      <alignment horizontal="center" vertical="center" wrapText="1"/>
    </xf>
    <xf numFmtId="43" fontId="7" fillId="0" borderId="16" xfId="2" applyFont="1" applyBorder="1" applyAlignment="1">
      <alignment horizontal="right" vertical="center" wrapText="1" indent="1"/>
    </xf>
    <xf numFmtId="0" fontId="48" fillId="0" borderId="27" xfId="11" applyFont="1" applyBorder="1" applyAlignment="1">
      <alignment horizontal="center" vertical="center" wrapText="1"/>
    </xf>
    <xf numFmtId="167" fontId="47" fillId="0" borderId="13" xfId="2" applyNumberFormat="1" applyFont="1" applyBorder="1" applyAlignment="1">
      <alignment horizontal="right" vertical="center"/>
    </xf>
    <xf numFmtId="0" fontId="7" fillId="0" borderId="15" xfId="11" applyFont="1" applyBorder="1" applyAlignment="1">
      <alignment horizontal="left" vertical="center" wrapText="1" indent="1"/>
    </xf>
    <xf numFmtId="0" fontId="7" fillId="0" borderId="15" xfId="11" applyFont="1" applyBorder="1" applyAlignment="1">
      <alignment horizontal="center" vertical="center" wrapText="1"/>
    </xf>
    <xf numFmtId="0" fontId="7" fillId="0" borderId="17" xfId="11" applyFont="1" applyBorder="1" applyAlignment="1">
      <alignment horizontal="center" vertical="center" wrapText="1"/>
    </xf>
    <xf numFmtId="0" fontId="7" fillId="0" borderId="16" xfId="11" applyFont="1" applyBorder="1" applyAlignment="1">
      <alignment horizontal="left" vertical="center" wrapText="1" indent="1"/>
    </xf>
    <xf numFmtId="0" fontId="7" fillId="0" borderId="16" xfId="11" applyFont="1" applyBorder="1" applyAlignment="1">
      <alignment horizontal="center" vertical="center" wrapText="1"/>
    </xf>
    <xf numFmtId="0" fontId="7" fillId="0" borderId="17" xfId="11" applyFont="1" applyBorder="1" applyAlignment="1">
      <alignment horizontal="center" vertical="center"/>
    </xf>
    <xf numFmtId="0" fontId="0" fillId="0" borderId="0" xfId="11" applyFont="1"/>
    <xf numFmtId="0" fontId="48" fillId="0" borderId="16" xfId="11" applyFont="1" applyBorder="1" applyAlignment="1">
      <alignment horizontal="left" vertical="center" wrapText="1" indent="1"/>
    </xf>
    <xf numFmtId="0" fontId="48" fillId="0" borderId="16" xfId="11" applyFont="1" applyBorder="1" applyAlignment="1">
      <alignment horizontal="center" vertical="center"/>
    </xf>
    <xf numFmtId="43" fontId="48" fillId="0" borderId="16" xfId="2" applyFont="1" applyBorder="1" applyAlignment="1">
      <alignment horizontal="right" vertical="center" wrapText="1" indent="1"/>
    </xf>
    <xf numFmtId="0" fontId="48" fillId="0" borderId="26" xfId="11" applyFont="1" applyBorder="1" applyAlignment="1">
      <alignment horizontal="left" vertical="center" wrapText="1" indent="1"/>
    </xf>
    <xf numFmtId="43" fontId="48" fillId="0" borderId="26" xfId="2" applyFont="1" applyBorder="1" applyAlignment="1">
      <alignment horizontal="right" vertical="center" wrapText="1" indent="1"/>
    </xf>
    <xf numFmtId="0" fontId="7" fillId="0" borderId="26" xfId="11" applyFont="1" applyBorder="1" applyAlignment="1">
      <alignment horizontal="left" vertical="center" wrapText="1" indent="1"/>
    </xf>
    <xf numFmtId="43" fontId="7" fillId="0" borderId="26" xfId="2" applyFont="1" applyBorder="1" applyAlignment="1">
      <alignment horizontal="right" vertical="center" wrapText="1" indent="1"/>
    </xf>
    <xf numFmtId="0" fontId="7" fillId="0" borderId="26" xfId="11" applyFont="1" applyBorder="1" applyAlignment="1">
      <alignment horizontal="center" vertical="center"/>
    </xf>
    <xf numFmtId="3" fontId="4" fillId="4" borderId="20" xfId="11" applyNumberFormat="1" applyFont="1" applyFill="1" applyBorder="1" applyAlignment="1">
      <alignment vertical="center" wrapText="1"/>
    </xf>
    <xf numFmtId="43" fontId="4" fillId="4" borderId="13" xfId="2" applyFont="1" applyFill="1" applyBorder="1" applyAlignment="1">
      <alignment vertical="center" wrapText="1"/>
    </xf>
    <xf numFmtId="43" fontId="6" fillId="0" borderId="0" xfId="11" applyNumberFormat="1"/>
    <xf numFmtId="0" fontId="6" fillId="0" borderId="0" xfId="11" applyAlignment="1">
      <alignment horizontal="center"/>
    </xf>
    <xf numFmtId="3" fontId="13" fillId="0" borderId="45" xfId="3" applyNumberFormat="1" applyFont="1" applyBorder="1" applyAlignment="1">
      <alignment horizontal="left" vertical="center" wrapText="1"/>
    </xf>
    <xf numFmtId="3" fontId="13" fillId="0" borderId="46" xfId="3" applyNumberFormat="1" applyFont="1" applyBorder="1" applyAlignment="1">
      <alignment horizontal="left" vertical="center" wrapText="1"/>
    </xf>
    <xf numFmtId="3" fontId="10" fillId="0" borderId="16" xfId="9" applyNumberFormat="1" applyFont="1" applyBorder="1" applyAlignment="1">
      <alignment vertical="center" wrapText="1"/>
    </xf>
    <xf numFmtId="0" fontId="10" fillId="0" borderId="0" xfId="0" quotePrefix="1" applyFont="1"/>
    <xf numFmtId="3" fontId="7" fillId="0" borderId="16" xfId="0" applyNumberFormat="1" applyFont="1" applyBorder="1"/>
    <xf numFmtId="3" fontId="10" fillId="0" borderId="16" xfId="0" applyNumberFormat="1" applyFont="1" applyBorder="1" applyAlignment="1">
      <alignment horizontal="center" vertical="center"/>
    </xf>
    <xf numFmtId="43" fontId="7" fillId="0" borderId="16" xfId="2" applyFont="1" applyFill="1" applyBorder="1" applyAlignment="1">
      <alignment horizontal="left" vertical="center" wrapText="1"/>
    </xf>
    <xf numFmtId="3" fontId="10" fillId="0" borderId="26" xfId="0" applyNumberFormat="1" applyFont="1" applyBorder="1" applyAlignment="1">
      <alignment horizontal="center" vertical="center"/>
    </xf>
    <xf numFmtId="43" fontId="10" fillId="0" borderId="26" xfId="1" applyFont="1" applyFill="1" applyBorder="1" applyAlignment="1">
      <alignment vertical="center"/>
    </xf>
    <xf numFmtId="43" fontId="7" fillId="0" borderId="23" xfId="2" applyFont="1" applyFill="1" applyBorder="1" applyAlignment="1">
      <alignment horizontal="right" vertical="center" wrapText="1"/>
    </xf>
    <xf numFmtId="3" fontId="15" fillId="0" borderId="13" xfId="0" applyNumberFormat="1" applyFont="1" applyBorder="1" applyAlignment="1">
      <alignment horizontal="left" vertical="center" wrapText="1"/>
    </xf>
    <xf numFmtId="3" fontId="5" fillId="0" borderId="50" xfId="0" applyNumberFormat="1" applyFont="1" applyBorder="1" applyAlignment="1">
      <alignment horizontal="center" vertical="center" wrapText="1"/>
    </xf>
    <xf numFmtId="43" fontId="5" fillId="0" borderId="51" xfId="1" applyFont="1" applyBorder="1" applyAlignment="1">
      <alignment horizontal="center" vertical="center" wrapText="1"/>
    </xf>
    <xf numFmtId="3" fontId="5" fillId="0" borderId="52" xfId="0" applyNumberFormat="1" applyFont="1" applyBorder="1" applyAlignment="1">
      <alignment horizontal="center" vertical="center" wrapText="1"/>
    </xf>
    <xf numFmtId="43" fontId="5" fillId="0" borderId="53" xfId="1" applyFont="1" applyBorder="1" applyAlignment="1">
      <alignment horizontal="center" vertical="center" wrapText="1"/>
    </xf>
    <xf numFmtId="165" fontId="5" fillId="0" borderId="54" xfId="0" applyNumberFormat="1" applyFont="1" applyBorder="1" applyAlignment="1">
      <alignment horizontal="center" vertical="center" wrapText="1"/>
    </xf>
    <xf numFmtId="0" fontId="10" fillId="0" borderId="55" xfId="0" applyFont="1" applyBorder="1"/>
    <xf numFmtId="0" fontId="10" fillId="0" borderId="28" xfId="0" applyFont="1" applyBorder="1" applyAlignment="1">
      <alignment horizontal="center" vertical="center"/>
    </xf>
    <xf numFmtId="43" fontId="7" fillId="0" borderId="23" xfId="1" applyFont="1" applyFill="1" applyBorder="1" applyAlignment="1">
      <alignment vertical="center"/>
    </xf>
    <xf numFmtId="43" fontId="10" fillId="0" borderId="23" xfId="1" applyFont="1" applyFill="1" applyBorder="1" applyAlignment="1">
      <alignment vertical="center"/>
    </xf>
    <xf numFmtId="165" fontId="5" fillId="0" borderId="28" xfId="0" applyNumberFormat="1" applyFont="1" applyBorder="1" applyAlignment="1">
      <alignment horizontal="center" vertical="center" wrapText="1"/>
    </xf>
    <xf numFmtId="0" fontId="10" fillId="0" borderId="23" xfId="0" applyFont="1" applyBorder="1"/>
    <xf numFmtId="43" fontId="10" fillId="0" borderId="56" xfId="1" applyFont="1" applyFill="1" applyBorder="1" applyAlignment="1">
      <alignment vertical="center"/>
    </xf>
    <xf numFmtId="0" fontId="10" fillId="0" borderId="57" xfId="0" applyFont="1" applyBorder="1"/>
    <xf numFmtId="43" fontId="11" fillId="0" borderId="61" xfId="0" applyNumberFormat="1" applyFont="1" applyBorder="1" applyAlignment="1">
      <alignment vertical="center"/>
    </xf>
    <xf numFmtId="0" fontId="11" fillId="0" borderId="62" xfId="0" applyFont="1" applyBorder="1" applyAlignment="1">
      <alignment horizontal="center" vertical="center"/>
    </xf>
    <xf numFmtId="0" fontId="10" fillId="0" borderId="9" xfId="0" applyFont="1" applyBorder="1"/>
    <xf numFmtId="43" fontId="10" fillId="0" borderId="23" xfId="1" applyFont="1" applyBorder="1" applyAlignment="1">
      <alignment vertical="center"/>
    </xf>
    <xf numFmtId="3" fontId="15" fillId="0" borderId="25" xfId="0" applyNumberFormat="1" applyFont="1" applyBorder="1" applyAlignment="1">
      <alignment horizontal="justify" vertical="justify" wrapText="1"/>
    </xf>
    <xf numFmtId="0" fontId="10" fillId="0" borderId="16" xfId="0" applyFont="1" applyBorder="1" applyAlignment="1">
      <alignment horizontal="justify" vertical="center" wrapText="1"/>
    </xf>
    <xf numFmtId="3" fontId="35" fillId="0" borderId="16" xfId="2" applyNumberFormat="1" applyFont="1" applyFill="1" applyBorder="1" applyAlignment="1" applyProtection="1">
      <alignment horizontal="center" vertical="center" wrapText="1"/>
      <protection locked="0"/>
    </xf>
    <xf numFmtId="3" fontId="7" fillId="0" borderId="26" xfId="2" applyNumberFormat="1" applyFont="1" applyFill="1" applyBorder="1" applyAlignment="1" applyProtection="1">
      <alignment horizontal="center" vertical="center" wrapText="1"/>
      <protection locked="0"/>
    </xf>
    <xf numFmtId="3" fontId="13" fillId="0" borderId="41" xfId="3" applyNumberFormat="1" applyFont="1" applyBorder="1" applyAlignment="1">
      <alignment vertical="center"/>
    </xf>
    <xf numFmtId="0" fontId="7" fillId="0" borderId="25" xfId="3" applyFont="1" applyBorder="1" applyAlignment="1">
      <alignment vertical="center" wrapText="1"/>
    </xf>
    <xf numFmtId="43" fontId="7" fillId="0" borderId="16" xfId="2" applyFont="1" applyBorder="1" applyAlignment="1" applyProtection="1">
      <alignment horizontal="center" vertical="center" wrapText="1"/>
      <protection locked="0"/>
    </xf>
    <xf numFmtId="3" fontId="7" fillId="0" borderId="26" xfId="11" applyNumberFormat="1" applyFont="1" applyBorder="1" applyAlignment="1">
      <alignment horizontal="center" vertical="center" wrapText="1"/>
    </xf>
    <xf numFmtId="3" fontId="13" fillId="0" borderId="7" xfId="3" applyNumberFormat="1" applyFont="1" applyBorder="1" applyAlignment="1">
      <alignment horizontal="left" vertical="center" wrapText="1"/>
    </xf>
    <xf numFmtId="3" fontId="5" fillId="2" borderId="63" xfId="3" applyNumberFormat="1" applyFont="1" applyFill="1" applyBorder="1" applyAlignment="1">
      <alignment vertical="center"/>
    </xf>
    <xf numFmtId="3" fontId="5" fillId="2" borderId="64" xfId="3" applyNumberFormat="1" applyFont="1" applyFill="1" applyBorder="1" applyAlignment="1">
      <alignment vertical="center"/>
    </xf>
    <xf numFmtId="3" fontId="5" fillId="2" borderId="64" xfId="3" applyNumberFormat="1" applyFont="1" applyFill="1" applyBorder="1" applyAlignment="1">
      <alignment vertical="center" wrapText="1"/>
    </xf>
    <xf numFmtId="3" fontId="5" fillId="0" borderId="54" xfId="3" applyNumberFormat="1" applyFont="1" applyBorder="1" applyAlignment="1">
      <alignment horizontal="center" vertical="center" wrapText="1"/>
    </xf>
    <xf numFmtId="3" fontId="5" fillId="0" borderId="15" xfId="3" applyNumberFormat="1" applyFont="1" applyBorder="1" applyAlignment="1">
      <alignment horizontal="center" vertical="center" wrapText="1"/>
    </xf>
    <xf numFmtId="3" fontId="5" fillId="0" borderId="15" xfId="3" applyNumberFormat="1" applyFont="1" applyBorder="1" applyAlignment="1">
      <alignment horizontal="left" vertical="center" wrapText="1"/>
    </xf>
    <xf numFmtId="3" fontId="5" fillId="0" borderId="67" xfId="3" applyNumberFormat="1" applyFont="1" applyBorder="1" applyAlignment="1">
      <alignment horizontal="center" vertical="center" wrapText="1"/>
    </xf>
    <xf numFmtId="3" fontId="5" fillId="0" borderId="68" xfId="3" applyNumberFormat="1" applyFont="1" applyBorder="1" applyAlignment="1">
      <alignment horizontal="center" vertical="center" wrapText="1"/>
    </xf>
    <xf numFmtId="3" fontId="5" fillId="0" borderId="69" xfId="3" applyNumberFormat="1" applyFont="1" applyBorder="1" applyAlignment="1">
      <alignment horizontal="center" vertical="center" wrapText="1"/>
    </xf>
    <xf numFmtId="43" fontId="5" fillId="0" borderId="55" xfId="2" applyFont="1" applyBorder="1" applyAlignment="1">
      <alignment horizontal="center" vertical="center" wrapText="1"/>
    </xf>
    <xf numFmtId="3" fontId="7" fillId="0" borderId="28" xfId="3" quotePrefix="1" applyNumberFormat="1" applyFont="1" applyBorder="1" applyAlignment="1">
      <alignment horizontal="left" vertical="center" wrapText="1" indent="1"/>
    </xf>
    <xf numFmtId="3" fontId="5" fillId="0" borderId="40" xfId="3" applyNumberFormat="1" applyFont="1" applyBorder="1" applyAlignment="1">
      <alignment horizontal="center" vertical="center" wrapText="1"/>
    </xf>
    <xf numFmtId="3" fontId="5" fillId="0" borderId="7" xfId="3" applyNumberFormat="1" applyFont="1" applyBorder="1" applyAlignment="1">
      <alignment horizontal="center" vertical="center" wrapText="1"/>
    </xf>
    <xf numFmtId="3" fontId="5" fillId="0" borderId="8" xfId="3" applyNumberFormat="1" applyFont="1" applyBorder="1" applyAlignment="1">
      <alignment horizontal="center" vertical="center" wrapText="1"/>
    </xf>
    <xf numFmtId="3" fontId="5" fillId="0" borderId="28" xfId="3" applyNumberFormat="1" applyFont="1" applyBorder="1" applyAlignment="1">
      <alignment horizontal="center" vertical="center" wrapText="1"/>
    </xf>
    <xf numFmtId="43" fontId="5" fillId="0" borderId="23" xfId="2" applyFont="1" applyBorder="1" applyAlignment="1">
      <alignment horizontal="center" vertical="center" wrapText="1"/>
    </xf>
    <xf numFmtId="3" fontId="5" fillId="0" borderId="16" xfId="3" applyNumberFormat="1" applyFont="1" applyBorder="1" applyAlignment="1">
      <alignment vertical="center" wrapText="1"/>
    </xf>
    <xf numFmtId="43" fontId="5" fillId="0" borderId="23" xfId="3" applyNumberFormat="1" applyFont="1" applyBorder="1" applyAlignment="1">
      <alignment vertical="center" wrapText="1"/>
    </xf>
    <xf numFmtId="43" fontId="5" fillId="0" borderId="23" xfId="0" applyNumberFormat="1" applyFont="1" applyBorder="1" applyAlignment="1">
      <alignment vertical="center" wrapText="1"/>
    </xf>
    <xf numFmtId="3" fontId="44" fillId="0" borderId="70" xfId="3" applyNumberFormat="1" applyFont="1" applyBorder="1" applyAlignment="1">
      <alignment horizontal="left" vertical="center" wrapText="1"/>
    </xf>
    <xf numFmtId="43" fontId="44" fillId="0" borderId="72" xfId="2" applyFont="1" applyBorder="1" applyAlignment="1">
      <alignment horizontal="right" vertical="center" wrapText="1" indent="1"/>
    </xf>
    <xf numFmtId="3" fontId="5" fillId="2" borderId="63" xfId="3" applyNumberFormat="1" applyFont="1" applyFill="1" applyBorder="1" applyAlignment="1">
      <alignment horizontal="left" vertical="center"/>
    </xf>
    <xf numFmtId="3" fontId="45" fillId="2" borderId="64" xfId="3" applyNumberFormat="1" applyFont="1" applyFill="1" applyBorder="1" applyAlignment="1">
      <alignment vertical="center" wrapText="1"/>
    </xf>
    <xf numFmtId="3" fontId="46" fillId="2" borderId="64" xfId="3" applyNumberFormat="1" applyFont="1" applyFill="1" applyBorder="1" applyAlignment="1">
      <alignment vertical="center" wrapText="1"/>
    </xf>
    <xf numFmtId="3" fontId="46" fillId="2" borderId="65" xfId="3" applyNumberFormat="1" applyFont="1" applyFill="1" applyBorder="1" applyAlignment="1">
      <alignment vertical="center" wrapText="1"/>
    </xf>
    <xf numFmtId="3" fontId="5" fillId="0" borderId="73" xfId="3" applyNumberFormat="1" applyFont="1" applyBorder="1" applyAlignment="1">
      <alignment horizontal="center" vertical="center" wrapText="1"/>
    </xf>
    <xf numFmtId="3" fontId="5" fillId="0" borderId="25" xfId="3" applyNumberFormat="1" applyFont="1" applyBorder="1" applyAlignment="1">
      <alignment horizontal="center" vertical="center" wrapText="1"/>
    </xf>
    <xf numFmtId="3" fontId="5" fillId="0" borderId="25" xfId="3" applyNumberFormat="1" applyFont="1" applyBorder="1" applyAlignment="1">
      <alignment horizontal="left" vertical="center" wrapText="1"/>
    </xf>
    <xf numFmtId="43" fontId="5" fillId="0" borderId="25" xfId="2" applyFont="1" applyBorder="1" applyAlignment="1">
      <alignment horizontal="center" vertical="center" wrapText="1"/>
    </xf>
    <xf numFmtId="43" fontId="5" fillId="0" borderId="74" xfId="2" applyFont="1" applyBorder="1" applyAlignment="1">
      <alignment horizontal="center" vertical="center" wrapText="1"/>
    </xf>
    <xf numFmtId="43" fontId="5" fillId="0" borderId="26" xfId="4" applyNumberFormat="1" applyFont="1" applyBorder="1" applyAlignment="1" applyProtection="1">
      <alignment horizontal="center" vertical="center" wrapText="1"/>
      <protection locked="0"/>
    </xf>
    <xf numFmtId="3" fontId="5" fillId="0" borderId="17" xfId="3" applyNumberFormat="1" applyFont="1" applyBorder="1" applyAlignment="1">
      <alignment vertical="center" wrapText="1"/>
    </xf>
    <xf numFmtId="3" fontId="7" fillId="0" borderId="26" xfId="3" applyNumberFormat="1" applyFont="1" applyBorder="1" applyAlignment="1">
      <alignment horizontal="right" vertical="center" wrapText="1"/>
    </xf>
    <xf numFmtId="3" fontId="44" fillId="0" borderId="57" xfId="3" applyNumberFormat="1" applyFont="1" applyBorder="1" applyAlignment="1">
      <alignment horizontal="left" vertical="center" wrapText="1"/>
    </xf>
    <xf numFmtId="43" fontId="44" fillId="0" borderId="61" xfId="2" applyFont="1" applyBorder="1" applyAlignment="1">
      <alignment horizontal="right" vertical="center" wrapText="1" indent="1"/>
    </xf>
    <xf numFmtId="0" fontId="7" fillId="0" borderId="76" xfId="3" applyFont="1" applyBorder="1" applyAlignment="1">
      <alignment horizontal="center" vertical="center"/>
    </xf>
    <xf numFmtId="43" fontId="5" fillId="0" borderId="56" xfId="2" applyFont="1" applyBorder="1" applyAlignment="1">
      <alignment horizontal="right" vertical="center"/>
    </xf>
    <xf numFmtId="43" fontId="7" fillId="0" borderId="56" xfId="2" applyFont="1" applyBorder="1" applyAlignment="1">
      <alignment horizontal="right" vertical="center"/>
    </xf>
    <xf numFmtId="0" fontId="7" fillId="0" borderId="28" xfId="3" applyFont="1" applyBorder="1" applyAlignment="1">
      <alignment horizontal="center" vertical="center"/>
    </xf>
    <xf numFmtId="0" fontId="44" fillId="0" borderId="40" xfId="3" applyFont="1" applyBorder="1" applyAlignment="1">
      <alignment vertical="center"/>
    </xf>
    <xf numFmtId="3" fontId="44" fillId="0" borderId="7" xfId="3" applyNumberFormat="1" applyFont="1" applyBorder="1" applyAlignment="1">
      <alignment horizontal="left" vertical="center" wrapText="1"/>
    </xf>
    <xf numFmtId="3" fontId="44" fillId="0" borderId="8" xfId="3" applyNumberFormat="1" applyFont="1" applyBorder="1" applyAlignment="1">
      <alignment horizontal="left" vertical="center" wrapText="1"/>
    </xf>
    <xf numFmtId="43" fontId="5" fillId="0" borderId="23" xfId="2" applyFont="1" applyBorder="1" applyAlignment="1">
      <alignment horizontal="right" vertical="center"/>
    </xf>
    <xf numFmtId="0" fontId="13" fillId="0" borderId="40" xfId="3" applyFont="1" applyBorder="1" applyAlignment="1">
      <alignment vertical="center"/>
    </xf>
    <xf numFmtId="43" fontId="7" fillId="0" borderId="23" xfId="2" applyFont="1" applyBorder="1" applyAlignment="1">
      <alignment horizontal="right" vertical="center"/>
    </xf>
    <xf numFmtId="43" fontId="5" fillId="0" borderId="51" xfId="2" applyFont="1" applyBorder="1" applyAlignment="1">
      <alignment horizontal="right" vertical="center"/>
    </xf>
    <xf numFmtId="0" fontId="7" fillId="0" borderId="70" xfId="3" applyFont="1" applyBorder="1" applyAlignment="1">
      <alignment horizontal="center" vertical="center"/>
    </xf>
    <xf numFmtId="43" fontId="5" fillId="0" borderId="72" xfId="2" applyFont="1" applyBorder="1" applyAlignment="1">
      <alignment horizontal="right" vertical="center"/>
    </xf>
    <xf numFmtId="9" fontId="13" fillId="0" borderId="8" xfId="10" applyFont="1" applyBorder="1" applyAlignment="1">
      <alignment horizontal="center" vertical="center" wrapText="1"/>
    </xf>
    <xf numFmtId="0" fontId="7" fillId="0" borderId="32" xfId="3" applyFont="1" applyBorder="1" applyAlignment="1">
      <alignment horizontal="center"/>
    </xf>
    <xf numFmtId="0" fontId="13" fillId="0" borderId="33" xfId="3" applyFont="1" applyBorder="1"/>
    <xf numFmtId="0" fontId="7" fillId="0" borderId="33" xfId="3" applyFont="1" applyBorder="1" applyAlignment="1">
      <alignment horizontal="center"/>
    </xf>
    <xf numFmtId="3" fontId="7" fillId="0" borderId="33" xfId="3" applyNumberFormat="1" applyFont="1" applyBorder="1" applyAlignment="1">
      <alignment horizontal="center"/>
    </xf>
    <xf numFmtId="43" fontId="7" fillId="0" borderId="33" xfId="2" applyFont="1" applyBorder="1" applyAlignment="1">
      <alignment horizontal="right"/>
    </xf>
    <xf numFmtId="43" fontId="5" fillId="0" borderId="34" xfId="2" applyFont="1" applyBorder="1"/>
    <xf numFmtId="0" fontId="7" fillId="0" borderId="50" xfId="3" applyFont="1" applyBorder="1" applyAlignment="1">
      <alignment horizontal="center" vertical="center"/>
    </xf>
    <xf numFmtId="43" fontId="5" fillId="0" borderId="81" xfId="2" applyFont="1" applyBorder="1" applyAlignment="1">
      <alignment horizontal="center" vertical="center"/>
    </xf>
    <xf numFmtId="43" fontId="7" fillId="0" borderId="55" xfId="2" applyFont="1" applyBorder="1" applyAlignment="1">
      <alignment horizontal="right" vertical="center"/>
    </xf>
    <xf numFmtId="43" fontId="7" fillId="0" borderId="0" xfId="1" applyFont="1" applyAlignment="1">
      <alignment vertical="center"/>
    </xf>
    <xf numFmtId="0" fontId="0" fillId="2" borderId="0" xfId="0" applyFill="1"/>
    <xf numFmtId="0" fontId="5" fillId="0" borderId="4" xfId="0" applyFont="1" applyBorder="1" applyAlignment="1">
      <alignment horizontal="center" vertical="center"/>
    </xf>
    <xf numFmtId="0" fontId="5" fillId="2" borderId="35" xfId="0" applyFont="1" applyFill="1" applyBorder="1" applyAlignment="1">
      <alignment horizontal="center" vertical="center"/>
    </xf>
    <xf numFmtId="0" fontId="5" fillId="2" borderId="0" xfId="0" applyFont="1" applyFill="1" applyAlignment="1">
      <alignment horizontal="center" vertical="center"/>
    </xf>
    <xf numFmtId="43" fontId="5" fillId="2" borderId="0" xfId="2" applyFont="1" applyFill="1" applyBorder="1" applyAlignment="1">
      <alignment horizontal="center" vertical="center"/>
    </xf>
    <xf numFmtId="43" fontId="5" fillId="2" borderId="36" xfId="2" applyFont="1" applyFill="1" applyBorder="1" applyAlignment="1">
      <alignment horizontal="center" vertical="center"/>
    </xf>
    <xf numFmtId="0" fontId="7" fillId="0" borderId="10" xfId="0" applyFont="1" applyBorder="1" applyAlignment="1">
      <alignment horizontal="center" vertical="center"/>
    </xf>
    <xf numFmtId="43" fontId="5" fillId="0" borderId="82" xfId="2" applyFont="1" applyBorder="1" applyAlignment="1">
      <alignment horizontal="center" vertical="center" wrapText="1"/>
    </xf>
    <xf numFmtId="165" fontId="5" fillId="0" borderId="28" xfId="3" applyNumberFormat="1" applyFont="1" applyBorder="1" applyAlignment="1">
      <alignment horizontal="left" vertical="center" wrapText="1" indent="1"/>
    </xf>
    <xf numFmtId="43" fontId="7" fillId="0" borderId="23" xfId="3" applyNumberFormat="1" applyFont="1" applyBorder="1" applyAlignment="1">
      <alignment vertical="center" wrapText="1"/>
    </xf>
    <xf numFmtId="165" fontId="5" fillId="0" borderId="28" xfId="3" applyNumberFormat="1" applyFont="1" applyBorder="1" applyAlignment="1">
      <alignment horizontal="center" vertical="center" wrapText="1"/>
    </xf>
    <xf numFmtId="3" fontId="7" fillId="0" borderId="28" xfId="3" applyNumberFormat="1" applyFont="1" applyBorder="1" applyAlignment="1">
      <alignment horizontal="center" vertical="center" wrapText="1"/>
    </xf>
    <xf numFmtId="43" fontId="7" fillId="0" borderId="23" xfId="1" applyFont="1" applyBorder="1" applyAlignment="1">
      <alignment vertical="center" wrapText="1"/>
    </xf>
    <xf numFmtId="165" fontId="5" fillId="0" borderId="28" xfId="3" quotePrefix="1" applyNumberFormat="1" applyFont="1" applyBorder="1" applyAlignment="1">
      <alignment horizontal="left" vertical="center" wrapText="1" indent="1"/>
    </xf>
    <xf numFmtId="3" fontId="7" fillId="0" borderId="76" xfId="3" applyNumberFormat="1" applyFont="1" applyBorder="1" applyAlignment="1">
      <alignment horizontal="left" vertical="center" wrapText="1" indent="1"/>
    </xf>
    <xf numFmtId="43" fontId="7" fillId="0" borderId="56" xfId="3" applyNumberFormat="1" applyFont="1" applyBorder="1" applyAlignment="1">
      <alignment vertical="center" wrapText="1"/>
    </xf>
    <xf numFmtId="2" fontId="5" fillId="0" borderId="28" xfId="3" quotePrefix="1" applyNumberFormat="1" applyFont="1" applyBorder="1" applyAlignment="1">
      <alignment horizontal="left" vertical="center" wrapText="1" indent="1"/>
    </xf>
    <xf numFmtId="0" fontId="11" fillId="0" borderId="0" xfId="0" applyFont="1" applyAlignment="1">
      <alignment wrapText="1"/>
    </xf>
    <xf numFmtId="43" fontId="7" fillId="0" borderId="56" xfId="2" applyFont="1" applyBorder="1" applyAlignment="1">
      <alignment vertical="center" wrapText="1"/>
    </xf>
    <xf numFmtId="3" fontId="7" fillId="0" borderId="73" xfId="3" applyNumberFormat="1" applyFont="1" applyBorder="1" applyAlignment="1">
      <alignment horizontal="left" vertical="center" wrapText="1" indent="1"/>
    </xf>
    <xf numFmtId="0" fontId="11" fillId="0" borderId="54" xfId="0" applyFont="1" applyBorder="1" applyAlignment="1">
      <alignment horizontal="center" vertical="center"/>
    </xf>
    <xf numFmtId="43" fontId="10" fillId="0" borderId="23" xfId="0" applyNumberFormat="1" applyFont="1" applyBorder="1" applyAlignment="1">
      <alignment vertical="center"/>
    </xf>
    <xf numFmtId="43" fontId="7" fillId="0" borderId="23" xfId="0" applyNumberFormat="1" applyFont="1" applyBorder="1" applyAlignment="1">
      <alignment horizontal="right" vertical="center" wrapText="1" indent="1"/>
    </xf>
    <xf numFmtId="0" fontId="11" fillId="0" borderId="28" xfId="0" applyFont="1" applyBorder="1" applyAlignment="1">
      <alignment horizontal="center" vertical="center"/>
    </xf>
    <xf numFmtId="43" fontId="7" fillId="0" borderId="23" xfId="1" applyFont="1" applyBorder="1" applyAlignment="1">
      <alignment vertical="center"/>
    </xf>
    <xf numFmtId="0" fontId="7" fillId="0" borderId="23" xfId="0" applyFont="1" applyBorder="1"/>
    <xf numFmtId="43" fontId="7" fillId="0" borderId="23" xfId="0" applyNumberFormat="1" applyFont="1" applyBorder="1" applyAlignment="1">
      <alignment vertical="center"/>
    </xf>
    <xf numFmtId="43" fontId="7" fillId="4" borderId="23" xfId="3" applyNumberFormat="1" applyFont="1" applyFill="1" applyBorder="1" applyAlignment="1">
      <alignment horizontal="right" vertical="center" wrapText="1" indent="1"/>
    </xf>
    <xf numFmtId="165" fontId="5" fillId="0" borderId="76" xfId="3" quotePrefix="1" applyNumberFormat="1" applyFont="1" applyBorder="1" applyAlignment="1">
      <alignment horizontal="left" vertical="center" wrapText="1" indent="1"/>
    </xf>
    <xf numFmtId="165" fontId="7" fillId="0" borderId="76" xfId="3" quotePrefix="1" applyNumberFormat="1" applyFont="1" applyBorder="1" applyAlignment="1">
      <alignment horizontal="left" vertical="center" wrapText="1" indent="1"/>
    </xf>
    <xf numFmtId="43" fontId="7" fillId="4" borderId="23" xfId="2" applyFont="1" applyFill="1" applyBorder="1" applyAlignment="1">
      <alignment horizontal="right" vertical="center" wrapText="1"/>
    </xf>
    <xf numFmtId="165" fontId="5" fillId="0" borderId="62" xfId="0" applyNumberFormat="1" applyFont="1" applyBorder="1" applyAlignment="1">
      <alignment horizontal="center" vertical="center" wrapText="1"/>
    </xf>
    <xf numFmtId="43" fontId="7" fillId="4" borderId="23" xfId="2" applyFont="1" applyFill="1" applyBorder="1" applyAlignment="1">
      <alignment horizontal="right" vertical="center" wrapText="1" indent="1"/>
    </xf>
    <xf numFmtId="0" fontId="10" fillId="0" borderId="73" xfId="0" applyFont="1" applyBorder="1" applyAlignment="1">
      <alignment horizontal="center" vertical="center"/>
    </xf>
    <xf numFmtId="43" fontId="35" fillId="0" borderId="23" xfId="0" applyNumberFormat="1" applyFont="1" applyBorder="1" applyAlignment="1">
      <alignment horizontal="right" vertical="center" wrapText="1" indent="1"/>
    </xf>
    <xf numFmtId="0" fontId="10" fillId="0" borderId="62" xfId="0" applyFont="1" applyBorder="1" applyAlignment="1">
      <alignment horizontal="center" vertical="center"/>
    </xf>
    <xf numFmtId="0" fontId="49" fillId="0" borderId="35" xfId="3" applyFont="1" applyBorder="1" applyAlignment="1">
      <alignment horizontal="center" vertical="center" wrapText="1"/>
    </xf>
    <xf numFmtId="0" fontId="49" fillId="0" borderId="0" xfId="3" applyFont="1" applyAlignment="1">
      <alignment horizontal="center" vertical="center" wrapText="1"/>
    </xf>
    <xf numFmtId="0" fontId="49" fillId="0" borderId="36" xfId="3" applyFont="1" applyBorder="1" applyAlignment="1">
      <alignment horizontal="center" vertical="center" wrapText="1"/>
    </xf>
    <xf numFmtId="3" fontId="13" fillId="0" borderId="40" xfId="3" applyNumberFormat="1" applyFont="1" applyBorder="1" applyAlignment="1">
      <alignment horizontal="left" vertical="center" wrapText="1"/>
    </xf>
    <xf numFmtId="3" fontId="13" fillId="0" borderId="7" xfId="3" applyNumberFormat="1" applyFont="1" applyBorder="1" applyAlignment="1">
      <alignment horizontal="left" vertical="center" wrapText="1"/>
    </xf>
    <xf numFmtId="3" fontId="13" fillId="0" borderId="8" xfId="3" applyNumberFormat="1" applyFont="1" applyBorder="1" applyAlignment="1">
      <alignment horizontal="left" vertical="center" wrapText="1"/>
    </xf>
    <xf numFmtId="0" fontId="43" fillId="0" borderId="77" xfId="3" applyFont="1" applyBorder="1" applyAlignment="1">
      <alignment horizontal="center" vertical="center"/>
    </xf>
    <xf numFmtId="0" fontId="43" fillId="0" borderId="43" xfId="3" applyFont="1" applyBorder="1" applyAlignment="1">
      <alignment horizontal="center" vertical="center"/>
    </xf>
    <xf numFmtId="0" fontId="43" fillId="0" borderId="78" xfId="3" applyFont="1" applyBorder="1" applyAlignment="1">
      <alignment horizontal="center" vertical="center"/>
    </xf>
    <xf numFmtId="0" fontId="7" fillId="0" borderId="0" xfId="3" applyFont="1" applyAlignment="1">
      <alignment horizontal="left" vertical="top" wrapText="1"/>
    </xf>
    <xf numFmtId="0" fontId="43" fillId="2" borderId="79" xfId="3" applyFont="1" applyFill="1" applyBorder="1" applyAlignment="1">
      <alignment horizontal="center" vertical="center"/>
    </xf>
    <xf numFmtId="0" fontId="43" fillId="2" borderId="21" xfId="3" applyFont="1" applyFill="1" applyBorder="1" applyAlignment="1">
      <alignment horizontal="center" vertical="center"/>
    </xf>
    <xf numFmtId="0" fontId="43" fillId="2" borderId="80" xfId="3" applyFont="1" applyFill="1" applyBorder="1" applyAlignment="1">
      <alignment horizontal="center" vertical="center"/>
    </xf>
    <xf numFmtId="0" fontId="44" fillId="0" borderId="20" xfId="3" applyFont="1" applyBorder="1" applyAlignment="1">
      <alignment horizontal="center" vertical="center"/>
    </xf>
    <xf numFmtId="0" fontId="44" fillId="0" borderId="21" xfId="3" applyFont="1" applyBorder="1" applyAlignment="1">
      <alignment horizontal="center" vertical="center"/>
    </xf>
    <xf numFmtId="0" fontId="44" fillId="0" borderId="22" xfId="3" applyFont="1" applyBorder="1" applyAlignment="1">
      <alignment horizontal="center" vertical="center"/>
    </xf>
    <xf numFmtId="3" fontId="3" fillId="0" borderId="15" xfId="3" applyNumberFormat="1" applyFont="1" applyBorder="1" applyAlignment="1">
      <alignment horizontal="left" vertical="center" wrapText="1"/>
    </xf>
    <xf numFmtId="0" fontId="3" fillId="0" borderId="15" xfId="3" applyFont="1" applyBorder="1" applyAlignment="1">
      <alignment horizontal="left" vertical="center" wrapText="1"/>
    </xf>
    <xf numFmtId="3" fontId="5" fillId="0" borderId="20" xfId="3" applyNumberFormat="1" applyFont="1" applyBorder="1" applyAlignment="1">
      <alignment horizontal="left" vertical="center" wrapText="1"/>
    </xf>
    <xf numFmtId="0" fontId="5" fillId="0" borderId="21" xfId="3" applyFont="1" applyBorder="1" applyAlignment="1">
      <alignment horizontal="left" vertical="center" wrapText="1"/>
    </xf>
    <xf numFmtId="0" fontId="5" fillId="0" borderId="22" xfId="3" applyFont="1" applyBorder="1" applyAlignment="1">
      <alignment horizontal="left" vertical="center" wrapText="1"/>
    </xf>
    <xf numFmtId="3" fontId="7" fillId="0" borderId="20" xfId="3" applyNumberFormat="1" applyFont="1" applyBorder="1" applyAlignment="1">
      <alignment horizontal="left" vertical="center" wrapText="1"/>
    </xf>
    <xf numFmtId="0" fontId="7" fillId="0" borderId="21" xfId="3" applyFont="1" applyBorder="1" applyAlignment="1">
      <alignment horizontal="left" vertical="center" wrapText="1"/>
    </xf>
    <xf numFmtId="0" fontId="7" fillId="0" borderId="22" xfId="3" applyFont="1" applyBorder="1" applyAlignment="1">
      <alignment horizontal="left" vertical="center" wrapText="1"/>
    </xf>
    <xf numFmtId="3" fontId="5" fillId="0" borderId="71" xfId="3" applyNumberFormat="1" applyFont="1" applyBorder="1" applyAlignment="1">
      <alignment horizontal="left" vertical="center" wrapText="1"/>
    </xf>
    <xf numFmtId="0" fontId="5" fillId="0" borderId="71" xfId="3" applyFont="1" applyBorder="1" applyAlignment="1">
      <alignment horizontal="left" vertical="center" wrapText="1"/>
    </xf>
    <xf numFmtId="3" fontId="3" fillId="2" borderId="32" xfId="0" applyNumberFormat="1"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36" xfId="0" applyFont="1" applyFill="1" applyBorder="1" applyAlignment="1">
      <alignment horizontal="center" vertical="center" wrapText="1"/>
    </xf>
    <xf numFmtId="49" fontId="7" fillId="0" borderId="7" xfId="3" applyNumberFormat="1" applyFont="1" applyBorder="1" applyAlignment="1">
      <alignment horizontal="left" vertical="center" wrapText="1"/>
    </xf>
    <xf numFmtId="49" fontId="7" fillId="0" borderId="8" xfId="3" applyNumberFormat="1" applyFont="1" applyBorder="1" applyAlignment="1">
      <alignment horizontal="left" vertical="center" wrapText="1"/>
    </xf>
    <xf numFmtId="0" fontId="5" fillId="0" borderId="4" xfId="3" applyFont="1" applyBorder="1" applyAlignment="1">
      <alignment horizontal="left" vertical="center"/>
    </xf>
    <xf numFmtId="0" fontId="5" fillId="0" borderId="11" xfId="3" applyFont="1" applyBorder="1" applyAlignment="1">
      <alignment horizontal="left" vertical="center"/>
    </xf>
    <xf numFmtId="3" fontId="44" fillId="0" borderId="75" xfId="3" applyNumberFormat="1" applyFont="1" applyBorder="1" applyAlignment="1">
      <alignment horizontal="left" vertical="center" wrapText="1"/>
    </xf>
    <xf numFmtId="3" fontId="45" fillId="2" borderId="64" xfId="3" applyNumberFormat="1" applyFont="1" applyFill="1" applyBorder="1" applyAlignment="1">
      <alignment horizontal="left" vertical="center" wrapText="1"/>
    </xf>
    <xf numFmtId="3" fontId="46" fillId="2" borderId="64" xfId="3" applyNumberFormat="1" applyFont="1" applyFill="1" applyBorder="1" applyAlignment="1">
      <alignment horizontal="left" vertical="center" wrapText="1"/>
    </xf>
    <xf numFmtId="3" fontId="46" fillId="2" borderId="65" xfId="3" applyNumberFormat="1" applyFont="1" applyFill="1" applyBorder="1" applyAlignment="1">
      <alignment horizontal="left" vertical="center" wrapText="1"/>
    </xf>
    <xf numFmtId="3" fontId="5" fillId="0" borderId="52" xfId="3" applyNumberFormat="1" applyFont="1" applyBorder="1" applyAlignment="1">
      <alignment horizontal="center" vertical="center" wrapText="1"/>
    </xf>
    <xf numFmtId="3" fontId="5" fillId="0" borderId="66" xfId="3" applyNumberFormat="1" applyFont="1" applyBorder="1" applyAlignment="1">
      <alignment horizontal="center" vertical="center" wrapText="1"/>
    </xf>
    <xf numFmtId="3" fontId="5" fillId="0" borderId="24" xfId="3" applyNumberFormat="1" applyFont="1" applyBorder="1" applyAlignment="1">
      <alignment horizontal="center" vertical="center" wrapText="1"/>
    </xf>
    <xf numFmtId="3" fontId="5" fillId="0" borderId="14" xfId="3" applyNumberFormat="1" applyFont="1" applyBorder="1" applyAlignment="1">
      <alignment horizontal="center" vertical="center" wrapText="1"/>
    </xf>
    <xf numFmtId="3" fontId="5" fillId="0" borderId="13" xfId="3" applyNumberFormat="1" applyFont="1" applyBorder="1" applyAlignment="1">
      <alignment horizontal="center" vertical="center" wrapText="1"/>
    </xf>
    <xf numFmtId="43" fontId="5" fillId="0" borderId="13" xfId="2" applyFont="1" applyBorder="1" applyAlignment="1">
      <alignment horizontal="center" vertical="center" wrapText="1"/>
    </xf>
    <xf numFmtId="43" fontId="5" fillId="0" borderId="51" xfId="2" applyFont="1" applyBorder="1" applyAlignment="1">
      <alignment horizontal="center" vertical="center" wrapText="1"/>
    </xf>
    <xf numFmtId="3" fontId="7" fillId="0" borderId="7" xfId="3" applyNumberFormat="1" applyFont="1" applyBorder="1" applyAlignment="1">
      <alignment horizontal="left" vertical="center"/>
    </xf>
    <xf numFmtId="3" fontId="7" fillId="0" borderId="8" xfId="3" applyNumberFormat="1" applyFont="1" applyBorder="1" applyAlignment="1">
      <alignment horizontal="left" vertical="center"/>
    </xf>
    <xf numFmtId="3" fontId="5" fillId="2" borderId="10" xfId="3" applyNumberFormat="1" applyFont="1" applyFill="1" applyBorder="1" applyAlignment="1">
      <alignment horizontal="left" vertical="center"/>
    </xf>
    <xf numFmtId="3" fontId="5" fillId="2" borderId="4" xfId="3" applyNumberFormat="1" applyFont="1" applyFill="1" applyBorder="1" applyAlignment="1">
      <alignment horizontal="left" vertical="center"/>
    </xf>
    <xf numFmtId="3" fontId="8" fillId="2" borderId="4" xfId="3" applyNumberFormat="1" applyFont="1" applyFill="1" applyBorder="1" applyAlignment="1">
      <alignment horizontal="left" vertical="top" wrapText="1"/>
    </xf>
    <xf numFmtId="3" fontId="8" fillId="2" borderId="5" xfId="3" applyNumberFormat="1" applyFont="1" applyFill="1" applyBorder="1" applyAlignment="1">
      <alignment horizontal="left" vertical="top" wrapText="1"/>
    </xf>
    <xf numFmtId="3" fontId="5" fillId="0" borderId="58" xfId="0" applyNumberFormat="1" applyFont="1" applyBorder="1" applyAlignment="1">
      <alignment horizontal="left" vertical="center" wrapText="1"/>
    </xf>
    <xf numFmtId="3" fontId="5" fillId="0" borderId="59" xfId="0" applyNumberFormat="1" applyFont="1" applyBorder="1" applyAlignment="1">
      <alignment horizontal="left" vertical="center" wrapText="1"/>
    </xf>
    <xf numFmtId="3" fontId="5" fillId="0" borderId="60" xfId="0" applyNumberFormat="1" applyFont="1" applyBorder="1" applyAlignment="1">
      <alignment horizontal="left" vertical="center" wrapText="1"/>
    </xf>
    <xf numFmtId="0" fontId="10" fillId="0" borderId="0" xfId="0" applyFont="1" applyAlignment="1">
      <alignment horizontal="center" wrapText="1"/>
    </xf>
    <xf numFmtId="3" fontId="33" fillId="0" borderId="32" xfId="3" applyNumberFormat="1" applyFont="1" applyBorder="1" applyAlignment="1">
      <alignment horizontal="center" vertical="center" wrapText="1"/>
    </xf>
    <xf numFmtId="3" fontId="33" fillId="0" borderId="33" xfId="3" applyNumberFormat="1" applyFont="1" applyBorder="1" applyAlignment="1">
      <alignment horizontal="center" vertical="center" wrapText="1"/>
    </xf>
    <xf numFmtId="3" fontId="33" fillId="0" borderId="34" xfId="3" applyNumberFormat="1" applyFont="1" applyBorder="1" applyAlignment="1">
      <alignment horizontal="center" vertical="center" wrapText="1"/>
    </xf>
    <xf numFmtId="3" fontId="33" fillId="0" borderId="35" xfId="3" applyNumberFormat="1" applyFont="1" applyBorder="1" applyAlignment="1">
      <alignment horizontal="center" vertical="center" wrapText="1"/>
    </xf>
    <xf numFmtId="3" fontId="33" fillId="0" borderId="0" xfId="3" applyNumberFormat="1" applyFont="1" applyAlignment="1">
      <alignment horizontal="center" vertical="center" wrapText="1"/>
    </xf>
    <xf numFmtId="3" fontId="33" fillId="0" borderId="36" xfId="3" applyNumberFormat="1" applyFont="1" applyBorder="1" applyAlignment="1">
      <alignment horizontal="center" vertical="center" wrapText="1"/>
    </xf>
    <xf numFmtId="3" fontId="33" fillId="0" borderId="37" xfId="3" applyNumberFormat="1" applyFont="1" applyBorder="1" applyAlignment="1">
      <alignment horizontal="center" vertical="center" wrapText="1"/>
    </xf>
    <xf numFmtId="3" fontId="33" fillId="0" borderId="38" xfId="3" applyNumberFormat="1" applyFont="1" applyBorder="1" applyAlignment="1">
      <alignment horizontal="center" vertical="center" wrapText="1"/>
    </xf>
    <xf numFmtId="3" fontId="33" fillId="0" borderId="39" xfId="3" applyNumberFormat="1"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9" fillId="0" borderId="20" xfId="3" applyFont="1" applyBorder="1" applyAlignment="1">
      <alignment wrapText="1"/>
    </xf>
    <xf numFmtId="0" fontId="19" fillId="0" borderId="21" xfId="3" applyFont="1" applyBorder="1" applyAlignment="1">
      <alignment wrapText="1"/>
    </xf>
    <xf numFmtId="0" fontId="19" fillId="0" borderId="22" xfId="3" applyFont="1" applyBorder="1" applyAlignment="1">
      <alignment wrapText="1"/>
    </xf>
    <xf numFmtId="0" fontId="19" fillId="0" borderId="20" xfId="3" applyFont="1" applyBorder="1" applyAlignment="1">
      <alignment horizontal="left" wrapText="1"/>
    </xf>
    <xf numFmtId="0" fontId="19" fillId="0" borderId="21" xfId="3" applyFont="1" applyBorder="1" applyAlignment="1">
      <alignment horizontal="left" wrapText="1"/>
    </xf>
    <xf numFmtId="0" fontId="20" fillId="9" borderId="20" xfId="3" applyFont="1" applyFill="1" applyBorder="1" applyAlignment="1">
      <alignment horizontal="left" vertical="center" wrapText="1"/>
    </xf>
    <xf numFmtId="0" fontId="20" fillId="9" borderId="21" xfId="3" applyFont="1" applyFill="1" applyBorder="1" applyAlignment="1">
      <alignment horizontal="left" vertical="center" wrapText="1"/>
    </xf>
    <xf numFmtId="0" fontId="20" fillId="9" borderId="22" xfId="3" applyFont="1" applyFill="1" applyBorder="1" applyAlignment="1">
      <alignment horizontal="left" vertical="center" wrapText="1"/>
    </xf>
    <xf numFmtId="0" fontId="19" fillId="0" borderId="20" xfId="3" applyFont="1" applyBorder="1" applyAlignment="1">
      <alignment horizontal="left"/>
    </xf>
    <xf numFmtId="0" fontId="19" fillId="0" borderId="21" xfId="3" applyFont="1" applyBorder="1" applyAlignment="1">
      <alignment horizontal="left"/>
    </xf>
    <xf numFmtId="0" fontId="19" fillId="0" borderId="22" xfId="3" applyFont="1" applyBorder="1" applyAlignment="1">
      <alignment horizontal="left"/>
    </xf>
    <xf numFmtId="0" fontId="17" fillId="6" borderId="20" xfId="3" applyFont="1" applyFill="1" applyBorder="1" applyAlignment="1">
      <alignment horizontal="center" vertical="center"/>
    </xf>
    <xf numFmtId="0" fontId="17" fillId="6" borderId="21" xfId="3" applyFont="1" applyFill="1" applyBorder="1" applyAlignment="1">
      <alignment horizontal="center" vertical="center"/>
    </xf>
    <xf numFmtId="0" fontId="17" fillId="6" borderId="22" xfId="3" applyFont="1" applyFill="1" applyBorder="1" applyAlignment="1">
      <alignment horizontal="center" vertical="center"/>
    </xf>
    <xf numFmtId="0" fontId="20" fillId="9" borderId="20" xfId="3" applyFont="1" applyFill="1" applyBorder="1" applyAlignment="1">
      <alignment horizontal="left" vertical="center"/>
    </xf>
    <xf numFmtId="0" fontId="20" fillId="9" borderId="21" xfId="3" applyFont="1" applyFill="1" applyBorder="1" applyAlignment="1">
      <alignment horizontal="left" vertical="center"/>
    </xf>
    <xf numFmtId="0" fontId="20" fillId="9" borderId="22" xfId="3" applyFont="1" applyFill="1" applyBorder="1" applyAlignment="1">
      <alignment horizontal="left" vertical="center"/>
    </xf>
    <xf numFmtId="0" fontId="21" fillId="0" borderId="20" xfId="3" applyFont="1" applyBorder="1"/>
    <xf numFmtId="0" fontId="21" fillId="0" borderId="21" xfId="3" applyFont="1" applyBorder="1"/>
    <xf numFmtId="0" fontId="21" fillId="0" borderId="22" xfId="3" applyFont="1" applyBorder="1"/>
    <xf numFmtId="0" fontId="19" fillId="0" borderId="20" xfId="3" applyFont="1" applyBorder="1"/>
    <xf numFmtId="0" fontId="19" fillId="0" borderId="21" xfId="3" applyFont="1" applyBorder="1"/>
    <xf numFmtId="0" fontId="19" fillId="0" borderId="22" xfId="3" applyFont="1" applyBorder="1"/>
    <xf numFmtId="0" fontId="19" fillId="0" borderId="22" xfId="3" applyFont="1" applyBorder="1" applyAlignment="1">
      <alignment horizontal="left" wrapText="1"/>
    </xf>
    <xf numFmtId="0" fontId="27" fillId="0" borderId="20" xfId="8" applyFont="1" applyBorder="1" applyAlignment="1">
      <alignment horizontal="center"/>
    </xf>
    <xf numFmtId="0" fontId="27" fillId="0" borderId="22" xfId="8" applyFont="1" applyBorder="1" applyAlignment="1">
      <alignment horizontal="center"/>
    </xf>
    <xf numFmtId="0" fontId="2" fillId="0" borderId="24" xfId="6" applyFont="1" applyBorder="1" applyAlignment="1">
      <alignment horizontal="center"/>
    </xf>
    <xf numFmtId="0" fontId="26" fillId="0" borderId="0" xfId="6" applyFont="1" applyAlignment="1">
      <alignment horizontal="center"/>
    </xf>
    <xf numFmtId="0" fontId="2" fillId="0" borderId="0" xfId="6" applyFont="1" applyAlignment="1">
      <alignment horizontal="center" vertical="center"/>
    </xf>
    <xf numFmtId="0" fontId="27" fillId="17" borderId="20" xfId="8" applyFont="1" applyFill="1" applyBorder="1" applyAlignment="1">
      <alignment horizontal="center"/>
    </xf>
    <xf numFmtId="0" fontId="27" fillId="17" borderId="21" xfId="8" applyFont="1" applyFill="1" applyBorder="1" applyAlignment="1">
      <alignment horizontal="center"/>
    </xf>
    <xf numFmtId="0" fontId="27" fillId="17" borderId="22" xfId="8" applyFont="1" applyFill="1" applyBorder="1" applyAlignment="1">
      <alignment horizontal="center"/>
    </xf>
    <xf numFmtId="0" fontId="27" fillId="0" borderId="21" xfId="8" applyFont="1" applyBorder="1" applyAlignment="1">
      <alignment horizontal="center"/>
    </xf>
    <xf numFmtId="43" fontId="0" fillId="0" borderId="0" xfId="1" applyFont="1" applyAlignment="1">
      <alignment horizontal="left"/>
    </xf>
    <xf numFmtId="3" fontId="5" fillId="0" borderId="1" xfId="3" applyNumberFormat="1" applyFont="1" applyBorder="1" applyAlignment="1">
      <alignment horizontal="center" vertical="center" wrapText="1"/>
    </xf>
    <xf numFmtId="3" fontId="5" fillId="0" borderId="2" xfId="3" applyNumberFormat="1" applyFont="1" applyBorder="1" applyAlignment="1">
      <alignment horizontal="center" vertical="center" wrapText="1"/>
    </xf>
    <xf numFmtId="3" fontId="5" fillId="0" borderId="3" xfId="3" applyNumberFormat="1" applyFont="1" applyBorder="1" applyAlignment="1">
      <alignment horizontal="center" vertical="center" wrapText="1"/>
    </xf>
    <xf numFmtId="3" fontId="5" fillId="0" borderId="42" xfId="3" applyNumberFormat="1" applyFont="1" applyBorder="1" applyAlignment="1">
      <alignment horizontal="center" vertical="center" wrapText="1"/>
    </xf>
    <xf numFmtId="3" fontId="5" fillId="0" borderId="43" xfId="3" applyNumberFormat="1" applyFont="1" applyBorder="1" applyAlignment="1">
      <alignment horizontal="center" vertical="center" wrapText="1"/>
    </xf>
    <xf numFmtId="3" fontId="5" fillId="0" borderId="44" xfId="3" applyNumberFormat="1" applyFont="1" applyBorder="1" applyAlignment="1">
      <alignment horizontal="center" vertical="center" wrapText="1"/>
    </xf>
    <xf numFmtId="3" fontId="5" fillId="0" borderId="40" xfId="3" applyNumberFormat="1" applyFont="1" applyBorder="1" applyAlignment="1">
      <alignment horizontal="center" vertical="center" wrapText="1"/>
    </xf>
    <xf numFmtId="3" fontId="5" fillId="0" borderId="7" xfId="3" applyNumberFormat="1" applyFont="1" applyBorder="1" applyAlignment="1">
      <alignment horizontal="center" vertical="center" wrapText="1"/>
    </xf>
    <xf numFmtId="3" fontId="5" fillId="0" borderId="8" xfId="3" applyNumberFormat="1" applyFont="1" applyBorder="1" applyAlignment="1">
      <alignment horizontal="center" vertical="center" wrapText="1"/>
    </xf>
    <xf numFmtId="3" fontId="44" fillId="0" borderId="71" xfId="3" applyNumberFormat="1" applyFont="1" applyBorder="1" applyAlignment="1">
      <alignment horizontal="left" vertical="center" wrapText="1"/>
    </xf>
    <xf numFmtId="3" fontId="5" fillId="6" borderId="21" xfId="11" applyNumberFormat="1" applyFont="1" applyFill="1" applyBorder="1" applyAlignment="1">
      <alignment horizontal="center" vertical="center"/>
    </xf>
    <xf numFmtId="3" fontId="5" fillId="6" borderId="22" xfId="11" applyNumberFormat="1" applyFont="1" applyFill="1" applyBorder="1" applyAlignment="1">
      <alignment horizontal="center" vertical="center"/>
    </xf>
    <xf numFmtId="3" fontId="4" fillId="4" borderId="20" xfId="11" applyNumberFormat="1" applyFont="1" applyFill="1" applyBorder="1" applyAlignment="1">
      <alignment horizontal="center" vertical="center" wrapText="1"/>
    </xf>
    <xf numFmtId="3" fontId="4" fillId="4" borderId="21" xfId="11" applyNumberFormat="1" applyFont="1" applyFill="1" applyBorder="1" applyAlignment="1">
      <alignment horizontal="center" vertical="center" wrapText="1"/>
    </xf>
    <xf numFmtId="0" fontId="20" fillId="9" borderId="20" xfId="3" applyFont="1" applyFill="1" applyBorder="1" applyAlignment="1">
      <alignment horizontal="left" wrapText="1"/>
    </xf>
    <xf numFmtId="0" fontId="20" fillId="9" borderId="21" xfId="3" applyFont="1" applyFill="1" applyBorder="1" applyAlignment="1">
      <alignment horizontal="left" wrapText="1"/>
    </xf>
    <xf numFmtId="0" fontId="20" fillId="9" borderId="22" xfId="3" applyFont="1" applyFill="1" applyBorder="1" applyAlignment="1">
      <alignment horizontal="left" wrapText="1"/>
    </xf>
  </cellXfs>
  <cellStyles count="12">
    <cellStyle name="Comma" xfId="1" builtinId="3"/>
    <cellStyle name="Comma 2" xfId="2" xr:uid="{00000000-0005-0000-0000-000001000000}"/>
    <cellStyle name="Comma 6" xfId="7" xr:uid="{00000000-0005-0000-0000-000002000000}"/>
    <cellStyle name="Normal" xfId="0" builtinId="0"/>
    <cellStyle name="Normal 2" xfId="3" xr:uid="{00000000-0005-0000-0000-000004000000}"/>
    <cellStyle name="Normal 2 10" xfId="9" xr:uid="{D085E604-88AD-4A0C-A22B-82B34DD02C55}"/>
    <cellStyle name="Normal 2 5 2" xfId="5" xr:uid="{00000000-0005-0000-0000-000005000000}"/>
    <cellStyle name="Normal 2 5 2 2" xfId="8" xr:uid="{00000000-0005-0000-0000-000006000000}"/>
    <cellStyle name="Normal 2 5 2 2 2" xfId="11" xr:uid="{567BB7D7-BF4A-43D5-AD53-A677CFA7B376}"/>
    <cellStyle name="Normal 6" xfId="6" xr:uid="{00000000-0005-0000-0000-000007000000}"/>
    <cellStyle name="Percent" xfId="10" builtinId="5"/>
    <cellStyle name="Percent 2" xfId="4"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externalLink" Target="externalLinks/externalLink5.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6.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jith\shareddocs\AJITH\FORMATS\SuStructure%20Conc%20Take%20of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pc\users\CCC\INDIKA\Pre%20contract\MMGS\Graphitec\Evaluation%20Graphitec\AJITH\FORMATS\SuStructure%20Conc%20Take%20of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UNANDA-PC\PROJECTS%20-%20SUNANDA\PROPOSALS\Sunanda\Projects\Archimedia\Central-province\Budget%20Estimate-%20PC%20Kandy\AJITH\FORMATS\SuStructure%20Conc%20Take%20off.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D:\AIIB%20new\Group%2002\6A\Final%20No%20Objection%20receieved%20from%20Mr.%20Vijith\Package%206A%20BOQ%20-Blank.xlsx" TargetMode="External"/><Relationship Id="rId1" Type="http://schemas.openxmlformats.org/officeDocument/2006/relationships/externalLinkPath" Target="/AIIB%20new/Group%2002/6A/Final%20No%20Objection%20receieved%20from%20Mr.%20Vijith/Package%206A%20BOQ%20-Blank.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D:\AIIB%20new\Group%201\Sliced%20BOQ%20P5.xlsx" TargetMode="External"/><Relationship Id="rId1" Type="http://schemas.openxmlformats.org/officeDocument/2006/relationships/externalLinkPath" Target="/AIIB%20new/Group%201/Sliced%20BOQ%20P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IIB%20new/Group%2002/BOQ-Ginigathena%20Town.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D:\AIIB%20new\Group%2002\6A\TD%20Same%20as%205A\6A%20Rates%20.xlsx" TargetMode="External"/><Relationship Id="rId1" Type="http://schemas.openxmlformats.org/officeDocument/2006/relationships/externalLinkPath" Target="/AIIB%20new/Group%2002/6A/TD%20Same%20as%205A/6A%20Rate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keOff"/>
      <sheetName val="Schedules"/>
      <sheetName val="Sheet3"/>
      <sheetName val="B-3.2 EB"/>
      <sheetName val="PLT-SUM"/>
      <sheetName val="Factor Sheet"/>
      <sheetName val="Price Sheet"/>
      <sheetName val="B-2"/>
      <sheetName val="Rates"/>
      <sheetName val="TO SHEET"/>
      <sheetName val="BAR SCHEDULE"/>
      <sheetName val="Est - H03"/>
      <sheetName val="Option"/>
      <sheetName val="Details"/>
      <sheetName val=" GULF"/>
      <sheetName val="BOQ"/>
      <sheetName val="CCS summary "/>
      <sheetName val="16 Consum's"/>
      <sheetName val="24 B'up"/>
      <sheetName val="SuStructure Conc Take off"/>
      <sheetName val="Det_Des"/>
      <sheetName val="Ra  stair"/>
      <sheetName val="9600-T1"/>
      <sheetName val="C&amp;IEVA"/>
      <sheetName val="EC(Rev)"/>
      <sheetName val="#REF"/>
      <sheetName val="Bill 1"/>
      <sheetName val="Bill 2"/>
      <sheetName val="Bill 3"/>
      <sheetName val="Bill 4"/>
      <sheetName val="Bill 5"/>
      <sheetName val="Bill 6"/>
      <sheetName val="Bill 7"/>
      <sheetName val="Summary"/>
      <sheetName val="#3E1_GCR"/>
      <sheetName val="Cover"/>
      <sheetName val="Bill 3 - Site Works"/>
      <sheetName val="Sheet5"/>
      <sheetName val="Civil Works"/>
      <sheetName val="Scatter"/>
      <sheetName val="1997 IPO"/>
      <sheetName val="35"/>
      <sheetName val="material"/>
      <sheetName val="Labour Rates"/>
      <sheetName val="machinery"/>
      <sheetName val="FitOutConfCentre"/>
      <sheetName val="Calculation"/>
      <sheetName val="Definitions"/>
      <sheetName val="RA-markate"/>
      <sheetName val="B-3"/>
      <sheetName val="Cash2"/>
      <sheetName val="Z"/>
      <sheetName val="MEP Matls"/>
      <sheetName val="Lstsub"/>
      <sheetName val="Raw Data"/>
      <sheetName val="SubmitCal"/>
      <sheetName val="C9901"/>
      <sheetName val="new ext"/>
      <sheetName val="Siteworks"/>
      <sheetName val="Criteria"/>
      <sheetName val="Uniliever"/>
      <sheetName val="Project Brief"/>
      <sheetName val="QMCT"/>
      <sheetName val="Chiet tinh dz22"/>
      <sheetName val="LEGEND"/>
      <sheetName val="PROJECT BRIEF(EX.NEW)"/>
      <sheetName val="_GULF"/>
      <sheetName val="CCS_summary_"/>
      <sheetName val="16_Consum's"/>
      <sheetName val="24_B'up"/>
      <sheetName val="SuStructure_Conc_Take_off"/>
      <sheetName val="Ra__stair"/>
      <sheetName val="MEP_Matls"/>
      <sheetName val="Raw_Data"/>
      <sheetName val="Bill_1"/>
      <sheetName val="Bill_2"/>
      <sheetName val="Bill_3"/>
      <sheetName val="Bill_4"/>
      <sheetName val="Bill_5"/>
      <sheetName val="Bill_6"/>
      <sheetName val="Bill_7"/>
      <sheetName val="new_ext"/>
      <sheetName val="_GULF1"/>
      <sheetName val="CCS_summary_1"/>
      <sheetName val="16_Consum's1"/>
      <sheetName val="24_B'up1"/>
      <sheetName val="SuStructure_Conc_Take_off1"/>
      <sheetName val="Ra__stair1"/>
      <sheetName val="MEP_Matls1"/>
      <sheetName val="Raw_Data1"/>
      <sheetName val="Bill_11"/>
      <sheetName val="Bill_21"/>
      <sheetName val="Bill_31"/>
      <sheetName val="Bill_41"/>
      <sheetName val="Bill_51"/>
      <sheetName val="Bill_61"/>
      <sheetName val="Bill_71"/>
      <sheetName val="new_ext1"/>
      <sheetName val="_GULF2"/>
      <sheetName val="CCS_summary_2"/>
      <sheetName val="16_Consum's2"/>
      <sheetName val="24_B'up2"/>
      <sheetName val="SuStructure_Conc_Take_off2"/>
      <sheetName val="Ra__stair2"/>
      <sheetName val="MEP_Matls2"/>
      <sheetName val="Raw_Data2"/>
      <sheetName val="Bill_12"/>
      <sheetName val="Bill_22"/>
      <sheetName val="Bill_32"/>
      <sheetName val="Bill_42"/>
      <sheetName val="Bill_52"/>
      <sheetName val="Bill_62"/>
      <sheetName val="Bill_72"/>
      <sheetName val="new_ext2"/>
      <sheetName val="marble"/>
      <sheetName val="boq for variation"/>
      <sheetName val="TOTAL"/>
      <sheetName val="Data"/>
      <sheetName val="Bill"/>
      <sheetName val="1-Excavation"/>
      <sheetName val="2-Substructure"/>
      <sheetName val="3-Concrete"/>
      <sheetName val="4-Masonry"/>
      <sheetName val="5-Thermal &amp; Moisture"/>
      <sheetName val="Plumbing FROM bILL"/>
      <sheetName val="total components with Rates"/>
      <sheetName val="설계서"/>
      <sheetName val="기준액"/>
      <sheetName val="Factors"/>
      <sheetName val="JOB COSTING SHEET HVAC"/>
      <sheetName val="Cost Factor Sheet"/>
      <sheetName val="Staff Acco."/>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keOff"/>
      <sheetName val="Schedules"/>
      <sheetName val="Sheet3"/>
      <sheetName val="B-2"/>
      <sheetName val="Option"/>
      <sheetName val="Details"/>
      <sheetName val=" GULF"/>
      <sheetName val="BOQ"/>
      <sheetName val="CCS summary "/>
      <sheetName val="16 Consum's"/>
      <sheetName val="24 B'up"/>
      <sheetName val="SuStructure Conc Take off"/>
      <sheetName val="Det_Des"/>
      <sheetName val="Ra  stair"/>
      <sheetName val="9600-T1"/>
      <sheetName val="C&amp;IEVA"/>
      <sheetName val="EC(Rev)"/>
      <sheetName val="#REF"/>
      <sheetName val="Bill 1"/>
      <sheetName val="Bill 2"/>
      <sheetName val="Bill 3"/>
      <sheetName val="Bill 4"/>
      <sheetName val="Bill 5"/>
      <sheetName val="Bill 6"/>
      <sheetName val="Bill 7"/>
      <sheetName val="Summary"/>
      <sheetName val="#3E1_GCR"/>
      <sheetName val="_GULF"/>
      <sheetName val="CCS_summary_"/>
      <sheetName val="16_Consum's"/>
      <sheetName val="24_B'up"/>
      <sheetName val="SuStructure_Conc_Take_off"/>
      <sheetName val="Ra__stair"/>
      <sheetName val="Bill_1"/>
      <sheetName val="Bill_2"/>
      <sheetName val="Bill_3"/>
      <sheetName val="Bill_4"/>
      <sheetName val="Bill_5"/>
      <sheetName val="Bill_6"/>
      <sheetName val="Bill_7"/>
      <sheetName val="설계서"/>
      <sheetName val="기준액"/>
      <sheetName val="B-3"/>
      <sheetName val="Calculation"/>
      <sheetName val="Factors"/>
      <sheetName val="COVER"/>
      <sheetName val="Contract BOQ"/>
      <sheetName val="Definitions"/>
      <sheetName val="RA-markate"/>
      <sheetName val="total components with Rates"/>
      <sheetName val="bill02"/>
      <sheetName val="Layout"/>
      <sheetName val="Panel"/>
      <sheetName val="_GULF1"/>
      <sheetName val="CCS_summary_1"/>
      <sheetName val="16_Consum's1"/>
      <sheetName val="24_B'up1"/>
      <sheetName val="SuStructure_Conc_Take_off1"/>
      <sheetName val="Ra__stair1"/>
      <sheetName val="Bill_11"/>
      <sheetName val="Bill_21"/>
      <sheetName val="Bill_31"/>
      <sheetName val="Bill_41"/>
      <sheetName val="Bill_51"/>
      <sheetName val="Bill_61"/>
      <sheetName val="Bill_71"/>
      <sheetName val="total_components_with_Rates"/>
      <sheetName val="Contract_BOQ"/>
      <sheetName val="Material Prices"/>
      <sheetName val="BOI - Katunayaka-9.8.2013"/>
      <sheetName val="breakdown"/>
      <sheetName val="Rates"/>
      <sheetName val="QTY Pipe Laying"/>
      <sheetName val="Seachells-Pools-25.2.2014"/>
      <sheetName val="Ragama"/>
      <sheetName val="costing sheet"/>
      <sheetName val="PLT-SUM"/>
      <sheetName val="Factor Sheet"/>
      <sheetName val="RBD"/>
      <sheetName val="BOM"/>
      <sheetName val="OLD PRICES"/>
      <sheetName val="RSM and Distributors"/>
      <sheetName val="SSuppliers"/>
      <sheetName val="Enclo.compar.EMP-RND"/>
      <sheetName val="Calc Inputs"/>
      <sheetName val="may_data"/>
      <sheetName val="JOB COSTING SHEET ELEC"/>
      <sheetName val="Sheet1"/>
      <sheetName val="주식"/>
      <sheetName val="Sheet1 (2)"/>
      <sheetName val="Scatter"/>
      <sheetName val="TO SHEET"/>
      <sheetName val="BAR SCHEDULE"/>
      <sheetName val="Est - H03"/>
      <sheetName val="Cash2"/>
      <sheetName val="Z"/>
      <sheetName val="MEP Matls"/>
      <sheetName val="Lstsub"/>
      <sheetName val="Raw Data"/>
      <sheetName val="SubmitCal"/>
      <sheetName val="C9901"/>
      <sheetName val="new ext"/>
      <sheetName val="Siteworks"/>
      <sheetName val="Criteria"/>
      <sheetName val="Uniliever"/>
      <sheetName val="Project Brief"/>
      <sheetName val="QMCT"/>
      <sheetName val="Chiet tinh dz22"/>
      <sheetName val="LEGEND"/>
      <sheetName val="PROJECT BRIEF(EX.NEW)"/>
      <sheetName val="MEP_Matls"/>
      <sheetName val="Raw_Data"/>
      <sheetName val="new_ext"/>
      <sheetName val="MEP_Matls1"/>
      <sheetName val="Raw_Data1"/>
      <sheetName val="new_ext1"/>
      <sheetName val="_GULF2"/>
      <sheetName val="CCS_summary_2"/>
      <sheetName val="16_Consum's2"/>
      <sheetName val="24_B'up2"/>
      <sheetName val="SuStructure_Conc_Take_off2"/>
      <sheetName val="Ra__stair2"/>
      <sheetName val="MEP_Matls2"/>
      <sheetName val="Raw_Data2"/>
      <sheetName val="Bill_12"/>
      <sheetName val="Bill_22"/>
      <sheetName val="Bill_32"/>
      <sheetName val="Bill_42"/>
      <sheetName val="Bill_52"/>
      <sheetName val="Bill_62"/>
      <sheetName val="Bill_72"/>
      <sheetName val="new_ext2"/>
      <sheetName val="marble"/>
      <sheetName val="boq for variation"/>
      <sheetName val="FitOutConfCentre"/>
      <sheetName val="TOTAL"/>
      <sheetName val="Data"/>
      <sheetName val="Bill"/>
      <sheetName val="1-Excavation"/>
      <sheetName val="2-Substructure"/>
      <sheetName val="3-Concrete"/>
      <sheetName val="4-Masonry"/>
      <sheetName val="5-Thermal &amp; Moisture"/>
      <sheetName val="Plumbing FROM bILL"/>
      <sheetName val="Master Equipment List"/>
      <sheetName val="Bill 3 - Site Works"/>
      <sheetName val="B Sum"/>
      <sheetName val="Cost Factor Sheet"/>
      <sheetName val="F031-3(ANLZ)"/>
      <sheetName val="JOB COSTING SHEET HVAC"/>
      <sheetName val="G"/>
      <sheetName val="D"/>
      <sheetName val="E"/>
      <sheetName val="Plumbing "/>
      <sheetName val="MDB-25.8.2014"/>
      <sheetName val="Formulas"/>
      <sheetName val="Overall - Water Analysis"/>
      <sheetName val="MOTOR"/>
      <sheetName val="3.Labour"/>
      <sheetName val="1.Material"/>
      <sheetName val="MMI"/>
      <sheetName val="2.Machinery"/>
      <sheetName val="Manpower"/>
      <sheetName val="PI-KBR.WB"/>
      <sheetName val="General"/>
      <sheetName val="Panels (DWG)"/>
      <sheetName val="WB"/>
      <sheetName val="Exchange Rates(rounded)"/>
      <sheetName val="CQ by Entity"/>
      <sheetName val="FY by Entity"/>
      <sheetName val="INDEX"/>
      <sheetName val="NQ by Entity"/>
      <sheetName val="CQ Bridge"/>
      <sheetName val="CQ Orders"/>
      <sheetName val="Org Growth"/>
      <sheetName val="Monthly Trend Act MOR pv"/>
      <sheetName val="Load Sch, Cable Sel &amp; Qty"/>
      <sheetName val="Rate Sheet"/>
      <sheetName val="Valible One BOQ"/>
      <sheetName val="GS1"/>
      <sheetName val="Services_InitialEst_UtilityServ"/>
      <sheetName val="Sheet5"/>
      <sheetName val="Sheet2"/>
      <sheetName val="Electrical"/>
      <sheetName val="San nen"/>
      <sheetName val="Bill 5 - Carpark"/>
      <sheetName val="Price sheet"/>
      <sheetName val="GOC"/>
      <sheetName val="BOQ ACMV-MU"/>
      <sheetName val="ELE Summary"/>
      <sheetName val="tables"/>
      <sheetName val="estimate"/>
      <sheetName val="NHÀ NHẬP LIỆU"/>
      <sheetName val="MÓNG SILO"/>
      <sheetName val="CASH"/>
      <sheetName val="Super"/>
      <sheetName val="_GULF4"/>
      <sheetName val="CCS_summary_4"/>
      <sheetName val="16_Consum's4"/>
      <sheetName val="24_B'up4"/>
      <sheetName val="SuStructure_Conc_Take_off4"/>
      <sheetName val="Ra__stair4"/>
      <sheetName val="Bill_14"/>
      <sheetName val="Bill_24"/>
      <sheetName val="Bill_34"/>
      <sheetName val="Bill_44"/>
      <sheetName val="Bill_54"/>
      <sheetName val="Bill_64"/>
      <sheetName val="Bill_74"/>
      <sheetName val="total_components_with_Rates3"/>
      <sheetName val="Contract_BOQ3"/>
      <sheetName val="Material_Prices3"/>
      <sheetName val="_GULF3"/>
      <sheetName val="CCS_summary_3"/>
      <sheetName val="16_Consum's3"/>
      <sheetName val="24_B'up3"/>
      <sheetName val="SuStructure_Conc_Take_off3"/>
      <sheetName val="Ra__stair3"/>
      <sheetName val="Bill_13"/>
      <sheetName val="Bill_23"/>
      <sheetName val="Bill_33"/>
      <sheetName val="Bill_43"/>
      <sheetName val="Bill_53"/>
      <sheetName val="Bill_63"/>
      <sheetName val="Bill_73"/>
      <sheetName val="total_components_with_Rates2"/>
      <sheetName val="Contract_BOQ2"/>
      <sheetName val="Material_Prices2"/>
      <sheetName val="Material_Prices"/>
      <sheetName val="total_components_with_Rates1"/>
      <sheetName val="Contract_BOQ1"/>
      <sheetName val="Material_Prices1"/>
      <sheetName val="_GULF8"/>
      <sheetName val="CCS_summary_8"/>
      <sheetName val="16_Consum's8"/>
      <sheetName val="24_B'up8"/>
      <sheetName val="SuStructure_Conc_Take_off8"/>
      <sheetName val="Ra__stair8"/>
      <sheetName val="Bill_18"/>
      <sheetName val="Bill_28"/>
      <sheetName val="Bill_38"/>
      <sheetName val="Bill_48"/>
      <sheetName val="Bill_58"/>
      <sheetName val="Bill_68"/>
      <sheetName val="Bill_78"/>
      <sheetName val="total_components_with_Rates7"/>
      <sheetName val="Contract_BOQ7"/>
      <sheetName val="Material_Prices7"/>
      <sheetName val="BOI_-_Katunayaka-9_8_20133"/>
      <sheetName val="_GULF7"/>
      <sheetName val="CCS_summary_7"/>
      <sheetName val="16_Consum's7"/>
      <sheetName val="24_B'up7"/>
      <sheetName val="SuStructure_Conc_Take_off7"/>
      <sheetName val="Ra__stair7"/>
      <sheetName val="Bill_17"/>
      <sheetName val="Bill_27"/>
      <sheetName val="Bill_37"/>
      <sheetName val="Bill_47"/>
      <sheetName val="Bill_57"/>
      <sheetName val="Bill_67"/>
      <sheetName val="Bill_77"/>
      <sheetName val="total_components_with_Rates6"/>
      <sheetName val="Contract_BOQ6"/>
      <sheetName val="Material_Prices6"/>
      <sheetName val="_GULF6"/>
      <sheetName val="CCS_summary_6"/>
      <sheetName val="16_Consum's6"/>
      <sheetName val="24_B'up6"/>
      <sheetName val="SuStructure_Conc_Take_off6"/>
      <sheetName val="Ra__stair6"/>
      <sheetName val="Bill_16"/>
      <sheetName val="Bill_26"/>
      <sheetName val="Bill_36"/>
      <sheetName val="Bill_46"/>
      <sheetName val="Bill_56"/>
      <sheetName val="Bill_66"/>
      <sheetName val="Bill_76"/>
      <sheetName val="total_components_with_Rates5"/>
      <sheetName val="Contract_BOQ5"/>
      <sheetName val="Material_Prices5"/>
      <sheetName val="BOI_-_Katunayaka-9_8_20131"/>
      <sheetName val="_GULF5"/>
      <sheetName val="CCS_summary_5"/>
      <sheetName val="16_Consum's5"/>
      <sheetName val="24_B'up5"/>
      <sheetName val="SuStructure_Conc_Take_off5"/>
      <sheetName val="Ra__stair5"/>
      <sheetName val="Bill_15"/>
      <sheetName val="Bill_25"/>
      <sheetName val="Bill_35"/>
      <sheetName val="Bill_45"/>
      <sheetName val="Bill_55"/>
      <sheetName val="Bill_65"/>
      <sheetName val="Bill_75"/>
      <sheetName val="total_components_with_Rates4"/>
      <sheetName val="Contract_BOQ4"/>
      <sheetName val="Material_Prices4"/>
      <sheetName val="BOI_-_Katunayaka-9_8_2013"/>
      <sheetName val="BOI_-_Katunayaka-9_8_20132"/>
      <sheetName val="ug -1A"/>
      <sheetName val="Legal Risk Analysis"/>
      <sheetName val="내역서"/>
      <sheetName val="준검 내역서"/>
      <sheetName val="RBDfor derived Rates"/>
      <sheetName val="Factor"/>
      <sheetName val="Keels-6.2.2014"/>
      <sheetName val="FlowHmgma Grds-9.7.2013-details"/>
      <sheetName val="Material"/>
      <sheetName val="covere"/>
      <sheetName val="LS Price List"/>
      <sheetName val="LTG-STG"/>
      <sheetName val="Kaatsu H.A.M.T.T.C.-7 jan 10"/>
      <sheetName val="ACS(1)"/>
      <sheetName val="FAS-C(4)"/>
      <sheetName val="CCTV(old)"/>
      <sheetName val="BILL 4 NEW multi"/>
      <sheetName val="RCC,Ret. Wall"/>
      <sheetName val="1997 IPO"/>
      <sheetName val="slgti"/>
      <sheetName val="00-PRELIMINARIES"/>
      <sheetName val="02-CONSTRUCTION DEP."/>
      <sheetName val="03-AUTOMOTIVE DEP."/>
      <sheetName val="04-FOOD TECH. DEP."/>
      <sheetName val="05-MECHATRONIC DEP."/>
      <sheetName val="06-MECHANICAL DEP."/>
      <sheetName val="07-CLASS ROOM BUILDING"/>
      <sheetName val="08-CANTEEN"/>
      <sheetName val="09-10-1 BR APARTMENT"/>
      <sheetName val="11-13-2 BR APARTMENT"/>
      <sheetName val="12-KINDERGARTEN"/>
      <sheetName val="14-GIRLS DORMITORY"/>
      <sheetName val="15-TEACHERS APARTMENTS"/>
      <sheetName val="16-17-BOYS DORMITORY "/>
      <sheetName val="18-EXT. WORKS"/>
      <sheetName val="19-PROVISIONAL SUMS"/>
      <sheetName val="20-ATTENDANCE"/>
      <sheetName val="21-EST. DAYWORKS"/>
      <sheetName val="Bsmt. Costing"/>
      <sheetName val="MOS"/>
      <sheetName val="Analisa"/>
      <sheetName val="OLD_PRICES"/>
      <sheetName val="Sheet1_(2)"/>
      <sheetName val="Seachells-Pools-25_2_2014"/>
      <sheetName val="costing_sheet"/>
      <sheetName val="Factor_Sheet"/>
      <sheetName val="RSM_and_Distributors"/>
      <sheetName val="Enclo_compar_EMP-RND"/>
      <sheetName val="Calc_Inputs"/>
      <sheetName val="JOB_COSTING_SHEET_ELEC"/>
      <sheetName val="Overall_-_Water_Analysis"/>
      <sheetName val="OLD_PRICES1"/>
      <sheetName val="Sheet1_(2)1"/>
      <sheetName val="Seachells-Pools-25_2_20141"/>
      <sheetName val="costing_sheet1"/>
      <sheetName val="Factor_Sheet1"/>
      <sheetName val="RSM_and_Distributors1"/>
      <sheetName val="Enclo_compar_EMP-RND1"/>
      <sheetName val="Calc_Inputs1"/>
      <sheetName val="JOB_COSTING_SHEET_ELEC1"/>
      <sheetName val="Overall_-_Water_Analysis1"/>
      <sheetName val="4"/>
      <sheetName val="Homagama Grounds-9.7.2013"/>
      <sheetName val="SPT vs PHI"/>
      <sheetName val="1A"/>
      <sheetName val="Tb"/>
      <sheetName val="PLUMBING WORK ADDITIONS"/>
      <sheetName val="Workings-Hyd"/>
      <sheetName val="Histry Price"/>
      <sheetName val="Fire (2)"/>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keOff"/>
      <sheetName val="Schedules"/>
      <sheetName val="Sheet3"/>
      <sheetName val="B-3"/>
    </sheetNames>
    <sheetDataSet>
      <sheetData sheetId="0" refreshError="1"/>
      <sheetData sheetId="1" refreshError="1">
        <row r="5">
          <cell r="A5" t="str">
            <v>C1</v>
          </cell>
          <cell r="B5">
            <v>0.25</v>
          </cell>
          <cell r="C5">
            <v>0.35</v>
          </cell>
          <cell r="D5">
            <v>8.7499999999999994E-2</v>
          </cell>
          <cell r="E5">
            <v>1.2</v>
          </cell>
        </row>
        <row r="6">
          <cell r="A6" t="str">
            <v>C2</v>
          </cell>
          <cell r="B6">
            <v>0.25</v>
          </cell>
          <cell r="C6">
            <v>0.45</v>
          </cell>
          <cell r="D6">
            <v>0.1125</v>
          </cell>
          <cell r="E6">
            <v>1.4</v>
          </cell>
        </row>
        <row r="7">
          <cell r="A7" t="str">
            <v>C3</v>
          </cell>
          <cell r="B7">
            <v>0.25</v>
          </cell>
          <cell r="C7">
            <v>0.55000000000000004</v>
          </cell>
          <cell r="D7">
            <v>0.13750000000000001</v>
          </cell>
          <cell r="E7">
            <v>1.6</v>
          </cell>
        </row>
        <row r="8">
          <cell r="A8" t="str">
            <v>C4</v>
          </cell>
          <cell r="B8">
            <v>0.25</v>
          </cell>
          <cell r="C8">
            <v>0.65</v>
          </cell>
          <cell r="D8">
            <v>0.16250000000000001</v>
          </cell>
          <cell r="E8">
            <v>1.8</v>
          </cell>
        </row>
        <row r="9">
          <cell r="A9" t="str">
            <v>C5</v>
          </cell>
          <cell r="B9">
            <v>0.25</v>
          </cell>
          <cell r="C9">
            <v>0.75</v>
          </cell>
          <cell r="D9">
            <v>0.1875</v>
          </cell>
          <cell r="E9">
            <v>2</v>
          </cell>
        </row>
        <row r="10">
          <cell r="A10" t="str">
            <v>C6</v>
          </cell>
          <cell r="B10">
            <v>0.25</v>
          </cell>
          <cell r="C10">
            <v>0.85</v>
          </cell>
          <cell r="D10">
            <v>0.21249999999999999</v>
          </cell>
          <cell r="E10">
            <v>2.2000000000000002</v>
          </cell>
        </row>
        <row r="11">
          <cell r="A11" t="str">
            <v>C7</v>
          </cell>
          <cell r="B11">
            <v>0.4</v>
          </cell>
          <cell r="C11">
            <v>0.4</v>
          </cell>
          <cell r="D11">
            <v>0.16000000000000003</v>
          </cell>
          <cell r="E11">
            <v>1.6</v>
          </cell>
        </row>
        <row r="12">
          <cell r="A12" t="str">
            <v>C8</v>
          </cell>
          <cell r="B12">
            <v>0.4</v>
          </cell>
          <cell r="C12">
            <v>0.45</v>
          </cell>
          <cell r="D12">
            <v>0.18000000000000002</v>
          </cell>
          <cell r="E12">
            <v>1.7000000000000002</v>
          </cell>
        </row>
        <row r="13">
          <cell r="A13" t="str">
            <v>C9</v>
          </cell>
          <cell r="B13">
            <v>0.4</v>
          </cell>
          <cell r="C13">
            <v>0.9</v>
          </cell>
          <cell r="D13">
            <v>0.36000000000000004</v>
          </cell>
          <cell r="E13">
            <v>2.6</v>
          </cell>
        </row>
        <row r="14">
          <cell r="A14" t="str">
            <v>C10</v>
          </cell>
          <cell r="B14">
            <v>0.25</v>
          </cell>
          <cell r="C14">
            <v>0.95</v>
          </cell>
          <cell r="D14">
            <v>0.23749999999999999</v>
          </cell>
          <cell r="E14">
            <v>2.4</v>
          </cell>
        </row>
        <row r="15">
          <cell r="A15" t="str">
            <v>C11</v>
          </cell>
          <cell r="B15">
            <v>0.4</v>
          </cell>
          <cell r="C15">
            <v>0.65</v>
          </cell>
          <cell r="D15">
            <v>0.26</v>
          </cell>
          <cell r="E15">
            <v>2.1</v>
          </cell>
        </row>
        <row r="16">
          <cell r="A16" t="str">
            <v>C12</v>
          </cell>
          <cell r="B16">
            <v>0.45</v>
          </cell>
          <cell r="C16">
            <v>0.65</v>
          </cell>
          <cell r="D16">
            <v>0.29250000000000004</v>
          </cell>
          <cell r="E16">
            <v>2.2000000000000002</v>
          </cell>
        </row>
        <row r="17">
          <cell r="A17" t="str">
            <v>C13</v>
          </cell>
          <cell r="B17">
            <v>0</v>
          </cell>
          <cell r="C17">
            <v>0</v>
          </cell>
          <cell r="D17">
            <v>0.65249999999999997</v>
          </cell>
          <cell r="E17">
            <v>4.3</v>
          </cell>
        </row>
        <row r="18">
          <cell r="A18" t="str">
            <v>C14</v>
          </cell>
          <cell r="B18">
            <v>0</v>
          </cell>
          <cell r="C18">
            <v>0</v>
          </cell>
          <cell r="D18">
            <v>1.37</v>
          </cell>
          <cell r="E18">
            <v>8.1999999999999993</v>
          </cell>
        </row>
        <row r="19">
          <cell r="A19" t="str">
            <v>C15</v>
          </cell>
          <cell r="B19">
            <v>0.55000000000000004</v>
          </cell>
          <cell r="C19">
            <v>0.9</v>
          </cell>
          <cell r="D19">
            <v>0.49500000000000005</v>
          </cell>
          <cell r="E19">
            <v>2.9000000000000004</v>
          </cell>
        </row>
        <row r="20">
          <cell r="A20" t="str">
            <v>C16</v>
          </cell>
          <cell r="B20">
            <v>0.55000000000000004</v>
          </cell>
          <cell r="C20">
            <v>0.55000000000000004</v>
          </cell>
          <cell r="D20">
            <v>0.30250000000000005</v>
          </cell>
          <cell r="E20">
            <v>2.2000000000000002</v>
          </cell>
        </row>
        <row r="21">
          <cell r="A21" t="str">
            <v>C17</v>
          </cell>
          <cell r="B21">
            <v>0.25</v>
          </cell>
          <cell r="C21">
            <v>0.55000000000000004</v>
          </cell>
          <cell r="D21">
            <v>0.13750000000000001</v>
          </cell>
          <cell r="E21">
            <v>1.6</v>
          </cell>
        </row>
        <row r="22">
          <cell r="A22" t="str">
            <v>C18</v>
          </cell>
          <cell r="B22">
            <v>0.25</v>
          </cell>
          <cell r="C22">
            <v>0.25</v>
          </cell>
          <cell r="D22">
            <v>6.25E-2</v>
          </cell>
          <cell r="E22">
            <v>1</v>
          </cell>
        </row>
        <row r="23">
          <cell r="A23" t="str">
            <v>C19</v>
          </cell>
          <cell r="B23">
            <v>0.4</v>
          </cell>
          <cell r="C23">
            <v>0.4</v>
          </cell>
          <cell r="D23">
            <v>0.16000000000000003</v>
          </cell>
          <cell r="E23">
            <v>1.6</v>
          </cell>
        </row>
        <row r="24">
          <cell r="A24" t="str">
            <v>W1</v>
          </cell>
          <cell r="B24">
            <v>10.9</v>
          </cell>
          <cell r="C24">
            <v>0.2</v>
          </cell>
          <cell r="D24">
            <v>2.1800000000000002</v>
          </cell>
          <cell r="E24">
            <v>22.2</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OQ Summary"/>
      <sheetName val="Bill No. 1 sum"/>
      <sheetName val="Bill No 1"/>
      <sheetName val="Bill No. 2"/>
      <sheetName val="Bill 2.1"/>
      <sheetName val="Bill 2.2"/>
      <sheetName val="Bill 2.3"/>
      <sheetName val="Bill 2.4"/>
      <sheetName val="2QTY"/>
      <sheetName val="2Drains"/>
      <sheetName val="2Sheet1"/>
      <sheetName val="Bill No. 3"/>
      <sheetName val="Bill 3.1"/>
      <sheetName val="Bill 3.2"/>
      <sheetName val="Bill 3.3"/>
      <sheetName val="Bill 3.4"/>
      <sheetName val="Bill No. 4"/>
      <sheetName val="Bill 4.1"/>
      <sheetName val="Bill 4.2"/>
      <sheetName val="Bill 4.3"/>
      <sheetName val="Bill 4.4"/>
      <sheetName val="Bill No. 5"/>
      <sheetName val="Bill 5.1"/>
      <sheetName val="Bill 5.2"/>
      <sheetName val="Bill 5.3"/>
      <sheetName val="Bill No. 6"/>
      <sheetName val="Bill 6.1"/>
      <sheetName val="Bill 6.2"/>
      <sheetName val="Bill 6.3"/>
      <sheetName val="Bill 6.4"/>
      <sheetName val="Bill No 07"/>
      <sheetName val="Bill No 08"/>
      <sheetName val="Bill No.9 Dayworks"/>
      <sheetName val="Rates"/>
      <sheetName val="6QTY"/>
      <sheetName val="6Drains"/>
      <sheetName val="6Sheet1"/>
      <sheetName val="5QTY"/>
      <sheetName val="5Drains"/>
      <sheetName val="5Sheet1"/>
      <sheetName val="4QTY"/>
      <sheetName val="4Drains"/>
      <sheetName val="4Sheet1"/>
      <sheetName val="3QTY"/>
      <sheetName val="3Drains"/>
      <sheetName val="3Sheet1"/>
    </sheetNames>
    <sheetDataSet>
      <sheetData sheetId="0"/>
      <sheetData sheetId="1"/>
      <sheetData sheetId="2">
        <row r="10">
          <cell r="C10" t="str">
            <v>PROJECT NAME BOARDS/ PLAQUES</v>
          </cell>
        </row>
        <row r="13">
          <cell r="C13" t="str">
            <v>SERVICES</v>
          </cell>
        </row>
        <row r="17">
          <cell r="C17" t="str">
            <v>ENVIRONMENTAL MANAGEMENT</v>
          </cell>
        </row>
        <row r="22">
          <cell r="C22" t="str">
            <v>TRAFFIC CONTROL</v>
          </cell>
        </row>
        <row r="24">
          <cell r="C24" t="str">
            <v>HEALTH &amp; SAFETY</v>
          </cell>
        </row>
        <row r="27">
          <cell r="C27" t="str">
            <v>UTILITY RELOCATION</v>
          </cell>
        </row>
        <row r="39">
          <cell r="C39" t="str">
            <v>MONITORING</v>
          </cell>
        </row>
        <row r="42">
          <cell r="C42" t="str">
            <v>REMOVAL OF EXISTING STRUCTURES</v>
          </cell>
        </row>
        <row r="44">
          <cell r="C44" t="str">
            <v>DEVELOPMENT OF ACCESS ROADS, REHABILITATION OF ROADS &amp; EXISTING DRAINAGE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BILL NO. 08 - OVERHEAD AND PROFIT BY THE CONTRACTOR FOR PROVISIONAL SUMS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lim for A"/>
      <sheetName val="Grouped Locations"/>
      <sheetName val="Grand Summary Neww"/>
      <sheetName val="Grand Summary"/>
      <sheetName val="Bill No 1"/>
      <sheetName val="Bill No. 2"/>
      <sheetName val="Bill 2.1"/>
      <sheetName val="Bill 2.2"/>
      <sheetName val="Bill 2.3"/>
      <sheetName val="Bill 2.4"/>
      <sheetName val="Bill No. 3"/>
      <sheetName val="Bill 3.1"/>
      <sheetName val="Bill 3.2"/>
      <sheetName val="Bill 3.3"/>
      <sheetName val="Bill No. 4"/>
      <sheetName val="Bill 4.1"/>
      <sheetName val="Bill 4.2"/>
      <sheetName val="Bill 4.3"/>
      <sheetName val="Bill 4.4"/>
      <sheetName val="Bill No. 5"/>
      <sheetName val="Bill 5.1"/>
      <sheetName val="Bill 5.2"/>
      <sheetName val="Bill 5.3"/>
      <sheetName val="Bill 5.4"/>
      <sheetName val="Bill No. 6"/>
      <sheetName val="Bill 6.1"/>
      <sheetName val="Bill 6.2"/>
      <sheetName val="Bill 6.3"/>
      <sheetName val="Bill 6.4"/>
      <sheetName val="Bill No. 7"/>
      <sheetName val="Bill 7.1"/>
      <sheetName val="Bill 7.2"/>
      <sheetName val="Bill 7.3"/>
      <sheetName val="Bill No. 8"/>
      <sheetName val="Bill 8.1"/>
      <sheetName val="Bill 8.2"/>
      <sheetName val="Bill 8.3"/>
      <sheetName val="Bill 8.4"/>
      <sheetName val="Bill No. 9"/>
      <sheetName val="Bill 9.1"/>
      <sheetName val="Bill 9.2"/>
      <sheetName val="Bill 9.3"/>
      <sheetName val="Bill No. 10"/>
      <sheetName val="Bill 10.1"/>
      <sheetName val="Bill 10.2"/>
      <sheetName val="Bill 10.3"/>
      <sheetName val="Bill No. 11"/>
      <sheetName val="Bill 11.1"/>
      <sheetName val="Bill 11.2"/>
      <sheetName val="Bill 11.3"/>
      <sheetName val="Bill 11.4"/>
      <sheetName val="Bill No. 12"/>
      <sheetName val="Bill 12.1"/>
      <sheetName val="Bill 12.2"/>
      <sheetName val="Bill 12.3"/>
      <sheetName val="Bill 12.4"/>
      <sheetName val="Bill No. 13"/>
      <sheetName val="Bill 13.1"/>
      <sheetName val="Bill 13.2"/>
      <sheetName val="Bill 13.3"/>
      <sheetName val="Bill No. 14"/>
      <sheetName val="Bill 14.1"/>
      <sheetName val="Bill 14.2"/>
      <sheetName val="Bill 14.3"/>
      <sheetName val="Bill No. 15"/>
      <sheetName val="Bill 15.1"/>
      <sheetName val="Bill 15.2"/>
      <sheetName val="Bill 15.3"/>
      <sheetName val="Bill 15.4"/>
      <sheetName val="Bill No. 16"/>
      <sheetName val="Bill 16.1"/>
      <sheetName val="Bill 16.2"/>
      <sheetName val="Bill 16.3"/>
      <sheetName val="Bill No.17"/>
      <sheetName val="Bill 17.1"/>
      <sheetName val="Bill 17.2"/>
      <sheetName val="Bill 17.3"/>
      <sheetName val="Bill No. 18"/>
      <sheetName val="Bill 18.1"/>
      <sheetName val="Bill 18.2"/>
      <sheetName val="Bill 18.3"/>
      <sheetName val="Bill No. 19"/>
      <sheetName val="Bill 19.1"/>
      <sheetName val="Bill 19.2"/>
      <sheetName val="Bill 19.3"/>
      <sheetName val="Bill 19.4"/>
      <sheetName val="Bill No. 20"/>
      <sheetName val="Bill 20.1"/>
      <sheetName val="Bill 20.2"/>
      <sheetName val="Bill 20.3"/>
      <sheetName val="Bill 20.4"/>
      <sheetName val="Bill No. 21"/>
      <sheetName val="Bill 21.1"/>
      <sheetName val="Bill 21.2"/>
      <sheetName val="Bill 21.3"/>
      <sheetName val="Bill 21.4"/>
      <sheetName val="Bill No. 22"/>
      <sheetName val="Bill 22.1"/>
      <sheetName val="Bill 22.2"/>
      <sheetName val="Bill 22.3 "/>
      <sheetName val="Bill 22.3"/>
      <sheetName val="Bill 22.4"/>
      <sheetName val="QTY96"/>
      <sheetName val="Bill No. 23"/>
      <sheetName val="Bill 23.1"/>
      <sheetName val="Bill 23.2"/>
      <sheetName val="Bill 23.3"/>
      <sheetName val="Bill 23.4"/>
      <sheetName val="Bill No. 24"/>
      <sheetName val="Bill 24.1"/>
      <sheetName val="Bill 24.2"/>
      <sheetName val="Bill 24.3"/>
      <sheetName val="Bill 24.4"/>
      <sheetName val="Bill No. 25 "/>
      <sheetName val="Bill No. 25.1"/>
      <sheetName val="Bill 25.1.1"/>
      <sheetName val="Bill 25.1.2"/>
      <sheetName val="Bill 25.1.3"/>
      <sheetName val="Bill 25.1.4"/>
      <sheetName val="Bill No. 25.2"/>
      <sheetName val="Bill 25.2.1"/>
      <sheetName val="Bill 25.2.2"/>
      <sheetName val="Bill 25.2.3"/>
      <sheetName val="Bill 25.2.4"/>
      <sheetName val="Bill No. 25.3"/>
      <sheetName val="Bill 25.3.1 "/>
      <sheetName val="Bill 25.3.2"/>
      <sheetName val="Bill 25.3.3"/>
      <sheetName val="Bill 25.3.4"/>
      <sheetName val="Bill No. 26"/>
      <sheetName val="Bill No. 26.1"/>
      <sheetName val="Bill 26.1.1 "/>
      <sheetName val="Bill 26.1.2"/>
      <sheetName val="Bill 26.1.3"/>
      <sheetName val="Bill No. 26.2 "/>
      <sheetName val="Bill 26.2.1"/>
      <sheetName val="Bill 26.2.2"/>
      <sheetName val="Bill 26.2.3"/>
      <sheetName val="Bill 26.2.4"/>
      <sheetName val="Bill No.Dayworks"/>
      <sheetName val="Drains118-2"/>
      <sheetName val="Sheet118-2"/>
      <sheetName val="QTY98"/>
      <sheetName val="Drains98"/>
      <sheetName val="Sheet98"/>
      <sheetName val="Drains96"/>
      <sheetName val="Sheet96"/>
      <sheetName val="QTY 95"/>
      <sheetName val="dRAIN qtY95"/>
      <sheetName val="QTY94"/>
      <sheetName val="Drains94"/>
      <sheetName val="Sheet94"/>
      <sheetName val="QTY93"/>
      <sheetName val="Drains93"/>
      <sheetName val="Sheet93"/>
      <sheetName val="QTY 92"/>
      <sheetName val="Dran QTy92"/>
      <sheetName val="QTY 91"/>
      <sheetName val="qtY91"/>
      <sheetName val="QTY69"/>
      <sheetName val="Drains69"/>
      <sheetName val="Sheet69"/>
      <sheetName val="QTY68"/>
      <sheetName val="Drains68"/>
      <sheetName val="Sheet68"/>
      <sheetName val="Drainage well68"/>
      <sheetName val="QTY61"/>
      <sheetName val="Drains61"/>
      <sheetName val="Sheet61"/>
      <sheetName val="QTY47"/>
      <sheetName val="Drains47"/>
      <sheetName val="Sheet47"/>
      <sheetName val="QTY46"/>
      <sheetName val="Drains46"/>
      <sheetName val="Sheet46"/>
      <sheetName val="QTY41"/>
      <sheetName val="Drains41"/>
      <sheetName val="Sheet41"/>
      <sheetName val="QTY39"/>
      <sheetName val="Drains39"/>
      <sheetName val="Sheet39"/>
      <sheetName val="QTY38"/>
      <sheetName val="Drains38"/>
      <sheetName val="Sheet38"/>
      <sheetName val="QTY37"/>
      <sheetName val="Drains37"/>
      <sheetName val="Sheet37"/>
      <sheetName val="QTY36"/>
      <sheetName val="Drains36 "/>
      <sheetName val="QTY34"/>
      <sheetName val="Drains34 "/>
      <sheetName val="RRM wall34"/>
      <sheetName val="Drains32"/>
      <sheetName val="Sheet32"/>
      <sheetName val="QTY30"/>
      <sheetName val="Drains30 "/>
      <sheetName val="QTY28"/>
      <sheetName val="Drains28 "/>
      <sheetName val="RRM wall28"/>
    </sheetNames>
    <sheetDataSet>
      <sheetData sheetId="0"/>
      <sheetData sheetId="1"/>
      <sheetData sheetId="2"/>
      <sheetData sheetId="3">
        <row r="40">
          <cell r="H40">
            <v>2257125893.5999999</v>
          </cell>
        </row>
      </sheetData>
      <sheetData sheetId="4"/>
      <sheetData sheetId="5"/>
      <sheetData sheetId="6"/>
      <sheetData sheetId="7"/>
      <sheetData sheetId="8"/>
      <sheetData sheetId="9"/>
      <sheetData sheetId="10"/>
      <sheetData sheetId="11"/>
      <sheetData sheetId="12">
        <row r="7">
          <cell r="C7" t="str">
            <v>Excavation (mechanical breaking) and disposal of Hard rock  &gt; 1.0 m3 (Provisional Quantity , rate shall include for backfilling holes )</v>
          </cell>
        </row>
      </sheetData>
      <sheetData sheetId="13">
        <row r="4">
          <cell r="F4">
            <v>37600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ow r="13">
          <cell r="J13"/>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Grand Summary"/>
      <sheetName val="Bill No 1"/>
      <sheetName val="Bill 2"/>
      <sheetName val="Bill 3"/>
      <sheetName val="Bill 4"/>
      <sheetName val="Bill No.5 Dayworks"/>
      <sheetName val="QTY"/>
      <sheetName val="Sheet16"/>
      <sheetName val="Drains"/>
      <sheetName val="Sheet1"/>
    </sheetNames>
    <sheetDataSet>
      <sheetData sheetId="0"/>
      <sheetData sheetId="1"/>
      <sheetData sheetId="2"/>
      <sheetData sheetId="3"/>
      <sheetData sheetId="4"/>
      <sheetData sheetId="5"/>
      <sheetData sheetId="6"/>
      <sheetData sheetId="7">
        <row r="125">
          <cell r="J125">
            <v>95.700000000000017</v>
          </cell>
        </row>
        <row r="127">
          <cell r="J127">
            <v>516.78000000000009</v>
          </cell>
        </row>
        <row r="130">
          <cell r="J130">
            <v>75.239999999999995</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
      <sheetName val="Basic rates"/>
      <sheetName val="rates"/>
      <sheetName val=" long drains-short drains"/>
      <sheetName val="Aggregate drain"/>
      <sheetName val="Conc g15"/>
      <sheetName val="Conc g25 "/>
      <sheetName val="Reinforcement"/>
      <sheetName val="Formwork"/>
      <sheetName val="Soil Nail - Rates "/>
      <sheetName val="Anchoring new"/>
      <sheetName val="Local Mesh for Gridbeam"/>
      <sheetName val="Coated mesh"/>
      <sheetName val="Grid beam"/>
      <sheetName val="Cal"/>
      <sheetName val="Boundary beam 250"/>
      <sheetName val="Boundary beam 150mm "/>
      <sheetName val="shotcrete"/>
      <sheetName val="Connecting beams Construction "/>
      <sheetName val="RRM"/>
      <sheetName val="Gabion"/>
      <sheetName val="gabion base"/>
      <sheetName val="Geotextile"/>
      <sheetName val="150mm plate"/>
      <sheetName val="Dry RRM "/>
      <sheetName val="Weep Hole"/>
      <sheetName val="Chainlink Fence"/>
      <sheetName val="earthwrk"/>
      <sheetName val="clearing"/>
      <sheetName val="Hightensile Wire mesh "/>
      <sheetName val="Grid beam "/>
      <sheetName val="Sheet1"/>
      <sheetName val="16MM DOWEL"/>
      <sheetName val="dowel calculation"/>
      <sheetName val="Pillow "/>
      <sheetName val="Dowel for drains"/>
      <sheetName val="Conc g15 (2)"/>
      <sheetName val="Conc g25  (2)"/>
      <sheetName val="Reinforcement (2)"/>
      <sheetName val="Formwork (2)"/>
      <sheetName val="Agg. pack"/>
      <sheetName val="Seeding"/>
      <sheetName val="Coir mesh"/>
      <sheetName val="Turfing"/>
      <sheetName val="Conc g25 Berm seal"/>
      <sheetName val="Rock barrier"/>
      <sheetName val="H iron"/>
      <sheetName val="Contractors staff"/>
      <sheetName val="Sheet29"/>
      <sheetName val="Establishment of contractr"/>
      <sheetName val="Mobilization ,de mob"/>
      <sheetName val="Health and safety measures duri"/>
      <sheetName val="EHSH -1.6"/>
      <sheetName val="Settingout &amp; cs."/>
    </sheetNames>
    <sheetDataSet>
      <sheetData sheetId="0">
        <row r="8">
          <cell r="E8">
            <v>13970.000000000002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0">
          <cell r="F40">
            <v>1000000</v>
          </cell>
        </row>
      </sheetData>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9FCBB-E75C-4F5F-91F0-E66A6E4D45BF}">
  <sheetPr>
    <tabColor rgb="FFFF0066"/>
    <pageSetUpPr fitToPage="1"/>
  </sheetPr>
  <dimension ref="A1:I68"/>
  <sheetViews>
    <sheetView showGridLines="0" view="pageBreakPreview" topLeftCell="A14" zoomScale="96" zoomScaleNormal="100" zoomScaleSheetLayoutView="96" workbookViewId="0">
      <selection activeCell="F17" sqref="F17"/>
    </sheetView>
  </sheetViews>
  <sheetFormatPr defaultColWidth="9.109375" defaultRowHeight="13.8"/>
  <cols>
    <col min="1" max="1" width="9.88671875" style="20" customWidth="1"/>
    <col min="2" max="2" width="40.6640625" style="356" customWidth="1"/>
    <col min="3" max="3" width="6.6640625" style="20" customWidth="1"/>
    <col min="4" max="4" width="8.6640625" style="22" customWidth="1"/>
    <col min="5" max="5" width="32.44140625" style="23" customWidth="1"/>
    <col min="6" max="6" width="22.33203125" style="23" customWidth="1"/>
    <col min="7" max="7" width="9.109375" style="21"/>
    <col min="8" max="8" width="14.77734375" style="21" bestFit="1" customWidth="1"/>
    <col min="9" max="9" width="18.77734375" style="21" customWidth="1"/>
    <col min="10" max="16384" width="9.109375" style="21"/>
  </cols>
  <sheetData>
    <row r="1" spans="1:9" ht="5.25" hidden="1" customHeight="1">
      <c r="A1" s="350"/>
      <c r="B1" s="351"/>
      <c r="C1" s="352"/>
      <c r="D1" s="353"/>
      <c r="E1" s="354"/>
      <c r="F1" s="355"/>
    </row>
    <row r="2" spans="1:9" ht="16.2" customHeight="1">
      <c r="A2" s="536"/>
      <c r="B2" s="537"/>
      <c r="C2" s="538"/>
      <c r="D2" s="539"/>
      <c r="E2" s="540"/>
      <c r="F2" s="541"/>
    </row>
    <row r="3" spans="1:9" s="357" customFormat="1" ht="46.8" customHeight="1">
      <c r="A3" s="582" t="s">
        <v>916</v>
      </c>
      <c r="B3" s="583"/>
      <c r="C3" s="583"/>
      <c r="D3" s="583"/>
      <c r="E3" s="583"/>
      <c r="F3" s="584"/>
    </row>
    <row r="4" spans="1:9" ht="23.4" customHeight="1">
      <c r="A4" s="588" t="s">
        <v>915</v>
      </c>
      <c r="B4" s="589"/>
      <c r="C4" s="589"/>
      <c r="D4" s="589"/>
      <c r="E4" s="589"/>
      <c r="F4" s="590"/>
    </row>
    <row r="5" spans="1:9" ht="21" customHeight="1">
      <c r="A5" s="592" t="s">
        <v>466</v>
      </c>
      <c r="B5" s="593"/>
      <c r="C5" s="593"/>
      <c r="D5" s="593"/>
      <c r="E5" s="593"/>
      <c r="F5" s="594"/>
    </row>
    <row r="6" spans="1:9" ht="20.399999999999999" customHeight="1">
      <c r="A6" s="542"/>
      <c r="B6" s="595" t="s">
        <v>11</v>
      </c>
      <c r="C6" s="596"/>
      <c r="D6" s="596"/>
      <c r="E6" s="597"/>
      <c r="F6" s="543" t="s">
        <v>12</v>
      </c>
    </row>
    <row r="7" spans="1:9" s="8" customFormat="1" ht="35.25" customHeight="1">
      <c r="A7" s="522">
        <v>1</v>
      </c>
      <c r="B7" s="598" t="s">
        <v>926</v>
      </c>
      <c r="C7" s="599"/>
      <c r="D7" s="599"/>
      <c r="E7" s="599"/>
      <c r="F7" s="544">
        <f>'Bill No 1'!G46</f>
        <v>0</v>
      </c>
      <c r="H7" s="8">
        <v>32631500</v>
      </c>
      <c r="I7" s="11">
        <f>F7-H7</f>
        <v>-32631500</v>
      </c>
    </row>
    <row r="8" spans="1:9" s="8" customFormat="1" ht="49.2" customHeight="1">
      <c r="A8" s="522">
        <v>2</v>
      </c>
      <c r="B8" s="585" t="str">
        <f>'Bill No. 2'!A2</f>
        <v>BILL NO. 02 -REDUCTION OF LANDSLIDE VULNERABILITY BY MITIGATION MEASURES SEETHA - ELIYA TEMPLE NUWARAELIYA (SITE NO 42)</v>
      </c>
      <c r="C8" s="586"/>
      <c r="D8" s="586"/>
      <c r="E8" s="587"/>
      <c r="F8" s="524">
        <f>'Bill No. 2'!F9</f>
        <v>0</v>
      </c>
      <c r="H8" s="8">
        <v>112169480</v>
      </c>
      <c r="I8" s="11">
        <f t="shared" ref="I8:I16" si="0">F8-H8</f>
        <v>-112169480</v>
      </c>
    </row>
    <row r="9" spans="1:9" s="8" customFormat="1" ht="49.2" customHeight="1">
      <c r="A9" s="522">
        <v>3</v>
      </c>
      <c r="B9" s="585" t="str">
        <f>'Bill No. 3'!A2</f>
        <v>BILL NO. 03 -REDUCTION OF LANDSLIDE VULNERABILITY  BY MITIGATION MEASURES BOSCO COLLEGE - HATTON (SITE NO 43)</v>
      </c>
      <c r="C9" s="586"/>
      <c r="D9" s="586"/>
      <c r="E9" s="587"/>
      <c r="F9" s="524">
        <f>'Bill No. 3'!F9</f>
        <v>0</v>
      </c>
      <c r="H9" s="8">
        <v>29133830</v>
      </c>
      <c r="I9" s="11">
        <f t="shared" si="0"/>
        <v>-29133830</v>
      </c>
    </row>
    <row r="10" spans="1:9" s="8" customFormat="1" ht="49.2" customHeight="1">
      <c r="A10" s="522">
        <v>4</v>
      </c>
      <c r="B10" s="585" t="str">
        <f>'Bill No. 4'!A2</f>
        <v>BILL NO. 04 -REDUCTION OF LANDSLIDE VULNERABILITY  BY MITIGATION MEASURES GINIGATHENA TOWN - NUWARAELIYA (SITE NO 44)</v>
      </c>
      <c r="C10" s="586"/>
      <c r="D10" s="586"/>
      <c r="E10" s="587"/>
      <c r="F10" s="524">
        <f>'Bill No. 4'!F9</f>
        <v>0</v>
      </c>
      <c r="H10" s="8">
        <v>64108940</v>
      </c>
      <c r="I10" s="11">
        <f t="shared" si="0"/>
        <v>-64108940</v>
      </c>
    </row>
    <row r="11" spans="1:9" s="8" customFormat="1" ht="49.2" customHeight="1">
      <c r="A11" s="522">
        <v>5</v>
      </c>
      <c r="B11" s="585" t="str">
        <f>'Bill No. 5'!A2</f>
        <v>BILL NO. 05 -REDUCTION OF LANDSLIDE VULNERABILITY BY MITIGATION MEASURES SRI SADDHARMARAMAYA TEMPLE THALAWAKELE (SITE NO 101)</v>
      </c>
      <c r="C11" s="586"/>
      <c r="D11" s="586"/>
      <c r="E11" s="587"/>
      <c r="F11" s="524">
        <f>'Bill No. 5'!F8</f>
        <v>0</v>
      </c>
      <c r="H11" s="545">
        <v>14575838.75</v>
      </c>
      <c r="I11" s="11">
        <f t="shared" si="0"/>
        <v>-14575838.75</v>
      </c>
    </row>
    <row r="12" spans="1:9" s="8" customFormat="1" ht="49.2" customHeight="1">
      <c r="A12" s="522">
        <v>6</v>
      </c>
      <c r="B12" s="585" t="str">
        <f>'Bill No. 6'!A2</f>
        <v>BILL NO. 06 -REDUCTION OF LANDSLIDE VULNERABILITY  BY MITIGATION MEASURES LIYANWALA MAHA VIDYALAYA (SITE NO 103)</v>
      </c>
      <c r="C12" s="586"/>
      <c r="D12" s="586"/>
      <c r="E12" s="587"/>
      <c r="F12" s="524">
        <f>'Bill No. 6'!F9</f>
        <v>0</v>
      </c>
      <c r="H12" s="8">
        <v>19976645</v>
      </c>
      <c r="I12" s="11">
        <f t="shared" si="0"/>
        <v>-19976645</v>
      </c>
    </row>
    <row r="13" spans="1:9" s="8" customFormat="1" ht="25.8" customHeight="1">
      <c r="A13" s="522">
        <v>7</v>
      </c>
      <c r="B13" s="482" t="str">
        <f>'Bill No 07 '!A1</f>
        <v>BILL NO. 07 - PROVISIONAL SUMS</v>
      </c>
      <c r="C13" s="450"/>
      <c r="D13" s="450"/>
      <c r="E13" s="451"/>
      <c r="F13" s="523">
        <f>'Bill No 07 '!G22</f>
        <v>12330000</v>
      </c>
      <c r="H13" s="8">
        <v>10930000</v>
      </c>
      <c r="I13" s="11">
        <f t="shared" si="0"/>
        <v>1400000</v>
      </c>
    </row>
    <row r="14" spans="1:9" s="8" customFormat="1" ht="42.6" customHeight="1">
      <c r="A14" s="522">
        <v>8</v>
      </c>
      <c r="B14" s="585" t="str">
        <f>'[4]Bill No 08'!$A$1</f>
        <v>BILL NO. 08 - OVERHEAD AND PROFIT BY THE CONTRACTOR FOR PROVISIONAL SUMS</v>
      </c>
      <c r="C14" s="586"/>
      <c r="D14" s="586"/>
      <c r="E14" s="587"/>
      <c r="F14" s="524">
        <f>'Bill No 08'!G22</f>
        <v>0</v>
      </c>
      <c r="H14" s="8">
        <v>2732500</v>
      </c>
      <c r="I14" s="11">
        <f t="shared" si="0"/>
        <v>-2732500</v>
      </c>
    </row>
    <row r="15" spans="1:9" s="8" customFormat="1" ht="35.25" customHeight="1">
      <c r="A15" s="522">
        <v>9</v>
      </c>
      <c r="B15" s="361" t="s">
        <v>999</v>
      </c>
      <c r="C15" s="450"/>
      <c r="D15" s="450"/>
      <c r="E15" s="451"/>
      <c r="F15" s="524">
        <f>'Bill No.9 Dayworks'!F61</f>
        <v>0</v>
      </c>
      <c r="H15" s="8">
        <v>2102800</v>
      </c>
      <c r="I15" s="11">
        <f t="shared" si="0"/>
        <v>-2102800</v>
      </c>
    </row>
    <row r="16" spans="1:9" s="8" customFormat="1" ht="35.25" customHeight="1">
      <c r="A16" s="525">
        <v>10</v>
      </c>
      <c r="B16" s="526" t="s">
        <v>1000</v>
      </c>
      <c r="C16" s="527"/>
      <c r="D16" s="527"/>
      <c r="E16" s="528" t="s">
        <v>205</v>
      </c>
      <c r="F16" s="529">
        <f>SUM(F7:F15)</f>
        <v>12330000</v>
      </c>
      <c r="H16" s="8">
        <v>288361533.75</v>
      </c>
      <c r="I16" s="11">
        <f t="shared" si="0"/>
        <v>-276031533.75</v>
      </c>
    </row>
    <row r="17" spans="1:6" s="8" customFormat="1" ht="35.25" customHeight="1">
      <c r="A17" s="525">
        <v>11</v>
      </c>
      <c r="B17" s="530" t="s">
        <v>467</v>
      </c>
      <c r="C17" s="486"/>
      <c r="D17" s="486"/>
      <c r="E17" s="535">
        <v>0.1</v>
      </c>
      <c r="F17" s="531"/>
    </row>
    <row r="18" spans="1:6" s="8" customFormat="1" ht="29.4" customHeight="1">
      <c r="A18" s="522">
        <v>12</v>
      </c>
      <c r="B18" s="600" t="s">
        <v>1001</v>
      </c>
      <c r="C18" s="601"/>
      <c r="D18" s="601"/>
      <c r="E18" s="602" t="s">
        <v>468</v>
      </c>
      <c r="F18" s="532"/>
    </row>
    <row r="19" spans="1:6" s="8" customFormat="1" ht="28.8" customHeight="1">
      <c r="A19" s="522">
        <v>13</v>
      </c>
      <c r="B19" s="603" t="s">
        <v>1002</v>
      </c>
      <c r="C19" s="604"/>
      <c r="D19" s="604"/>
      <c r="E19" s="605"/>
      <c r="F19" s="532">
        <v>0</v>
      </c>
    </row>
    <row r="20" spans="1:6" s="8" customFormat="1" ht="27" customHeight="1">
      <c r="A20" s="522">
        <v>14</v>
      </c>
      <c r="B20" s="600" t="s">
        <v>1003</v>
      </c>
      <c r="C20" s="601"/>
      <c r="D20" s="601"/>
      <c r="E20" s="602"/>
      <c r="F20" s="532">
        <f>F18-F19</f>
        <v>0</v>
      </c>
    </row>
    <row r="21" spans="1:6" s="8" customFormat="1" ht="24.6" customHeight="1">
      <c r="A21" s="522">
        <v>15</v>
      </c>
      <c r="B21" s="360" t="s">
        <v>469</v>
      </c>
      <c r="C21" s="362"/>
      <c r="D21" s="362"/>
      <c r="E21" s="363">
        <v>0.18</v>
      </c>
      <c r="F21" s="7">
        <f>E21*F20</f>
        <v>0</v>
      </c>
    </row>
    <row r="22" spans="1:6" s="8" customFormat="1" ht="35.25" customHeight="1" thickBot="1">
      <c r="A22" s="533">
        <v>16</v>
      </c>
      <c r="B22" s="606" t="s">
        <v>1004</v>
      </c>
      <c r="C22" s="607"/>
      <c r="D22" s="607"/>
      <c r="E22" s="607" t="s">
        <v>468</v>
      </c>
      <c r="F22" s="534">
        <f>F21+F20</f>
        <v>0</v>
      </c>
    </row>
    <row r="23" spans="1:6" s="8" customFormat="1" ht="19.5" hidden="1" customHeight="1">
      <c r="A23" s="591"/>
      <c r="B23" s="591"/>
      <c r="C23" s="591"/>
      <c r="D23" s="591"/>
      <c r="E23" s="591"/>
      <c r="F23" s="591"/>
    </row>
    <row r="24" spans="1:6" s="8" customFormat="1" ht="19.5" hidden="1" customHeight="1">
      <c r="A24" s="364"/>
      <c r="B24" s="365"/>
      <c r="C24" s="364"/>
      <c r="D24" s="364"/>
      <c r="E24" s="364"/>
      <c r="F24" s="366">
        <v>2399333330.8783154</v>
      </c>
    </row>
    <row r="25" spans="1:6" s="8" customFormat="1" ht="19.5" hidden="1" customHeight="1">
      <c r="A25" s="364"/>
      <c r="B25" s="365"/>
      <c r="C25" s="364"/>
      <c r="D25" s="364"/>
      <c r="E25" s="367"/>
      <c r="F25" s="368"/>
    </row>
    <row r="26" spans="1:6" s="8" customFormat="1" ht="19.5" hidden="1" customHeight="1">
      <c r="A26" s="364"/>
      <c r="B26" s="365"/>
      <c r="C26" s="364"/>
      <c r="D26" s="364"/>
      <c r="E26" s="364"/>
      <c r="F26" s="366">
        <v>2338661401.286674</v>
      </c>
    </row>
    <row r="27" spans="1:6" s="8" customFormat="1" ht="19.5" hidden="1" customHeight="1">
      <c r="A27" s="364"/>
      <c r="B27" s="365"/>
      <c r="C27" s="364"/>
      <c r="D27" s="364"/>
      <c r="E27" s="364"/>
      <c r="F27" s="369"/>
    </row>
    <row r="28" spans="1:6" s="8" customFormat="1" ht="19.5" hidden="1" customHeight="1">
      <c r="A28" s="364"/>
      <c r="B28" s="365"/>
      <c r="C28" s="364"/>
      <c r="D28" s="364"/>
      <c r="E28" s="364"/>
      <c r="F28" s="370">
        <v>2221604935.9984403</v>
      </c>
    </row>
    <row r="29" spans="1:6" s="8" customFormat="1" hidden="1">
      <c r="A29" s="371"/>
      <c r="B29" s="372"/>
      <c r="C29" s="371"/>
      <c r="D29" s="371"/>
      <c r="E29" s="359"/>
      <c r="F29" s="371"/>
    </row>
    <row r="30" spans="1:6" s="8" customFormat="1" hidden="1">
      <c r="A30" s="17"/>
      <c r="B30" s="373"/>
      <c r="C30" s="17"/>
      <c r="D30" s="18"/>
      <c r="E30" s="19"/>
      <c r="F30" s="19"/>
    </row>
    <row r="31" spans="1:6" s="8" customFormat="1" hidden="1">
      <c r="A31" s="17"/>
      <c r="B31" s="373"/>
      <c r="C31" s="17"/>
      <c r="D31" s="18"/>
      <c r="E31" s="19"/>
      <c r="F31" s="19"/>
    </row>
    <row r="32" spans="1:6" s="8" customFormat="1" hidden="1">
      <c r="A32" s="17"/>
      <c r="B32" s="373"/>
      <c r="C32" s="17"/>
      <c r="D32" s="18"/>
      <c r="E32" s="19"/>
      <c r="F32" s="19" t="e">
        <f>F7/#REF!</f>
        <v>#REF!</v>
      </c>
    </row>
    <row r="33" spans="1:6" s="8" customFormat="1" hidden="1">
      <c r="A33" s="17"/>
      <c r="B33" s="373"/>
      <c r="C33" s="17"/>
      <c r="D33" s="18"/>
      <c r="E33" s="19"/>
      <c r="F33" s="19"/>
    </row>
    <row r="34" spans="1:6" s="8" customFormat="1" hidden="1">
      <c r="A34" s="17"/>
      <c r="B34" s="373"/>
      <c r="C34" s="17"/>
      <c r="D34" s="18"/>
      <c r="E34" s="19"/>
      <c r="F34" s="19"/>
    </row>
    <row r="35" spans="1:6" s="8" customFormat="1" hidden="1">
      <c r="A35" s="17"/>
      <c r="B35" s="373"/>
      <c r="C35" s="17"/>
      <c r="D35" s="18"/>
      <c r="E35" s="374"/>
      <c r="F35" s="19"/>
    </row>
    <row r="36" spans="1:6" s="8" customFormat="1" hidden="1">
      <c r="A36" s="17"/>
      <c r="B36" s="373"/>
      <c r="C36" s="17"/>
      <c r="D36" s="18"/>
      <c r="E36" s="374"/>
      <c r="F36" s="19"/>
    </row>
    <row r="37" spans="1:6" s="8" customFormat="1" hidden="1">
      <c r="A37" s="17"/>
      <c r="B37" s="373"/>
      <c r="C37" s="17"/>
      <c r="D37" s="18"/>
      <c r="E37" s="19"/>
      <c r="F37" s="19" t="e">
        <f>#REF!+#REF!</f>
        <v>#REF!</v>
      </c>
    </row>
    <row r="38" spans="1:6" s="8" customFormat="1" hidden="1">
      <c r="A38" s="17"/>
      <c r="B38" s="373"/>
      <c r="C38" s="17"/>
      <c r="D38" s="18"/>
      <c r="E38" s="19"/>
      <c r="F38" s="19"/>
    </row>
    <row r="39" spans="1:6" s="8" customFormat="1" hidden="1">
      <c r="A39" s="17"/>
      <c r="B39" s="373"/>
      <c r="C39" s="17"/>
      <c r="D39" s="18"/>
      <c r="E39" s="19"/>
      <c r="F39" s="19"/>
    </row>
    <row r="40" spans="1:6" s="8" customFormat="1" hidden="1">
      <c r="A40" s="17"/>
      <c r="B40" s="373"/>
      <c r="C40" s="17"/>
      <c r="D40" s="18"/>
      <c r="E40" s="19"/>
      <c r="F40" s="19"/>
    </row>
    <row r="41" spans="1:6" s="8" customFormat="1" hidden="1">
      <c r="A41" s="17"/>
      <c r="B41" s="373"/>
      <c r="C41" s="17"/>
      <c r="D41" s="18"/>
      <c r="E41" s="19"/>
      <c r="F41" s="19"/>
    </row>
    <row r="42" spans="1:6" s="8" customFormat="1" hidden="1">
      <c r="A42" s="17"/>
      <c r="B42" s="373"/>
      <c r="C42" s="17"/>
      <c r="D42" s="18"/>
      <c r="E42" s="19"/>
      <c r="F42" s="19"/>
    </row>
    <row r="43" spans="1:6" s="8" customFormat="1" hidden="1">
      <c r="A43" s="17"/>
      <c r="B43" s="373"/>
      <c r="C43" s="17"/>
      <c r="D43" s="18"/>
      <c r="E43" s="19"/>
      <c r="F43" s="19"/>
    </row>
    <row r="44" spans="1:6" s="8" customFormat="1" hidden="1">
      <c r="A44" s="17"/>
      <c r="B44" s="373"/>
      <c r="C44" s="17"/>
      <c r="D44" s="18"/>
      <c r="E44" s="19"/>
      <c r="F44" s="19">
        <v>2492934380.8010039</v>
      </c>
    </row>
    <row r="45" spans="1:6" s="8" customFormat="1" hidden="1">
      <c r="A45" s="17"/>
      <c r="B45" s="373"/>
      <c r="C45" s="17"/>
      <c r="D45" s="18"/>
      <c r="E45" s="19"/>
      <c r="F45" s="19"/>
    </row>
    <row r="46" spans="1:6" s="8" customFormat="1" hidden="1">
      <c r="A46" s="17"/>
      <c r="B46" s="373"/>
      <c r="C46" s="17"/>
      <c r="D46" s="18"/>
      <c r="E46" s="19"/>
      <c r="F46" s="19"/>
    </row>
    <row r="47" spans="1:6" s="8" customFormat="1" hidden="1">
      <c r="A47" s="17"/>
      <c r="B47" s="373"/>
      <c r="C47" s="17"/>
      <c r="D47" s="18"/>
      <c r="E47" s="19"/>
      <c r="F47" s="19"/>
    </row>
    <row r="48" spans="1:6" s="8" customFormat="1" hidden="1">
      <c r="A48" s="17"/>
      <c r="B48" s="373"/>
      <c r="C48" s="17"/>
      <c r="D48" s="18"/>
      <c r="E48" s="19"/>
      <c r="F48" s="19"/>
    </row>
    <row r="49" spans="1:6" s="8" customFormat="1" hidden="1">
      <c r="A49" s="17"/>
      <c r="B49" s="373"/>
      <c r="C49" s="17"/>
      <c r="D49" s="18"/>
      <c r="E49" s="19"/>
      <c r="F49" s="19"/>
    </row>
    <row r="50" spans="1:6" s="8" customFormat="1" hidden="1">
      <c r="A50" s="17"/>
      <c r="B50" s="373"/>
      <c r="C50" s="17"/>
      <c r="D50" s="18"/>
      <c r="E50" s="19"/>
      <c r="F50" s="19"/>
    </row>
    <row r="51" spans="1:6" s="8" customFormat="1" hidden="1">
      <c r="A51" s="17"/>
      <c r="B51" s="373"/>
      <c r="C51" s="17"/>
      <c r="D51" s="18"/>
      <c r="E51" s="19"/>
      <c r="F51" s="19"/>
    </row>
    <row r="52" spans="1:6" s="8" customFormat="1" hidden="1">
      <c r="A52" s="17"/>
      <c r="B52" s="373"/>
      <c r="C52" s="17"/>
      <c r="D52" s="18"/>
      <c r="E52" s="19"/>
      <c r="F52" s="19"/>
    </row>
    <row r="53" spans="1:6" s="8" customFormat="1" hidden="1">
      <c r="A53" s="17"/>
      <c r="B53" s="373"/>
      <c r="C53" s="17"/>
      <c r="D53" s="18"/>
      <c r="E53" s="19"/>
      <c r="F53" s="19"/>
    </row>
    <row r="54" spans="1:6" s="8" customFormat="1" hidden="1">
      <c r="A54" s="17"/>
      <c r="B54" s="373"/>
      <c r="C54" s="17"/>
      <c r="D54" s="18"/>
      <c r="E54" s="19"/>
      <c r="F54" s="19"/>
    </row>
    <row r="55" spans="1:6" s="8" customFormat="1">
      <c r="A55" s="17"/>
      <c r="B55" s="373"/>
      <c r="C55" s="17"/>
      <c r="D55" s="18"/>
      <c r="E55" s="19"/>
      <c r="F55" s="19"/>
    </row>
    <row r="56" spans="1:6" s="8" customFormat="1">
      <c r="A56" s="17"/>
      <c r="B56" s="373"/>
      <c r="C56" s="17"/>
      <c r="D56" s="18"/>
      <c r="E56" s="19"/>
      <c r="F56" s="19"/>
    </row>
    <row r="57" spans="1:6" s="8" customFormat="1">
      <c r="A57" s="17"/>
      <c r="B57" s="373" t="s">
        <v>470</v>
      </c>
      <c r="C57" s="17"/>
      <c r="D57" s="18"/>
      <c r="E57" s="19"/>
      <c r="F57" s="19"/>
    </row>
    <row r="58" spans="1:6" s="8" customFormat="1">
      <c r="A58" s="17"/>
      <c r="B58" s="373"/>
      <c r="C58" s="17"/>
      <c r="D58" s="18"/>
      <c r="E58" s="19"/>
      <c r="F58" s="19"/>
    </row>
    <row r="59" spans="1:6" s="8" customFormat="1">
      <c r="A59" s="17"/>
      <c r="B59" s="373"/>
      <c r="C59" s="17"/>
      <c r="D59" s="18"/>
      <c r="E59" s="19"/>
      <c r="F59" s="19"/>
    </row>
    <row r="60" spans="1:6" s="8" customFormat="1">
      <c r="A60" s="17"/>
      <c r="B60" s="373"/>
      <c r="C60" s="17"/>
      <c r="D60" s="18"/>
      <c r="E60" s="19"/>
      <c r="F60" s="19"/>
    </row>
    <row r="61" spans="1:6" s="8" customFormat="1">
      <c r="A61" s="17"/>
      <c r="B61" s="373"/>
      <c r="C61" s="17"/>
      <c r="D61" s="18"/>
      <c r="E61" s="19"/>
      <c r="F61" s="19"/>
    </row>
    <row r="62" spans="1:6" s="8" customFormat="1">
      <c r="A62" s="17"/>
      <c r="B62" s="373"/>
      <c r="C62" s="17"/>
      <c r="D62" s="18"/>
      <c r="E62" s="19"/>
      <c r="F62" s="19"/>
    </row>
    <row r="63" spans="1:6" s="8" customFormat="1">
      <c r="A63" s="17"/>
      <c r="B63" s="373"/>
      <c r="C63" s="17"/>
      <c r="D63" s="18"/>
      <c r="E63" s="19"/>
      <c r="F63" s="19"/>
    </row>
    <row r="64" spans="1:6" s="8" customFormat="1">
      <c r="A64" s="17"/>
      <c r="B64" s="373"/>
      <c r="C64" s="17"/>
      <c r="D64" s="18"/>
      <c r="E64" s="19"/>
      <c r="F64" s="19"/>
    </row>
    <row r="65" spans="1:6" s="8" customFormat="1">
      <c r="A65" s="17"/>
      <c r="B65" s="373"/>
      <c r="C65" s="17"/>
      <c r="D65" s="18"/>
      <c r="E65" s="19"/>
      <c r="F65" s="19"/>
    </row>
    <row r="66" spans="1:6" s="8" customFormat="1">
      <c r="A66" s="17"/>
      <c r="B66" s="373"/>
      <c r="C66" s="17"/>
      <c r="D66" s="18"/>
      <c r="E66" s="19"/>
      <c r="F66" s="19"/>
    </row>
    <row r="67" spans="1:6" s="8" customFormat="1">
      <c r="A67" s="17"/>
      <c r="B67" s="373"/>
      <c r="C67" s="17"/>
      <c r="D67" s="18"/>
      <c r="E67" s="19"/>
      <c r="F67" s="19"/>
    </row>
    <row r="68" spans="1:6" s="8" customFormat="1">
      <c r="A68" s="17"/>
      <c r="B68" s="373"/>
      <c r="C68" s="17"/>
      <c r="D68" s="18"/>
      <c r="E68" s="19"/>
      <c r="F68" s="19"/>
    </row>
  </sheetData>
  <mergeCells count="16">
    <mergeCell ref="A23:F23"/>
    <mergeCell ref="A5:F5"/>
    <mergeCell ref="B6:E6"/>
    <mergeCell ref="B7:E7"/>
    <mergeCell ref="B12:E12"/>
    <mergeCell ref="B14:E14"/>
    <mergeCell ref="B18:E18"/>
    <mergeCell ref="B19:E19"/>
    <mergeCell ref="B20:E20"/>
    <mergeCell ref="B22:E22"/>
    <mergeCell ref="A3:F3"/>
    <mergeCell ref="B8:E8"/>
    <mergeCell ref="B9:E9"/>
    <mergeCell ref="B10:E10"/>
    <mergeCell ref="B11:E11"/>
    <mergeCell ref="A4:F4"/>
  </mergeCells>
  <printOptions horizontalCentered="1"/>
  <pageMargins left="0.75" right="0.5" top="0.69" bottom="0.5" header="0" footer="0"/>
  <pageSetup paperSize="9" scale="74" fitToHeight="0" orientation="portrait" r:id="rId1"/>
  <rowBreaks count="1" manualBreakCount="1">
    <brk id="22" max="5"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W251"/>
  <sheetViews>
    <sheetView zoomScale="70" zoomScaleNormal="70" workbookViewId="0">
      <pane ySplit="1" topLeftCell="A94" activePane="bottomLeft" state="frozen"/>
      <selection activeCell="J195" sqref="J195"/>
      <selection pane="bottomLeft" activeCell="J195" sqref="J195"/>
    </sheetView>
  </sheetViews>
  <sheetFormatPr defaultColWidth="9.109375" defaultRowHeight="14.4"/>
  <cols>
    <col min="1" max="1" width="3.88671875" style="155" customWidth="1"/>
    <col min="2" max="2" width="20.44140625" style="155" customWidth="1"/>
    <col min="3" max="3" width="17.109375" style="155" customWidth="1"/>
    <col min="4" max="4" width="14.44140625" style="155" customWidth="1"/>
    <col min="5" max="5" width="15.109375" style="155" customWidth="1"/>
    <col min="6" max="10" width="14.44140625" style="155" customWidth="1"/>
    <col min="11" max="11" width="19.88671875" style="155" customWidth="1"/>
    <col min="12" max="12" width="12.109375" style="155" customWidth="1"/>
    <col min="13" max="13" width="14" style="155" customWidth="1"/>
    <col min="14" max="17" width="9.109375" style="155"/>
    <col min="18" max="18" width="11.88671875" style="155" customWidth="1"/>
    <col min="19" max="19" width="12.88671875" style="155" customWidth="1"/>
    <col min="20" max="20" width="9.109375" style="155"/>
    <col min="21" max="21" width="11.109375" style="155" bestFit="1" customWidth="1"/>
    <col min="22" max="16384" width="9.109375" style="155"/>
  </cols>
  <sheetData>
    <row r="3" spans="2:23">
      <c r="B3" s="152" t="s">
        <v>177</v>
      </c>
      <c r="C3" s="152" t="s">
        <v>178</v>
      </c>
      <c r="D3" s="152" t="s">
        <v>179</v>
      </c>
      <c r="E3" s="152" t="s">
        <v>180</v>
      </c>
      <c r="F3" s="152" t="s">
        <v>181</v>
      </c>
      <c r="G3" s="152"/>
      <c r="H3" s="677" t="s">
        <v>182</v>
      </c>
      <c r="I3" s="677"/>
      <c r="J3" s="677"/>
      <c r="K3" s="152" t="s">
        <v>183</v>
      </c>
      <c r="L3" s="153" t="s">
        <v>184</v>
      </c>
      <c r="M3" s="154"/>
    </row>
    <row r="4" spans="2:23" ht="19.5" customHeight="1">
      <c r="B4" s="156"/>
      <c r="C4" s="156"/>
      <c r="D4" s="156"/>
      <c r="E4" s="156"/>
      <c r="F4" s="157" t="s">
        <v>180</v>
      </c>
      <c r="G4" s="157" t="s">
        <v>185</v>
      </c>
      <c r="H4" s="157" t="s">
        <v>186</v>
      </c>
      <c r="I4" s="157" t="s">
        <v>185</v>
      </c>
      <c r="J4" s="157" t="s">
        <v>187</v>
      </c>
      <c r="K4" s="157" t="s">
        <v>188</v>
      </c>
      <c r="L4" s="158" t="s">
        <v>189</v>
      </c>
      <c r="M4" s="158" t="s">
        <v>190</v>
      </c>
    </row>
    <row r="5" spans="2:23">
      <c r="B5" s="159"/>
      <c r="C5" s="159"/>
      <c r="D5" s="159"/>
      <c r="E5" s="159"/>
      <c r="F5" s="160"/>
      <c r="G5" s="160"/>
      <c r="H5" s="160"/>
      <c r="I5" s="160"/>
      <c r="J5" s="160"/>
      <c r="K5" s="161"/>
      <c r="L5" s="161"/>
      <c r="M5" s="161"/>
    </row>
    <row r="6" spans="2:23" ht="18">
      <c r="B6" s="161" t="s">
        <v>191</v>
      </c>
      <c r="C6" s="162">
        <v>0.3</v>
      </c>
      <c r="D6" s="162">
        <v>0.3</v>
      </c>
      <c r="E6" s="162">
        <v>0.1</v>
      </c>
      <c r="F6" s="162">
        <v>0.05</v>
      </c>
      <c r="G6" s="162">
        <v>10</v>
      </c>
      <c r="H6" s="162">
        <v>0.2</v>
      </c>
      <c r="I6" s="162">
        <v>10</v>
      </c>
      <c r="J6" s="162">
        <v>0.25</v>
      </c>
      <c r="K6" s="162">
        <v>3</v>
      </c>
      <c r="L6" s="161"/>
      <c r="M6" s="161"/>
      <c r="T6" s="678" t="s">
        <v>192</v>
      </c>
      <c r="U6" s="678"/>
    </row>
    <row r="7" spans="2:23">
      <c r="B7" s="161"/>
      <c r="C7" s="162"/>
      <c r="D7" s="162"/>
      <c r="E7" s="162"/>
      <c r="F7" s="162"/>
      <c r="G7" s="162"/>
      <c r="H7" s="161"/>
      <c r="I7" s="161"/>
      <c r="J7" s="161"/>
      <c r="K7" s="162"/>
      <c r="L7" s="161"/>
      <c r="M7" s="161"/>
      <c r="S7" s="163"/>
      <c r="V7" s="163"/>
      <c r="W7" s="679" t="s">
        <v>9</v>
      </c>
    </row>
    <row r="8" spans="2:23">
      <c r="B8" s="161"/>
      <c r="C8" s="162"/>
      <c r="D8" s="162"/>
      <c r="E8" s="162"/>
      <c r="F8" s="162"/>
      <c r="G8" s="162"/>
      <c r="H8" s="161"/>
      <c r="I8" s="161"/>
      <c r="J8" s="161"/>
      <c r="K8" s="162"/>
      <c r="L8" s="161"/>
      <c r="M8" s="161"/>
      <c r="S8" s="163"/>
      <c r="V8" s="163"/>
      <c r="W8" s="679"/>
    </row>
    <row r="9" spans="2:23">
      <c r="B9" s="161" t="s">
        <v>193</v>
      </c>
      <c r="C9" s="162">
        <v>0.45</v>
      </c>
      <c r="D9" s="162">
        <v>0.45</v>
      </c>
      <c r="E9" s="162">
        <v>0.1</v>
      </c>
      <c r="F9" s="162">
        <v>0.05</v>
      </c>
      <c r="G9" s="162">
        <v>10</v>
      </c>
      <c r="H9" s="162">
        <v>0.2</v>
      </c>
      <c r="I9" s="162">
        <v>10</v>
      </c>
      <c r="J9" s="162">
        <v>0.25</v>
      </c>
      <c r="K9" s="162">
        <v>3</v>
      </c>
      <c r="L9" s="161"/>
      <c r="M9" s="161"/>
      <c r="S9" s="163"/>
      <c r="V9" s="163"/>
      <c r="W9" s="679"/>
    </row>
    <row r="10" spans="2:23">
      <c r="B10" s="161"/>
      <c r="C10" s="162"/>
      <c r="D10" s="162"/>
      <c r="E10" s="162"/>
      <c r="F10" s="162"/>
      <c r="G10" s="162"/>
      <c r="H10" s="162"/>
      <c r="I10" s="162"/>
      <c r="J10" s="162"/>
      <c r="K10" s="162"/>
      <c r="L10" s="161"/>
      <c r="M10" s="161"/>
      <c r="S10" s="163"/>
      <c r="V10" s="163"/>
      <c r="W10" s="679"/>
    </row>
    <row r="11" spans="2:23">
      <c r="B11" s="161"/>
      <c r="C11" s="162"/>
      <c r="D11" s="162"/>
      <c r="E11" s="162"/>
      <c r="F11" s="162"/>
      <c r="G11" s="162"/>
      <c r="H11" s="161"/>
      <c r="I11" s="161"/>
      <c r="J11" s="161"/>
      <c r="K11" s="162"/>
      <c r="L11" s="161"/>
      <c r="M11" s="161"/>
      <c r="S11" s="163"/>
      <c r="V11" s="163"/>
      <c r="W11" s="679"/>
    </row>
    <row r="12" spans="2:23">
      <c r="B12" s="161" t="s">
        <v>194</v>
      </c>
      <c r="C12" s="162">
        <v>0.6</v>
      </c>
      <c r="D12" s="162">
        <v>0.6</v>
      </c>
      <c r="E12" s="162">
        <v>0.1</v>
      </c>
      <c r="F12" s="162">
        <v>0.05</v>
      </c>
      <c r="G12" s="162">
        <v>10</v>
      </c>
      <c r="H12" s="161">
        <v>0.2</v>
      </c>
      <c r="I12" s="161">
        <v>10</v>
      </c>
      <c r="J12" s="161">
        <v>0.25</v>
      </c>
      <c r="K12" s="162">
        <v>3</v>
      </c>
      <c r="L12" s="161"/>
      <c r="M12" s="161"/>
      <c r="S12" s="163"/>
      <c r="V12" s="163"/>
      <c r="W12" s="679"/>
    </row>
    <row r="13" spans="2:23">
      <c r="B13" s="161"/>
      <c r="C13" s="162"/>
      <c r="D13" s="162"/>
      <c r="E13" s="162"/>
      <c r="F13" s="162"/>
      <c r="G13" s="162"/>
      <c r="H13" s="161"/>
      <c r="I13" s="161"/>
      <c r="J13" s="161"/>
      <c r="K13" s="162"/>
      <c r="L13" s="161"/>
      <c r="M13" s="161"/>
      <c r="S13" s="163"/>
      <c r="V13" s="163"/>
      <c r="W13" s="679"/>
    </row>
    <row r="14" spans="2:23">
      <c r="B14" s="161"/>
      <c r="C14" s="162"/>
      <c r="D14" s="162"/>
      <c r="E14" s="162"/>
      <c r="F14" s="162"/>
      <c r="G14" s="162"/>
      <c r="H14" s="161"/>
      <c r="I14" s="161"/>
      <c r="J14" s="161"/>
      <c r="K14" s="162"/>
      <c r="L14" s="161"/>
      <c r="M14" s="161"/>
      <c r="S14" s="163"/>
      <c r="V14" s="163"/>
      <c r="W14" s="679"/>
    </row>
    <row r="15" spans="2:23">
      <c r="B15" s="161" t="s">
        <v>195</v>
      </c>
      <c r="C15" s="162">
        <v>0.75</v>
      </c>
      <c r="D15" s="162">
        <v>0.75</v>
      </c>
      <c r="E15" s="164">
        <v>0.125</v>
      </c>
      <c r="F15" s="162">
        <v>0.05</v>
      </c>
      <c r="G15" s="162">
        <v>10</v>
      </c>
      <c r="H15" s="161">
        <v>0.2</v>
      </c>
      <c r="I15" s="161">
        <v>10</v>
      </c>
      <c r="J15" s="161">
        <v>0.25</v>
      </c>
      <c r="K15" s="162">
        <v>3</v>
      </c>
      <c r="L15" s="161"/>
      <c r="M15" s="161"/>
      <c r="S15" s="163"/>
      <c r="V15" s="163"/>
      <c r="W15" s="679"/>
    </row>
    <row r="16" spans="2:23">
      <c r="B16" s="161"/>
      <c r="C16" s="162"/>
      <c r="D16" s="162"/>
      <c r="E16" s="162"/>
      <c r="F16" s="162"/>
      <c r="G16" s="162"/>
      <c r="H16" s="161"/>
      <c r="I16" s="161"/>
      <c r="J16" s="161"/>
      <c r="K16" s="162"/>
      <c r="L16" s="161"/>
      <c r="M16" s="161"/>
      <c r="S16" s="163"/>
      <c r="V16" s="163"/>
      <c r="W16" s="679"/>
    </row>
    <row r="17" spans="2:23">
      <c r="B17" s="161"/>
      <c r="C17" s="162"/>
      <c r="D17" s="162"/>
      <c r="E17" s="162"/>
      <c r="F17" s="162"/>
      <c r="G17" s="162"/>
      <c r="H17" s="161"/>
      <c r="I17" s="161"/>
      <c r="J17" s="161"/>
      <c r="K17" s="162"/>
      <c r="L17" s="161"/>
      <c r="M17" s="161"/>
      <c r="S17" s="163"/>
      <c r="V17" s="163"/>
      <c r="W17" s="679"/>
    </row>
    <row r="18" spans="2:23">
      <c r="B18" s="165" t="s">
        <v>196</v>
      </c>
      <c r="C18" s="162">
        <v>0.9</v>
      </c>
      <c r="D18" s="162">
        <v>0.9</v>
      </c>
      <c r="E18" s="164">
        <v>0.15</v>
      </c>
      <c r="F18" s="162">
        <v>0.05</v>
      </c>
      <c r="G18" s="162">
        <v>10</v>
      </c>
      <c r="H18" s="161">
        <v>0.17499999999999999</v>
      </c>
      <c r="I18" s="161">
        <v>10</v>
      </c>
      <c r="J18" s="161">
        <v>0.25</v>
      </c>
      <c r="K18" s="162">
        <v>3</v>
      </c>
      <c r="L18" s="161"/>
      <c r="M18" s="161"/>
      <c r="S18" s="163"/>
      <c r="T18" s="163"/>
      <c r="U18" s="163"/>
      <c r="V18" s="163"/>
      <c r="W18" s="679" t="s">
        <v>197</v>
      </c>
    </row>
    <row r="19" spans="2:23">
      <c r="B19" s="161"/>
      <c r="C19" s="162"/>
      <c r="D19" s="162"/>
      <c r="E19" s="162"/>
      <c r="F19" s="162"/>
      <c r="G19" s="162"/>
      <c r="H19" s="161"/>
      <c r="I19" s="161"/>
      <c r="J19" s="161"/>
      <c r="K19" s="162"/>
      <c r="L19" s="161"/>
      <c r="M19" s="161"/>
      <c r="S19" s="163"/>
      <c r="T19" s="163"/>
      <c r="U19" s="163"/>
      <c r="V19" s="163"/>
      <c r="W19" s="679"/>
    </row>
    <row r="20" spans="2:23">
      <c r="B20" s="161"/>
      <c r="C20" s="162"/>
      <c r="D20" s="162"/>
      <c r="E20" s="162"/>
      <c r="F20" s="162"/>
      <c r="G20" s="162"/>
      <c r="H20" s="161"/>
      <c r="I20" s="161"/>
      <c r="J20" s="161"/>
      <c r="K20" s="162"/>
      <c r="L20" s="161"/>
      <c r="M20" s="161"/>
      <c r="S20" s="163"/>
      <c r="T20" s="163"/>
      <c r="U20" s="163"/>
      <c r="V20" s="163"/>
      <c r="W20" s="679"/>
    </row>
    <row r="21" spans="2:23">
      <c r="B21" s="161" t="s">
        <v>198</v>
      </c>
      <c r="C21" s="162">
        <v>1</v>
      </c>
      <c r="D21" s="162">
        <v>1</v>
      </c>
      <c r="E21" s="162">
        <v>0.15</v>
      </c>
      <c r="F21" s="162">
        <v>0.05</v>
      </c>
      <c r="G21" s="162">
        <v>10</v>
      </c>
      <c r="H21" s="161">
        <v>0.17499999999999999</v>
      </c>
      <c r="I21" s="161">
        <v>10</v>
      </c>
      <c r="J21" s="161">
        <v>0.25</v>
      </c>
      <c r="K21" s="162">
        <v>3</v>
      </c>
      <c r="L21" s="161"/>
      <c r="M21" s="161"/>
      <c r="S21" s="166"/>
      <c r="T21" s="166"/>
      <c r="U21" s="166"/>
      <c r="V21" s="166"/>
      <c r="W21" s="155" t="s">
        <v>199</v>
      </c>
    </row>
    <row r="22" spans="2:23">
      <c r="B22" s="161"/>
      <c r="C22" s="162"/>
      <c r="D22" s="162"/>
      <c r="E22" s="162"/>
      <c r="F22" s="162"/>
      <c r="G22" s="162"/>
      <c r="H22" s="161"/>
      <c r="I22" s="161"/>
      <c r="J22" s="161"/>
      <c r="K22" s="162"/>
      <c r="L22" s="161"/>
      <c r="M22" s="161"/>
      <c r="S22" s="166"/>
      <c r="T22" s="166"/>
      <c r="U22" s="166"/>
      <c r="V22" s="166"/>
    </row>
    <row r="23" spans="2:23">
      <c r="B23" s="161"/>
      <c r="C23" s="162"/>
      <c r="D23" s="162"/>
      <c r="E23" s="162"/>
      <c r="F23" s="162"/>
      <c r="G23" s="162"/>
      <c r="H23" s="161"/>
      <c r="I23" s="161"/>
      <c r="J23" s="161"/>
      <c r="K23" s="162"/>
      <c r="L23" s="161"/>
      <c r="M23" s="161"/>
    </row>
    <row r="24" spans="2:23">
      <c r="B24" s="161" t="s">
        <v>200</v>
      </c>
      <c r="C24" s="162">
        <v>0.3</v>
      </c>
      <c r="D24" s="162">
        <v>0.3</v>
      </c>
      <c r="E24" s="162">
        <v>0.1</v>
      </c>
      <c r="F24" s="162">
        <v>0.05</v>
      </c>
      <c r="G24" s="162">
        <v>10</v>
      </c>
      <c r="H24" s="161">
        <v>0.2</v>
      </c>
      <c r="I24" s="161">
        <v>10</v>
      </c>
      <c r="J24" s="161">
        <v>0.25</v>
      </c>
      <c r="K24" s="162">
        <v>3</v>
      </c>
      <c r="L24" s="161"/>
      <c r="M24" s="161"/>
    </row>
    <row r="25" spans="2:23">
      <c r="B25" s="161"/>
      <c r="C25" s="162"/>
      <c r="D25" s="162"/>
      <c r="E25" s="162"/>
      <c r="F25" s="162"/>
      <c r="G25" s="162"/>
      <c r="H25" s="161"/>
      <c r="I25" s="161"/>
      <c r="J25" s="161"/>
      <c r="K25" s="162"/>
      <c r="L25" s="161"/>
      <c r="M25" s="161"/>
    </row>
    <row r="26" spans="2:23">
      <c r="B26" s="161"/>
      <c r="C26" s="162"/>
      <c r="D26" s="162"/>
      <c r="E26" s="162"/>
      <c r="F26" s="162"/>
      <c r="G26" s="162"/>
      <c r="H26" s="161"/>
      <c r="I26" s="161"/>
      <c r="J26" s="161"/>
      <c r="K26" s="162"/>
      <c r="L26" s="161"/>
      <c r="M26" s="161"/>
    </row>
    <row r="27" spans="2:23">
      <c r="B27" s="161" t="s">
        <v>201</v>
      </c>
      <c r="C27" s="162">
        <v>0.6</v>
      </c>
      <c r="D27" s="162">
        <v>0.6</v>
      </c>
      <c r="E27" s="162">
        <v>0.1</v>
      </c>
      <c r="F27" s="162">
        <v>0.05</v>
      </c>
      <c r="G27" s="162">
        <v>10</v>
      </c>
      <c r="H27" s="161">
        <v>0.2</v>
      </c>
      <c r="I27" s="161">
        <v>10</v>
      </c>
      <c r="J27" s="161">
        <v>0.25</v>
      </c>
      <c r="K27" s="162">
        <v>3</v>
      </c>
      <c r="L27" s="161"/>
      <c r="M27" s="161"/>
    </row>
    <row r="28" spans="2:23">
      <c r="B28" s="167"/>
      <c r="C28" s="168"/>
      <c r="D28" s="168"/>
      <c r="E28" s="168"/>
      <c r="F28" s="168"/>
      <c r="G28" s="168"/>
      <c r="H28" s="167"/>
      <c r="I28" s="167"/>
      <c r="J28" s="167"/>
      <c r="K28" s="162"/>
      <c r="L28" s="161"/>
      <c r="M28" s="161"/>
    </row>
    <row r="29" spans="2:23">
      <c r="B29" s="167"/>
      <c r="C29" s="168"/>
      <c r="D29" s="168"/>
      <c r="E29" s="168"/>
      <c r="F29" s="168"/>
      <c r="G29" s="168"/>
      <c r="H29" s="167"/>
      <c r="I29" s="167"/>
      <c r="J29" s="167"/>
      <c r="K29" s="168"/>
      <c r="L29" s="161"/>
      <c r="M29" s="161"/>
    </row>
    <row r="30" spans="2:23">
      <c r="B30" s="169" t="s">
        <v>202</v>
      </c>
      <c r="C30" s="162">
        <v>0.3</v>
      </c>
      <c r="D30" s="162">
        <v>0.3</v>
      </c>
      <c r="E30" s="162">
        <v>0.1</v>
      </c>
      <c r="F30" s="162">
        <v>0.05</v>
      </c>
      <c r="G30" s="162">
        <v>10</v>
      </c>
      <c r="H30" s="161">
        <v>0.25</v>
      </c>
      <c r="I30" s="161">
        <v>10</v>
      </c>
      <c r="J30" s="161">
        <v>0.25</v>
      </c>
      <c r="K30" s="162">
        <v>0</v>
      </c>
      <c r="L30" s="161"/>
      <c r="M30" s="161"/>
    </row>
    <row r="31" spans="2:23">
      <c r="B31" s="167" t="s">
        <v>203</v>
      </c>
      <c r="C31" s="168">
        <v>1.5</v>
      </c>
      <c r="D31" s="168"/>
      <c r="E31" s="168">
        <v>0.1</v>
      </c>
      <c r="F31" s="168"/>
      <c r="G31" s="168">
        <v>10</v>
      </c>
      <c r="H31" s="167">
        <v>0.25</v>
      </c>
      <c r="I31" s="167">
        <v>10</v>
      </c>
      <c r="J31" s="167">
        <v>0.15</v>
      </c>
      <c r="K31" s="162"/>
      <c r="L31" s="161"/>
      <c r="M31" s="161"/>
    </row>
    <row r="32" spans="2:23">
      <c r="B32" s="167"/>
      <c r="C32" s="168"/>
      <c r="D32" s="168"/>
      <c r="E32" s="168"/>
      <c r="F32" s="168"/>
      <c r="G32" s="168"/>
      <c r="H32" s="167"/>
      <c r="I32" s="167"/>
      <c r="J32" s="167"/>
      <c r="K32" s="168"/>
      <c r="L32" s="161"/>
      <c r="M32" s="161"/>
    </row>
    <row r="33" spans="2:13">
      <c r="B33" s="170" t="s">
        <v>204</v>
      </c>
      <c r="C33" s="162">
        <v>0.45</v>
      </c>
      <c r="D33" s="162">
        <v>0.45</v>
      </c>
      <c r="E33" s="162">
        <v>0.1</v>
      </c>
      <c r="F33" s="162">
        <v>0.05</v>
      </c>
      <c r="G33" s="162">
        <v>10</v>
      </c>
      <c r="H33" s="161">
        <v>0.25</v>
      </c>
      <c r="I33" s="161">
        <v>10</v>
      </c>
      <c r="J33" s="161">
        <v>0.25</v>
      </c>
      <c r="K33" s="162">
        <v>0</v>
      </c>
      <c r="L33" s="161"/>
      <c r="M33" s="161"/>
    </row>
    <row r="34" spans="2:13">
      <c r="B34" s="167" t="s">
        <v>203</v>
      </c>
      <c r="C34" s="168">
        <v>1.5</v>
      </c>
      <c r="D34" s="168"/>
      <c r="E34" s="168">
        <v>0.1</v>
      </c>
      <c r="F34" s="168"/>
      <c r="G34" s="168">
        <v>10</v>
      </c>
      <c r="H34" s="167">
        <v>0.25</v>
      </c>
      <c r="I34" s="167">
        <v>10</v>
      </c>
      <c r="J34" s="167">
        <v>0.15</v>
      </c>
      <c r="K34" s="162"/>
      <c r="L34" s="161"/>
      <c r="M34" s="161"/>
    </row>
    <row r="35" spans="2:13">
      <c r="B35" s="167"/>
      <c r="C35" s="168"/>
      <c r="D35" s="168"/>
      <c r="E35" s="168"/>
      <c r="F35" s="168"/>
      <c r="G35" s="168"/>
      <c r="H35" s="167"/>
      <c r="I35" s="167"/>
      <c r="J35" s="167"/>
      <c r="K35" s="168" t="s">
        <v>205</v>
      </c>
      <c r="L35" s="161"/>
      <c r="M35" s="161"/>
    </row>
    <row r="36" spans="2:13">
      <c r="B36" s="169" t="s">
        <v>206</v>
      </c>
      <c r="C36" s="162">
        <v>1</v>
      </c>
      <c r="D36" s="162">
        <v>0.15</v>
      </c>
      <c r="E36" s="162">
        <v>0.1</v>
      </c>
      <c r="F36" s="162">
        <v>0.05</v>
      </c>
      <c r="G36" s="162">
        <v>10</v>
      </c>
      <c r="H36" s="161">
        <v>0.25</v>
      </c>
      <c r="I36" s="161">
        <v>10</v>
      </c>
      <c r="J36" s="161">
        <v>0.25</v>
      </c>
      <c r="K36" s="162">
        <v>0</v>
      </c>
      <c r="L36" s="161"/>
      <c r="M36" s="161"/>
    </row>
    <row r="37" spans="2:13">
      <c r="B37" s="167" t="s">
        <v>203</v>
      </c>
      <c r="C37" s="168">
        <v>1.5</v>
      </c>
      <c r="D37" s="168"/>
      <c r="E37" s="168">
        <v>0.1</v>
      </c>
      <c r="F37" s="168"/>
      <c r="G37" s="168">
        <v>10</v>
      </c>
      <c r="H37" s="167">
        <v>0.25</v>
      </c>
      <c r="I37" s="167">
        <v>10</v>
      </c>
      <c r="J37" s="167">
        <v>0.15</v>
      </c>
      <c r="K37" s="162"/>
      <c r="L37" s="161"/>
      <c r="M37" s="161"/>
    </row>
    <row r="38" spans="2:13">
      <c r="B38" s="167"/>
      <c r="C38" s="168"/>
      <c r="D38" s="168"/>
      <c r="E38" s="168"/>
      <c r="F38" s="168"/>
      <c r="G38" s="168"/>
      <c r="H38" s="167"/>
      <c r="I38" s="167"/>
      <c r="J38" s="167"/>
      <c r="K38" s="168"/>
      <c r="L38" s="161"/>
      <c r="M38" s="161"/>
    </row>
    <row r="39" spans="2:13">
      <c r="B39" s="171" t="s">
        <v>207</v>
      </c>
      <c r="C39" s="162">
        <v>1</v>
      </c>
      <c r="D39" s="162">
        <v>0.2</v>
      </c>
      <c r="E39" s="162">
        <v>0.1</v>
      </c>
      <c r="F39" s="162">
        <v>0.05</v>
      </c>
      <c r="G39" s="162">
        <v>10</v>
      </c>
      <c r="H39" s="161">
        <v>0.25</v>
      </c>
      <c r="I39" s="161">
        <v>10</v>
      </c>
      <c r="J39" s="161">
        <v>0.25</v>
      </c>
      <c r="K39" s="162">
        <v>0</v>
      </c>
      <c r="L39" s="161"/>
      <c r="M39" s="161"/>
    </row>
    <row r="40" spans="2:13">
      <c r="B40" s="167"/>
      <c r="C40" s="168"/>
      <c r="D40" s="168"/>
      <c r="E40" s="168"/>
      <c r="F40" s="168"/>
      <c r="G40" s="168"/>
      <c r="H40" s="167"/>
      <c r="I40" s="167"/>
      <c r="J40" s="167"/>
      <c r="K40" s="168"/>
      <c r="L40" s="161"/>
      <c r="M40" s="161"/>
    </row>
    <row r="41" spans="2:13">
      <c r="B41" s="171" t="s">
        <v>208</v>
      </c>
      <c r="C41" s="162">
        <v>1</v>
      </c>
      <c r="D41" s="162">
        <v>0.3</v>
      </c>
      <c r="E41" s="162">
        <v>0.1</v>
      </c>
      <c r="F41" s="162">
        <v>0.05</v>
      </c>
      <c r="G41" s="162">
        <v>10</v>
      </c>
      <c r="H41" s="161">
        <v>0.25</v>
      </c>
      <c r="I41" s="161">
        <v>10</v>
      </c>
      <c r="J41" s="161">
        <v>0.25</v>
      </c>
      <c r="K41" s="162">
        <v>0</v>
      </c>
      <c r="L41" s="161"/>
      <c r="M41" s="161"/>
    </row>
    <row r="42" spans="2:13">
      <c r="B42" s="167"/>
      <c r="C42" s="168"/>
      <c r="D42" s="168"/>
      <c r="E42" s="168"/>
      <c r="F42" s="168"/>
      <c r="G42" s="168"/>
      <c r="H42" s="167"/>
      <c r="I42" s="167"/>
      <c r="J42" s="167"/>
      <c r="K42" s="168"/>
      <c r="L42" s="161"/>
      <c r="M42" s="161"/>
    </row>
    <row r="43" spans="2:13">
      <c r="B43" s="172" t="s">
        <v>209</v>
      </c>
      <c r="C43" s="162">
        <v>0.6</v>
      </c>
      <c r="D43" s="162">
        <v>0.6</v>
      </c>
      <c r="E43" s="162">
        <v>0.15</v>
      </c>
      <c r="F43" s="162">
        <v>0.05</v>
      </c>
      <c r="G43" s="162">
        <v>10</v>
      </c>
      <c r="H43" s="161">
        <v>0.25</v>
      </c>
      <c r="I43" s="161">
        <v>10</v>
      </c>
      <c r="J43" s="161">
        <v>0.25</v>
      </c>
      <c r="K43" s="162">
        <v>0</v>
      </c>
      <c r="L43" s="161"/>
      <c r="M43" s="161"/>
    </row>
    <row r="44" spans="2:13">
      <c r="B44" s="167"/>
      <c r="C44" s="168"/>
      <c r="D44" s="168"/>
      <c r="E44" s="168"/>
      <c r="F44" s="168"/>
      <c r="G44" s="168"/>
      <c r="H44" s="167"/>
      <c r="I44" s="167"/>
      <c r="J44" s="167"/>
      <c r="K44" s="168"/>
      <c r="L44" s="161"/>
      <c r="M44" s="161"/>
    </row>
    <row r="45" spans="2:13">
      <c r="B45" s="172" t="s">
        <v>210</v>
      </c>
      <c r="C45" s="162">
        <v>0.8</v>
      </c>
      <c r="D45" s="162">
        <v>0.8</v>
      </c>
      <c r="E45" s="162">
        <v>0.15</v>
      </c>
      <c r="F45" s="162">
        <v>0.05</v>
      </c>
      <c r="G45" s="162">
        <v>10</v>
      </c>
      <c r="H45" s="161">
        <v>0.25</v>
      </c>
      <c r="I45" s="161">
        <v>10</v>
      </c>
      <c r="J45" s="161">
        <v>0.25</v>
      </c>
      <c r="K45" s="162">
        <v>0</v>
      </c>
      <c r="L45" s="161"/>
      <c r="M45" s="161"/>
    </row>
    <row r="46" spans="2:13">
      <c r="B46" s="167"/>
      <c r="C46" s="168"/>
      <c r="D46" s="168"/>
      <c r="E46" s="168"/>
      <c r="F46" s="168"/>
      <c r="G46" s="168"/>
      <c r="H46" s="167"/>
      <c r="I46" s="167"/>
      <c r="J46" s="167"/>
      <c r="K46" s="168"/>
      <c r="L46" s="161"/>
      <c r="M46" s="161"/>
    </row>
    <row r="47" spans="2:13">
      <c r="B47" s="173" t="s">
        <v>211</v>
      </c>
      <c r="C47" s="162">
        <v>1</v>
      </c>
      <c r="D47" s="162">
        <v>0.6</v>
      </c>
      <c r="E47" s="162">
        <v>0.1</v>
      </c>
      <c r="F47" s="162">
        <v>0.05</v>
      </c>
      <c r="G47" s="162">
        <v>10</v>
      </c>
      <c r="H47" s="161">
        <v>0.25</v>
      </c>
      <c r="I47" s="161">
        <v>10</v>
      </c>
      <c r="J47" s="161">
        <v>0.25</v>
      </c>
      <c r="K47" s="162">
        <v>3</v>
      </c>
      <c r="L47" s="161"/>
      <c r="M47" s="161"/>
    </row>
    <row r="48" spans="2:13">
      <c r="B48" s="174"/>
      <c r="C48" s="168"/>
      <c r="D48" s="168"/>
      <c r="E48" s="168"/>
      <c r="F48" s="168"/>
      <c r="G48" s="168"/>
      <c r="H48" s="167"/>
      <c r="I48" s="167"/>
      <c r="J48" s="167"/>
      <c r="K48" s="168"/>
      <c r="L48" s="161"/>
      <c r="M48" s="161"/>
    </row>
    <row r="49" spans="2:13">
      <c r="B49" s="167"/>
      <c r="C49" s="168"/>
      <c r="D49" s="168"/>
      <c r="E49" s="168"/>
      <c r="F49" s="168"/>
      <c r="G49" s="168"/>
      <c r="H49" s="167"/>
      <c r="I49" s="167"/>
      <c r="J49" s="167"/>
      <c r="K49" s="168"/>
      <c r="L49" s="161"/>
      <c r="M49" s="161"/>
    </row>
    <row r="50" spans="2:13">
      <c r="B50" s="173" t="s">
        <v>212</v>
      </c>
      <c r="C50" s="162">
        <v>1</v>
      </c>
      <c r="D50" s="162">
        <v>0.8</v>
      </c>
      <c r="E50" s="162">
        <v>0.125</v>
      </c>
      <c r="F50" s="162">
        <v>0.05</v>
      </c>
      <c r="G50" s="162">
        <v>10</v>
      </c>
      <c r="H50" s="161">
        <v>0.25</v>
      </c>
      <c r="I50" s="161">
        <v>10</v>
      </c>
      <c r="J50" s="161">
        <v>0.25</v>
      </c>
      <c r="K50" s="162">
        <v>3</v>
      </c>
      <c r="L50" s="161"/>
      <c r="M50" s="161"/>
    </row>
    <row r="51" spans="2:13">
      <c r="B51" s="174"/>
      <c r="C51" s="168"/>
      <c r="D51" s="168"/>
      <c r="E51" s="168"/>
      <c r="F51" s="168"/>
      <c r="G51" s="168"/>
      <c r="H51" s="167"/>
      <c r="I51" s="167"/>
      <c r="J51" s="167"/>
      <c r="K51" s="168"/>
      <c r="L51" s="161"/>
      <c r="M51" s="161"/>
    </row>
    <row r="52" spans="2:13">
      <c r="B52" s="167"/>
      <c r="C52" s="168"/>
      <c r="D52" s="168"/>
      <c r="E52" s="168"/>
      <c r="F52" s="168"/>
      <c r="G52" s="168"/>
      <c r="H52" s="167"/>
      <c r="I52" s="167"/>
      <c r="J52" s="167"/>
      <c r="K52" s="168"/>
      <c r="L52" s="161"/>
      <c r="M52" s="161"/>
    </row>
    <row r="53" spans="2:13">
      <c r="B53" s="173" t="s">
        <v>213</v>
      </c>
      <c r="C53" s="162">
        <v>1</v>
      </c>
      <c r="D53" s="162">
        <v>1</v>
      </c>
      <c r="E53" s="162">
        <v>0.125</v>
      </c>
      <c r="F53" s="162">
        <v>0.05</v>
      </c>
      <c r="G53" s="162">
        <v>10</v>
      </c>
      <c r="H53" s="161">
        <v>0.25</v>
      </c>
      <c r="I53" s="161">
        <v>10</v>
      </c>
      <c r="J53" s="161">
        <v>0.25</v>
      </c>
      <c r="K53" s="162">
        <v>3</v>
      </c>
      <c r="L53" s="161"/>
      <c r="M53" s="161"/>
    </row>
    <row r="54" spans="2:13">
      <c r="B54" s="174"/>
      <c r="C54" s="168"/>
      <c r="D54" s="168"/>
      <c r="E54" s="168"/>
      <c r="F54" s="168"/>
      <c r="G54" s="168"/>
      <c r="H54" s="167"/>
      <c r="I54" s="167"/>
      <c r="J54" s="167"/>
      <c r="K54" s="168"/>
      <c r="L54" s="161"/>
      <c r="M54" s="161"/>
    </row>
    <row r="55" spans="2:13">
      <c r="B55" s="167"/>
      <c r="C55" s="168"/>
      <c r="D55" s="168"/>
      <c r="E55" s="168"/>
      <c r="F55" s="168"/>
      <c r="G55" s="168"/>
      <c r="H55" s="167"/>
      <c r="I55" s="167"/>
      <c r="J55" s="167"/>
      <c r="K55" s="168"/>
      <c r="L55" s="161"/>
      <c r="M55" s="161"/>
    </row>
    <row r="56" spans="2:13">
      <c r="B56" s="173" t="s">
        <v>214</v>
      </c>
      <c r="C56" s="162">
        <v>1</v>
      </c>
      <c r="D56" s="162">
        <v>1</v>
      </c>
      <c r="E56" s="162">
        <v>0.125</v>
      </c>
      <c r="F56" s="162">
        <v>0.05</v>
      </c>
      <c r="G56" s="162">
        <v>10</v>
      </c>
      <c r="H56" s="161">
        <v>0.25</v>
      </c>
      <c r="I56" s="161">
        <v>10</v>
      </c>
      <c r="J56" s="161">
        <v>0.25</v>
      </c>
      <c r="K56" s="162">
        <v>3</v>
      </c>
      <c r="L56" s="161"/>
      <c r="M56" s="161"/>
    </row>
    <row r="57" spans="2:13">
      <c r="B57" s="174"/>
      <c r="C57" s="168"/>
      <c r="D57" s="168"/>
      <c r="E57" s="168"/>
      <c r="F57" s="168"/>
      <c r="G57" s="168"/>
      <c r="H57" s="167"/>
      <c r="I57" s="167"/>
      <c r="J57" s="167"/>
      <c r="K57" s="168"/>
      <c r="L57" s="161"/>
      <c r="M57" s="161"/>
    </row>
    <row r="58" spans="2:13">
      <c r="B58" s="174"/>
      <c r="C58" s="168"/>
      <c r="D58" s="168"/>
      <c r="E58" s="168"/>
      <c r="F58" s="168"/>
      <c r="G58" s="168"/>
      <c r="H58" s="167"/>
      <c r="I58" s="167"/>
      <c r="J58" s="167"/>
      <c r="K58" s="168"/>
      <c r="L58" s="161"/>
      <c r="M58" s="161"/>
    </row>
    <row r="59" spans="2:13">
      <c r="B59" s="161" t="s">
        <v>215</v>
      </c>
      <c r="C59" s="162">
        <v>0.45</v>
      </c>
      <c r="D59" s="162">
        <v>0.45</v>
      </c>
      <c r="E59" s="162">
        <v>0.1</v>
      </c>
      <c r="F59" s="162">
        <v>0.05</v>
      </c>
      <c r="G59" s="162">
        <v>10</v>
      </c>
      <c r="H59" s="161">
        <v>0.25</v>
      </c>
      <c r="I59" s="161">
        <v>10</v>
      </c>
      <c r="J59" s="161">
        <v>0.25</v>
      </c>
      <c r="K59" s="162"/>
      <c r="L59" s="161">
        <v>0.27500000000000002</v>
      </c>
      <c r="M59" s="161">
        <v>0.27500000000000002</v>
      </c>
    </row>
    <row r="60" spans="2:13">
      <c r="B60" s="167"/>
      <c r="C60" s="168"/>
      <c r="D60" s="168"/>
      <c r="E60" s="168"/>
      <c r="F60" s="168"/>
      <c r="G60" s="168"/>
      <c r="H60" s="167"/>
      <c r="I60" s="167"/>
      <c r="J60" s="167"/>
      <c r="K60" s="168"/>
      <c r="L60" s="161"/>
      <c r="M60" s="161"/>
    </row>
    <row r="61" spans="2:13">
      <c r="B61" s="167"/>
      <c r="C61" s="168"/>
      <c r="D61" s="168"/>
      <c r="E61" s="168"/>
      <c r="F61" s="168"/>
      <c r="G61" s="168"/>
      <c r="H61" s="167"/>
      <c r="I61" s="167"/>
      <c r="J61" s="167"/>
      <c r="K61" s="168"/>
      <c r="L61" s="161"/>
      <c r="M61" s="161"/>
    </row>
    <row r="62" spans="2:13">
      <c r="B62" s="167"/>
      <c r="C62" s="168"/>
      <c r="D62" s="168"/>
      <c r="E62" s="168"/>
      <c r="F62" s="168"/>
      <c r="G62" s="168"/>
      <c r="H62" s="167"/>
      <c r="I62" s="167"/>
      <c r="J62" s="167"/>
      <c r="K62" s="168"/>
      <c r="L62" s="161"/>
      <c r="M62" s="161"/>
    </row>
    <row r="63" spans="2:13">
      <c r="B63" s="161" t="s">
        <v>216</v>
      </c>
      <c r="C63" s="162">
        <v>0.45</v>
      </c>
      <c r="D63" s="162">
        <v>0.6</v>
      </c>
      <c r="E63" s="162">
        <v>0.1</v>
      </c>
      <c r="F63" s="162">
        <v>0.05</v>
      </c>
      <c r="G63" s="162">
        <v>10</v>
      </c>
      <c r="H63" s="161">
        <v>0.25</v>
      </c>
      <c r="I63" s="161">
        <v>10</v>
      </c>
      <c r="J63" s="161">
        <v>0.25</v>
      </c>
      <c r="K63" s="162"/>
      <c r="L63" s="161">
        <v>0.27500000000000002</v>
      </c>
      <c r="M63" s="161">
        <v>0.27500000000000002</v>
      </c>
    </row>
    <row r="64" spans="2:13">
      <c r="B64" s="167"/>
      <c r="C64" s="168"/>
      <c r="D64" s="168"/>
      <c r="E64" s="168"/>
      <c r="F64" s="168"/>
      <c r="G64" s="168"/>
      <c r="H64" s="167"/>
      <c r="I64" s="167"/>
      <c r="J64" s="167"/>
      <c r="K64" s="168"/>
      <c r="L64" s="161"/>
      <c r="M64" s="161"/>
    </row>
    <row r="65" spans="2:13">
      <c r="B65" s="167"/>
      <c r="C65" s="168"/>
      <c r="D65" s="168"/>
      <c r="E65" s="168"/>
      <c r="F65" s="168"/>
      <c r="G65" s="168"/>
      <c r="H65" s="167"/>
      <c r="I65" s="167"/>
      <c r="J65" s="167"/>
      <c r="K65" s="168"/>
      <c r="L65" s="161"/>
      <c r="M65" s="161"/>
    </row>
    <row r="66" spans="2:13">
      <c r="B66" s="174"/>
      <c r="C66" s="168"/>
      <c r="D66" s="168"/>
      <c r="E66" s="168"/>
      <c r="F66" s="168"/>
      <c r="G66" s="168"/>
      <c r="H66" s="167"/>
      <c r="I66" s="167"/>
      <c r="J66" s="167"/>
      <c r="K66" s="168"/>
      <c r="L66" s="161"/>
      <c r="M66" s="161"/>
    </row>
    <row r="67" spans="2:13">
      <c r="B67" s="161" t="s">
        <v>217</v>
      </c>
      <c r="C67" s="162">
        <v>0.6</v>
      </c>
      <c r="D67" s="162">
        <v>0.6</v>
      </c>
      <c r="E67" s="162">
        <v>0.1</v>
      </c>
      <c r="F67" s="162">
        <v>0.05</v>
      </c>
      <c r="G67" s="162">
        <v>10</v>
      </c>
      <c r="H67" s="161">
        <v>0.25</v>
      </c>
      <c r="I67" s="161">
        <v>10</v>
      </c>
      <c r="J67" s="161">
        <v>0.25</v>
      </c>
      <c r="K67" s="162"/>
      <c r="L67" s="161">
        <v>0.27500000000000002</v>
      </c>
      <c r="M67" s="161">
        <v>0.27500000000000002</v>
      </c>
    </row>
    <row r="68" spans="2:13">
      <c r="B68" s="167"/>
      <c r="C68" s="168"/>
      <c r="D68" s="168"/>
      <c r="E68" s="168"/>
      <c r="F68" s="168"/>
      <c r="G68" s="168"/>
      <c r="H68" s="167"/>
      <c r="I68" s="167"/>
      <c r="J68" s="167"/>
      <c r="K68" s="168"/>
      <c r="L68" s="161"/>
      <c r="M68" s="161"/>
    </row>
    <row r="69" spans="2:13">
      <c r="B69" s="167"/>
      <c r="C69" s="168"/>
      <c r="D69" s="168"/>
      <c r="E69" s="168"/>
      <c r="F69" s="168"/>
      <c r="G69" s="168"/>
      <c r="H69" s="167"/>
      <c r="I69" s="167"/>
      <c r="J69" s="167"/>
      <c r="K69" s="168"/>
      <c r="L69" s="161"/>
      <c r="M69" s="161"/>
    </row>
    <row r="70" spans="2:13">
      <c r="B70" s="167"/>
      <c r="C70" s="168"/>
      <c r="D70" s="168"/>
      <c r="E70" s="168"/>
      <c r="F70" s="168"/>
      <c r="G70" s="168"/>
      <c r="H70" s="167"/>
      <c r="I70" s="167"/>
      <c r="J70" s="167"/>
      <c r="K70" s="168"/>
      <c r="L70" s="161"/>
      <c r="M70" s="161"/>
    </row>
    <row r="71" spans="2:13">
      <c r="B71" s="161" t="s">
        <v>218</v>
      </c>
      <c r="C71" s="162">
        <v>0.8</v>
      </c>
      <c r="D71" s="162">
        <v>0.8</v>
      </c>
      <c r="E71" s="162">
        <v>0.1</v>
      </c>
      <c r="F71" s="162">
        <v>0.05</v>
      </c>
      <c r="G71" s="162">
        <v>10</v>
      </c>
      <c r="H71" s="161">
        <v>0.25</v>
      </c>
      <c r="I71" s="161">
        <v>10</v>
      </c>
      <c r="J71" s="161">
        <v>0.25</v>
      </c>
      <c r="K71" s="162"/>
      <c r="L71" s="161">
        <v>0.27500000000000002</v>
      </c>
      <c r="M71" s="161">
        <v>0.27500000000000002</v>
      </c>
    </row>
    <row r="72" spans="2:13">
      <c r="B72" s="167"/>
      <c r="C72" s="168"/>
      <c r="D72" s="168"/>
      <c r="E72" s="168"/>
      <c r="F72" s="168"/>
      <c r="G72" s="168"/>
      <c r="H72" s="167"/>
      <c r="I72" s="167"/>
      <c r="J72" s="167"/>
      <c r="K72" s="168"/>
      <c r="L72" s="161"/>
      <c r="M72" s="161"/>
    </row>
    <row r="73" spans="2:13">
      <c r="B73" s="167"/>
      <c r="C73" s="168"/>
      <c r="D73" s="168"/>
      <c r="E73" s="168"/>
      <c r="F73" s="168"/>
      <c r="G73" s="168"/>
      <c r="H73" s="167"/>
      <c r="I73" s="167"/>
      <c r="J73" s="167"/>
      <c r="K73" s="168"/>
      <c r="L73" s="161"/>
      <c r="M73" s="161"/>
    </row>
    <row r="74" spans="2:13">
      <c r="B74" s="167"/>
      <c r="C74" s="168"/>
      <c r="D74" s="168"/>
      <c r="E74" s="168"/>
      <c r="F74" s="168"/>
      <c r="G74" s="168"/>
      <c r="H74" s="167"/>
      <c r="I74" s="167"/>
      <c r="J74" s="167"/>
      <c r="K74" s="168"/>
      <c r="L74" s="161"/>
      <c r="M74" s="161"/>
    </row>
    <row r="75" spans="2:13">
      <c r="B75" s="161" t="s">
        <v>219</v>
      </c>
      <c r="C75" s="162">
        <v>1</v>
      </c>
      <c r="D75" s="162">
        <v>1</v>
      </c>
      <c r="E75" s="162">
        <v>0.125</v>
      </c>
      <c r="F75" s="162">
        <v>0.05</v>
      </c>
      <c r="G75" s="162">
        <v>10</v>
      </c>
      <c r="H75" s="161">
        <v>0.25</v>
      </c>
      <c r="I75" s="161">
        <v>10</v>
      </c>
      <c r="J75" s="161">
        <v>0.25</v>
      </c>
      <c r="K75" s="162"/>
      <c r="L75" s="161">
        <v>0.27500000000000002</v>
      </c>
      <c r="M75" s="161">
        <v>0.27500000000000002</v>
      </c>
    </row>
    <row r="76" spans="2:13">
      <c r="B76" s="167"/>
      <c r="C76" s="168"/>
      <c r="D76" s="168"/>
      <c r="E76" s="168"/>
      <c r="F76" s="168"/>
      <c r="G76" s="168"/>
      <c r="H76" s="167"/>
      <c r="I76" s="167"/>
      <c r="J76" s="167"/>
      <c r="K76" s="168"/>
      <c r="L76" s="161"/>
      <c r="M76" s="161"/>
    </row>
    <row r="77" spans="2:13">
      <c r="B77" s="167"/>
      <c r="C77" s="168"/>
      <c r="D77" s="168"/>
      <c r="E77" s="168"/>
      <c r="F77" s="168"/>
      <c r="G77" s="168"/>
      <c r="H77" s="167"/>
      <c r="I77" s="167"/>
      <c r="J77" s="167"/>
      <c r="K77" s="168"/>
      <c r="L77" s="161"/>
      <c r="M77" s="161"/>
    </row>
    <row r="78" spans="2:13">
      <c r="B78" s="167"/>
      <c r="C78" s="168"/>
      <c r="D78" s="168"/>
      <c r="E78" s="168"/>
      <c r="F78" s="168"/>
      <c r="G78" s="168"/>
      <c r="H78" s="167"/>
      <c r="I78" s="167"/>
      <c r="J78" s="167"/>
      <c r="K78" s="168"/>
      <c r="L78" s="161"/>
      <c r="M78" s="161"/>
    </row>
    <row r="79" spans="2:13">
      <c r="B79" s="175" t="s">
        <v>220</v>
      </c>
      <c r="C79" s="162">
        <v>0.45</v>
      </c>
      <c r="D79" s="162">
        <v>0.45</v>
      </c>
      <c r="E79" s="162">
        <v>0.1</v>
      </c>
      <c r="F79" s="162">
        <v>0.05</v>
      </c>
      <c r="G79" s="162">
        <v>10</v>
      </c>
      <c r="H79" s="161">
        <v>0.25</v>
      </c>
      <c r="I79" s="161">
        <v>10</v>
      </c>
      <c r="J79" s="161">
        <v>0.25</v>
      </c>
      <c r="K79" s="162"/>
      <c r="L79" s="161">
        <v>0.9</v>
      </c>
      <c r="M79" s="161">
        <v>0.45</v>
      </c>
    </row>
    <row r="80" spans="2:13">
      <c r="B80" s="176"/>
      <c r="C80" s="168"/>
      <c r="D80" s="168"/>
      <c r="E80" s="168"/>
      <c r="F80" s="168"/>
      <c r="G80" s="168"/>
      <c r="H80" s="167"/>
      <c r="I80" s="167"/>
      <c r="J80" s="167"/>
      <c r="K80" s="168"/>
      <c r="L80" s="161"/>
      <c r="M80" s="161"/>
    </row>
    <row r="81" spans="2:13">
      <c r="B81" s="176"/>
      <c r="C81" s="168"/>
      <c r="D81" s="168"/>
      <c r="E81" s="168"/>
      <c r="F81" s="168"/>
      <c r="G81" s="168"/>
      <c r="H81" s="167"/>
      <c r="I81" s="167"/>
      <c r="J81" s="167"/>
      <c r="K81" s="168"/>
      <c r="L81" s="161"/>
      <c r="M81" s="161"/>
    </row>
    <row r="82" spans="2:13">
      <c r="B82" s="176"/>
      <c r="C82" s="168"/>
      <c r="D82" s="168"/>
      <c r="E82" s="168"/>
      <c r="F82" s="168"/>
      <c r="G82" s="168"/>
      <c r="H82" s="167"/>
      <c r="I82" s="167"/>
      <c r="J82" s="167"/>
      <c r="K82" s="168"/>
      <c r="L82" s="161"/>
      <c r="M82" s="161"/>
    </row>
    <row r="83" spans="2:13">
      <c r="B83" s="175" t="s">
        <v>221</v>
      </c>
      <c r="C83" s="162">
        <v>0.45</v>
      </c>
      <c r="D83" s="162">
        <v>0.6</v>
      </c>
      <c r="E83" s="162">
        <v>0.1</v>
      </c>
      <c r="F83" s="162">
        <v>0.05</v>
      </c>
      <c r="G83" s="162">
        <v>10</v>
      </c>
      <c r="H83" s="161">
        <v>0.25</v>
      </c>
      <c r="I83" s="161">
        <v>10</v>
      </c>
      <c r="J83" s="161">
        <v>0.25</v>
      </c>
      <c r="K83" s="162"/>
      <c r="L83" s="161">
        <v>0.9</v>
      </c>
      <c r="M83" s="161">
        <v>0.45</v>
      </c>
    </row>
    <row r="84" spans="2:13">
      <c r="B84" s="176"/>
      <c r="C84" s="168"/>
      <c r="D84" s="168"/>
      <c r="E84" s="168"/>
      <c r="F84" s="168"/>
      <c r="G84" s="168"/>
      <c r="H84" s="167"/>
      <c r="I84" s="167"/>
      <c r="J84" s="167"/>
      <c r="K84" s="168"/>
      <c r="L84" s="161"/>
      <c r="M84" s="161"/>
    </row>
    <row r="85" spans="2:13">
      <c r="B85" s="176"/>
      <c r="C85" s="168"/>
      <c r="D85" s="168"/>
      <c r="E85" s="168"/>
      <c r="F85" s="168"/>
      <c r="G85" s="168"/>
      <c r="H85" s="167"/>
      <c r="I85" s="167"/>
      <c r="J85" s="167"/>
      <c r="K85" s="168"/>
      <c r="L85" s="161"/>
      <c r="M85" s="161"/>
    </row>
    <row r="86" spans="2:13">
      <c r="B86" s="176"/>
      <c r="C86" s="168"/>
      <c r="D86" s="168"/>
      <c r="E86" s="168"/>
      <c r="F86" s="168"/>
      <c r="G86" s="168"/>
      <c r="H86" s="167"/>
      <c r="I86" s="167"/>
      <c r="J86" s="167"/>
      <c r="K86" s="168"/>
      <c r="L86" s="161"/>
      <c r="M86" s="161"/>
    </row>
    <row r="87" spans="2:13">
      <c r="B87" s="175" t="s">
        <v>222</v>
      </c>
      <c r="C87" s="162">
        <v>0.6</v>
      </c>
      <c r="D87" s="162">
        <v>0.6</v>
      </c>
      <c r="E87" s="162">
        <v>0.1</v>
      </c>
      <c r="F87" s="162">
        <v>0.05</v>
      </c>
      <c r="G87" s="162">
        <v>10</v>
      </c>
      <c r="H87" s="161">
        <v>0.25</v>
      </c>
      <c r="I87" s="161">
        <v>10</v>
      </c>
      <c r="J87" s="161">
        <v>0.25</v>
      </c>
      <c r="K87" s="162"/>
      <c r="L87" s="161">
        <v>0.9</v>
      </c>
      <c r="M87" s="161">
        <v>0.45</v>
      </c>
    </row>
    <row r="88" spans="2:13">
      <c r="B88" s="176"/>
      <c r="C88" s="168"/>
      <c r="D88" s="168"/>
      <c r="E88" s="168"/>
      <c r="F88" s="168"/>
      <c r="G88" s="168"/>
      <c r="H88" s="167"/>
      <c r="I88" s="167"/>
      <c r="J88" s="167"/>
      <c r="K88" s="168"/>
      <c r="L88" s="161"/>
      <c r="M88" s="161"/>
    </row>
    <row r="89" spans="2:13">
      <c r="B89" s="176"/>
      <c r="C89" s="168"/>
      <c r="D89" s="168"/>
      <c r="E89" s="168"/>
      <c r="F89" s="168"/>
      <c r="G89" s="168"/>
      <c r="H89" s="167"/>
      <c r="I89" s="167"/>
      <c r="J89" s="167"/>
      <c r="K89" s="168"/>
      <c r="L89" s="161"/>
      <c r="M89" s="161"/>
    </row>
    <row r="90" spans="2:13">
      <c r="B90" s="176"/>
      <c r="C90" s="168"/>
      <c r="D90" s="168"/>
      <c r="E90" s="168"/>
      <c r="F90" s="168"/>
      <c r="G90" s="168"/>
      <c r="H90" s="167"/>
      <c r="I90" s="167"/>
      <c r="J90" s="167"/>
      <c r="K90" s="168"/>
      <c r="L90" s="161"/>
      <c r="M90" s="161"/>
    </row>
    <row r="91" spans="2:13">
      <c r="B91" s="175" t="s">
        <v>223</v>
      </c>
      <c r="C91" s="162">
        <v>0.8</v>
      </c>
      <c r="D91" s="162">
        <v>0.8</v>
      </c>
      <c r="E91" s="162">
        <v>0.1</v>
      </c>
      <c r="F91" s="162">
        <v>0.05</v>
      </c>
      <c r="G91" s="162">
        <v>10</v>
      </c>
      <c r="H91" s="161">
        <v>0.25</v>
      </c>
      <c r="I91" s="161">
        <v>10</v>
      </c>
      <c r="J91" s="161">
        <v>0.25</v>
      </c>
      <c r="K91" s="162"/>
      <c r="L91" s="161">
        <v>0.9</v>
      </c>
      <c r="M91" s="161">
        <v>0.45</v>
      </c>
    </row>
    <row r="92" spans="2:13">
      <c r="B92" s="176"/>
      <c r="C92" s="168"/>
      <c r="D92" s="168"/>
      <c r="E92" s="168"/>
      <c r="F92" s="168"/>
      <c r="G92" s="168"/>
      <c r="H92" s="167"/>
      <c r="I92" s="167"/>
      <c r="J92" s="167"/>
      <c r="K92" s="168"/>
      <c r="L92" s="161"/>
      <c r="M92" s="161"/>
    </row>
    <row r="93" spans="2:13">
      <c r="B93" s="176"/>
      <c r="C93" s="168"/>
      <c r="D93" s="168"/>
      <c r="E93" s="168"/>
      <c r="F93" s="168"/>
      <c r="G93" s="168"/>
      <c r="H93" s="167"/>
      <c r="I93" s="167"/>
      <c r="J93" s="167"/>
      <c r="K93" s="168"/>
      <c r="L93" s="161"/>
      <c r="M93" s="161"/>
    </row>
    <row r="94" spans="2:13">
      <c r="B94" s="176"/>
      <c r="C94" s="168"/>
      <c r="D94" s="168"/>
      <c r="E94" s="168"/>
      <c r="F94" s="168"/>
      <c r="G94" s="168"/>
      <c r="H94" s="167"/>
      <c r="I94" s="167"/>
      <c r="J94" s="167"/>
      <c r="K94" s="168"/>
      <c r="L94" s="161"/>
      <c r="M94" s="161"/>
    </row>
    <row r="95" spans="2:13">
      <c r="B95" s="175" t="s">
        <v>224</v>
      </c>
      <c r="C95" s="162">
        <v>1</v>
      </c>
      <c r="D95" s="162">
        <v>0.75</v>
      </c>
      <c r="E95" s="162">
        <v>0.125</v>
      </c>
      <c r="F95" s="162">
        <v>0.05</v>
      </c>
      <c r="G95" s="162">
        <v>10</v>
      </c>
      <c r="H95" s="161">
        <v>0.25</v>
      </c>
      <c r="I95" s="161">
        <v>10</v>
      </c>
      <c r="J95" s="161">
        <v>0.25</v>
      </c>
      <c r="K95" s="162"/>
      <c r="L95" s="161">
        <v>0.9</v>
      </c>
      <c r="M95" s="161">
        <v>0.45</v>
      </c>
    </row>
    <row r="96" spans="2:13">
      <c r="B96" s="176"/>
      <c r="C96" s="168"/>
      <c r="D96" s="168"/>
      <c r="E96" s="168"/>
      <c r="F96" s="168"/>
      <c r="G96" s="168"/>
      <c r="H96" s="167"/>
      <c r="I96" s="167"/>
      <c r="J96" s="167"/>
      <c r="K96" s="168"/>
      <c r="L96" s="161"/>
      <c r="M96" s="161"/>
    </row>
    <row r="97" spans="2:21">
      <c r="B97" s="176"/>
      <c r="C97" s="168"/>
      <c r="D97" s="168"/>
      <c r="E97" s="168"/>
      <c r="F97" s="168"/>
      <c r="G97" s="168"/>
      <c r="H97" s="167"/>
      <c r="I97" s="167"/>
      <c r="J97" s="167"/>
      <c r="K97" s="168"/>
      <c r="L97" s="161"/>
      <c r="M97" s="161"/>
    </row>
    <row r="98" spans="2:21">
      <c r="B98" s="176"/>
      <c r="C98" s="168"/>
      <c r="D98" s="168"/>
      <c r="E98" s="168"/>
      <c r="F98" s="168"/>
      <c r="G98" s="168"/>
      <c r="H98" s="167"/>
      <c r="I98" s="167"/>
      <c r="J98" s="167"/>
      <c r="K98" s="168"/>
      <c r="L98" s="161"/>
      <c r="M98" s="161"/>
    </row>
    <row r="99" spans="2:21">
      <c r="B99" s="167"/>
      <c r="C99" s="168"/>
      <c r="D99" s="168"/>
      <c r="E99" s="168"/>
      <c r="F99" s="168"/>
      <c r="G99" s="168"/>
      <c r="H99" s="167"/>
      <c r="I99" s="167"/>
      <c r="J99" s="167"/>
      <c r="K99" s="168"/>
      <c r="L99" s="161"/>
      <c r="M99" s="161"/>
    </row>
    <row r="100" spans="2:21">
      <c r="B100" s="177"/>
      <c r="C100" s="177"/>
      <c r="D100" s="177"/>
      <c r="E100" s="177"/>
      <c r="F100" s="177"/>
      <c r="G100" s="177"/>
      <c r="H100" s="177"/>
      <c r="I100" s="177"/>
      <c r="J100" s="177"/>
      <c r="K100" s="178"/>
      <c r="L100" s="177"/>
      <c r="M100" s="177"/>
    </row>
    <row r="103" spans="2:21">
      <c r="K103" s="179" t="s">
        <v>225</v>
      </c>
      <c r="L103" s="680" t="s">
        <v>226</v>
      </c>
      <c r="M103" s="681"/>
      <c r="N103" s="681"/>
      <c r="O103" s="681"/>
      <c r="P103" s="681"/>
      <c r="Q103" s="681"/>
      <c r="R103" s="681"/>
      <c r="S103" s="682"/>
    </row>
    <row r="104" spans="2:21">
      <c r="B104" s="179" t="s">
        <v>227</v>
      </c>
      <c r="K104" s="180">
        <v>1</v>
      </c>
      <c r="L104" s="675" t="s">
        <v>10</v>
      </c>
      <c r="M104" s="683"/>
      <c r="N104" s="676"/>
      <c r="O104" s="675" t="s">
        <v>9</v>
      </c>
      <c r="P104" s="683"/>
      <c r="Q104" s="676"/>
      <c r="R104" s="675" t="s">
        <v>228</v>
      </c>
      <c r="S104" s="676"/>
    </row>
    <row r="105" spans="2:21">
      <c r="D105" s="181" t="s">
        <v>229</v>
      </c>
      <c r="E105" s="182" t="s">
        <v>1</v>
      </c>
      <c r="G105" s="183" t="s">
        <v>230</v>
      </c>
      <c r="H105" s="183" t="s">
        <v>231</v>
      </c>
      <c r="I105" s="183" t="s">
        <v>232</v>
      </c>
      <c r="J105" s="183" t="s">
        <v>233</v>
      </c>
      <c r="K105" s="183" t="s">
        <v>234</v>
      </c>
      <c r="L105" s="675" t="s">
        <v>235</v>
      </c>
      <c r="M105" s="676"/>
      <c r="N105" s="184" t="s">
        <v>1</v>
      </c>
      <c r="O105" s="675" t="s">
        <v>235</v>
      </c>
      <c r="P105" s="676"/>
      <c r="Q105" s="184" t="s">
        <v>1</v>
      </c>
      <c r="R105" s="184" t="s">
        <v>1</v>
      </c>
      <c r="S105" s="184" t="s">
        <v>160</v>
      </c>
    </row>
    <row r="106" spans="2:21">
      <c r="D106" s="181"/>
      <c r="E106" s="182"/>
      <c r="G106" s="238"/>
      <c r="H106" s="238"/>
      <c r="I106" s="238"/>
      <c r="J106" s="238"/>
      <c r="K106" s="238"/>
      <c r="L106" s="239"/>
      <c r="M106" s="240"/>
      <c r="N106" s="240"/>
      <c r="O106" s="239"/>
      <c r="P106" s="240"/>
      <c r="Q106" s="184"/>
      <c r="R106" s="184"/>
      <c r="S106" s="184"/>
    </row>
    <row r="107" spans="2:21" ht="18" customHeight="1">
      <c r="B107" s="155" t="s">
        <v>236</v>
      </c>
      <c r="C107" s="179" t="s">
        <v>237</v>
      </c>
      <c r="E107" s="245">
        <f>'2Sheet1'!C5</f>
        <v>225.48900000000003</v>
      </c>
      <c r="G107" s="246">
        <f>+E107*(C6+E6*2+1.5)</f>
        <v>450.97800000000007</v>
      </c>
      <c r="H107" s="246">
        <f>+E107*(C6+E6*2)*(D6+E6+F6)</f>
        <v>50.735025000000007</v>
      </c>
      <c r="I107" s="187">
        <f>+(C6+E6*2)*E107*F6</f>
        <v>5.6372250000000008</v>
      </c>
      <c r="J107" s="187">
        <f>+E107*((C6+E6*2)*E6+(D6*E6*2))</f>
        <v>24.803790000000003</v>
      </c>
      <c r="K107" s="187">
        <f>+(D6+$K$104*(D6+E6))*E107*2</f>
        <v>315.68460000000005</v>
      </c>
      <c r="L107" s="247">
        <f>+(E107)/H6+ IF(E107&gt;0,1,0)</f>
        <v>1128.4450000000002</v>
      </c>
      <c r="M107" s="189">
        <f>+ROUNDUP(L107,0)</f>
        <v>1129</v>
      </c>
      <c r="N107" s="190">
        <f>+(D6+E6-0.08)*2+(C6+E6*2-0.08)</f>
        <v>1.06</v>
      </c>
      <c r="O107" s="247">
        <f>+N107/J6+1</f>
        <v>5.24</v>
      </c>
      <c r="P107" s="189">
        <f>+ROUNDUP(O107,0)</f>
        <v>6</v>
      </c>
      <c r="Q107" s="189">
        <f>+E107+E107/6*50*(G6/1000)</f>
        <v>244.27975000000004</v>
      </c>
      <c r="R107" s="248">
        <f>+N107*M107+P107*Q107</f>
        <v>2662.4185000000002</v>
      </c>
      <c r="S107" s="187">
        <f>((I6*I6)/162)*R107</f>
        <v>1643.4682098765434</v>
      </c>
      <c r="T107" s="155" t="s">
        <v>238</v>
      </c>
    </row>
    <row r="108" spans="2:21">
      <c r="C108" s="155" t="s">
        <v>183</v>
      </c>
      <c r="D108" s="192">
        <f>ROUNDUP(+E107/K6,0)</f>
        <v>76</v>
      </c>
      <c r="E108" s="245"/>
      <c r="G108" s="249"/>
      <c r="H108" s="249"/>
      <c r="I108" s="192"/>
      <c r="J108" s="192">
        <f>0.5*(0.075+0.05)*0.075*C6*D108</f>
        <v>0.106875</v>
      </c>
      <c r="K108" s="192">
        <f>+(0.075+0.08)*C6*D108</f>
        <v>3.5339999999999998</v>
      </c>
      <c r="L108" s="250">
        <f>+D108</f>
        <v>76</v>
      </c>
      <c r="M108" s="189">
        <f>+ROUNDUP(L108,0)</f>
        <v>76</v>
      </c>
      <c r="N108" s="195">
        <f>+(C6-0.08)+((0.075+0.05-0.04)*2)</f>
        <v>0.38999999999999996</v>
      </c>
      <c r="O108" s="250"/>
      <c r="P108" s="196"/>
      <c r="Q108" s="196"/>
      <c r="R108" s="248">
        <f>+N108*M108+P108*Q108</f>
        <v>29.639999999999997</v>
      </c>
      <c r="S108" s="187">
        <f>((I6*I6)/162)*R108</f>
        <v>18.296296296296294</v>
      </c>
      <c r="T108" s="155" t="s">
        <v>238</v>
      </c>
      <c r="U108" s="192">
        <f>S107+S108</f>
        <v>1661.7645061728397</v>
      </c>
    </row>
    <row r="109" spans="2:21">
      <c r="E109" s="245"/>
    </row>
    <row r="110" spans="2:21">
      <c r="B110" s="155" t="s">
        <v>236</v>
      </c>
      <c r="C110" s="179" t="s">
        <v>239</v>
      </c>
      <c r="E110" s="245">
        <f>'2Sheet1'!C6</f>
        <v>167.01300000000001</v>
      </c>
      <c r="G110" s="246">
        <f>+E110*(C9+E9*2+3)</f>
        <v>609.59744999999998</v>
      </c>
      <c r="H110" s="246">
        <f>+E110*(C9+E9*2)*(D9+E9+F9)</f>
        <v>65.135070000000013</v>
      </c>
      <c r="I110" s="187">
        <f>+(C9+E9*2)*E110*F9</f>
        <v>5.4279225000000011</v>
      </c>
      <c r="J110" s="187">
        <f>+E110*((C9+E9*2)*E9+(D9*E9*2))</f>
        <v>25.887015000000005</v>
      </c>
      <c r="K110" s="187">
        <f>+(D9+$K$104*(D9+E9))*E110*2</f>
        <v>334.02600000000001</v>
      </c>
      <c r="L110" s="247">
        <f>+(E110)/H9+ IF(E110&gt;0,1,0)</f>
        <v>836.06499999999994</v>
      </c>
      <c r="M110" s="189">
        <f>+ROUNDUP(L110,0)</f>
        <v>837</v>
      </c>
      <c r="N110" s="190">
        <f>+(D9+E9-0.08)*2+(C9+E9*2-0.08)</f>
        <v>1.5100000000000002</v>
      </c>
      <c r="O110" s="247">
        <f>+N110/J9+1</f>
        <v>7.0400000000000009</v>
      </c>
      <c r="P110" s="189">
        <f>+ROUNDUP(O110,0)</f>
        <v>8</v>
      </c>
      <c r="Q110" s="189">
        <f>+E110+E110/6*50*(G9/1000)</f>
        <v>180.93075000000002</v>
      </c>
      <c r="R110" s="248">
        <f>+N110*M110+P110*Q110</f>
        <v>2711.3160000000003</v>
      </c>
      <c r="S110" s="187">
        <f>((I9*I9)/162)*R110</f>
        <v>1673.6518518518519</v>
      </c>
      <c r="T110" s="155" t="s">
        <v>238</v>
      </c>
    </row>
    <row r="111" spans="2:21">
      <c r="C111" s="155" t="s">
        <v>183</v>
      </c>
      <c r="D111" s="192">
        <f>ROUNDUP(+E110/K9,0)</f>
        <v>56</v>
      </c>
      <c r="E111" s="245"/>
      <c r="G111" s="249"/>
      <c r="H111" s="249"/>
      <c r="I111" s="192"/>
      <c r="J111" s="192">
        <f>0.5*(0.075+0.05)*0.075*C9*D111</f>
        <v>0.11812500000000001</v>
      </c>
      <c r="K111" s="192">
        <f>+(0.075+0.08)*C9*D111</f>
        <v>3.9060000000000006</v>
      </c>
      <c r="L111" s="250">
        <f>+D111</f>
        <v>56</v>
      </c>
      <c r="M111" s="189">
        <f>+ROUNDUP(L111,0)</f>
        <v>56</v>
      </c>
      <c r="N111" s="195">
        <f>+(C9-0.08)+((0.075+0.05-0.04)*2)</f>
        <v>0.54</v>
      </c>
      <c r="O111" s="250"/>
      <c r="P111" s="196"/>
      <c r="Q111" s="196"/>
      <c r="R111" s="248">
        <f>+N111*M111+P111*Q111</f>
        <v>30.240000000000002</v>
      </c>
      <c r="S111" s="187">
        <f>((I9*I9)/162)*R111</f>
        <v>18.666666666666668</v>
      </c>
      <c r="T111" s="155" t="s">
        <v>238</v>
      </c>
      <c r="U111" s="192">
        <f>S110+S111</f>
        <v>1692.3185185185187</v>
      </c>
    </row>
    <row r="112" spans="2:21">
      <c r="E112" s="245"/>
    </row>
    <row r="113" spans="2:21">
      <c r="B113" s="155" t="s">
        <v>236</v>
      </c>
      <c r="C113" s="179" t="s">
        <v>240</v>
      </c>
      <c r="E113" s="245">
        <f>'2Sheet1'!C7</f>
        <v>65.109000000000009</v>
      </c>
      <c r="G113" s="246">
        <f>+E113*(C12+E12*2+3)</f>
        <v>247.41420000000002</v>
      </c>
      <c r="H113" s="246">
        <f>+E113*(C12+E12*2)*(D12+E12+F12)</f>
        <v>39.065400000000011</v>
      </c>
      <c r="I113" s="187">
        <f>+(C12+E12*2)*E113*F12</f>
        <v>2.6043600000000007</v>
      </c>
      <c r="J113" s="187">
        <f>+E113*((C12+E12*2)*E12+(D12*E12*2))</f>
        <v>13.021800000000002</v>
      </c>
      <c r="K113" s="187">
        <f>+(D12+$K$104*(D12+E12))*E113*2</f>
        <v>169.2834</v>
      </c>
      <c r="L113" s="247">
        <f>+(E113)/H12+ IF(E113&gt;0,1,0)</f>
        <v>326.54500000000002</v>
      </c>
      <c r="M113" s="189">
        <f>+ROUNDUP(L113,0)</f>
        <v>327</v>
      </c>
      <c r="N113" s="190">
        <f>+(D12+E12-0.08)*2+(C12+E12*2-0.08)</f>
        <v>1.96</v>
      </c>
      <c r="O113" s="247">
        <f>+N113/J12+1</f>
        <v>8.84</v>
      </c>
      <c r="P113" s="189">
        <f>+ROUNDUP(O113,0)</f>
        <v>9</v>
      </c>
      <c r="Q113" s="189">
        <f>+E113+E113/6*50*(G12/1000)</f>
        <v>70.534750000000003</v>
      </c>
      <c r="R113" s="248">
        <f>+N113*M113+P113*Q113</f>
        <v>1275.7327500000001</v>
      </c>
      <c r="S113" s="187">
        <f>((I12*I12)/162)*R113</f>
        <v>787.48935185185189</v>
      </c>
      <c r="T113" s="155" t="s">
        <v>238</v>
      </c>
    </row>
    <row r="114" spans="2:21">
      <c r="C114" s="155" t="s">
        <v>183</v>
      </c>
      <c r="D114" s="192">
        <f>ROUNDUP(+E113/K12,0)</f>
        <v>22</v>
      </c>
      <c r="E114" s="245"/>
      <c r="G114" s="249"/>
      <c r="H114" s="249"/>
      <c r="I114" s="192"/>
      <c r="J114" s="192">
        <f>0.5*(0.075+0.05)*0.075*C12*D114</f>
        <v>6.1874999999999999E-2</v>
      </c>
      <c r="K114" s="192">
        <f>+(0.075+0.08)*C12*D114</f>
        <v>2.0459999999999998</v>
      </c>
      <c r="L114" s="250">
        <f>+D114</f>
        <v>22</v>
      </c>
      <c r="M114" s="189">
        <f>+ROUNDUP(L114,0)</f>
        <v>22</v>
      </c>
      <c r="N114" s="195">
        <f>+(C12-0.08)+((0.075+0.05-0.04)*2)</f>
        <v>0.69</v>
      </c>
      <c r="O114" s="250"/>
      <c r="P114" s="196"/>
      <c r="Q114" s="196"/>
      <c r="R114" s="248">
        <f>+N114*M114+P114*Q114</f>
        <v>15.18</v>
      </c>
      <c r="S114" s="187">
        <f>((I12*I12)/162)*R114</f>
        <v>9.3703703703703702</v>
      </c>
      <c r="T114" s="155" t="s">
        <v>238</v>
      </c>
      <c r="U114" s="192">
        <f>S113+S114</f>
        <v>796.85972222222222</v>
      </c>
    </row>
    <row r="115" spans="2:21">
      <c r="E115" s="185"/>
    </row>
    <row r="116" spans="2:21" hidden="1">
      <c r="B116" s="155" t="s">
        <v>236</v>
      </c>
      <c r="C116" s="179" t="s">
        <v>241</v>
      </c>
      <c r="E116" s="185"/>
      <c r="G116" s="186">
        <f>+E116*(C15+E15*2+1.5)</f>
        <v>0</v>
      </c>
      <c r="H116" s="186">
        <f>+E116*(C15+E15*2)*(D15+E15+F15)</f>
        <v>0</v>
      </c>
      <c r="I116" s="187">
        <f>+(C15+E15*2)*E116*F15</f>
        <v>0</v>
      </c>
      <c r="J116" s="187">
        <f>+E116*((C15+E15*2)*E15+(D15*E15*2))</f>
        <v>0</v>
      </c>
      <c r="K116" s="187">
        <f>+(D15+$K$104*(D15+E15))*E116*2</f>
        <v>0</v>
      </c>
      <c r="L116" s="188">
        <f>+(E116)/H15+ IF(E116&gt;0,1,0)</f>
        <v>0</v>
      </c>
      <c r="M116" s="189">
        <f>+ROUNDUP(L116,0)</f>
        <v>0</v>
      </c>
      <c r="N116" s="190">
        <f>+(D15+E15-0.08)*2+(C15+E15*2-0.08)</f>
        <v>2.5100000000000002</v>
      </c>
      <c r="O116" s="188">
        <f>+N116/J15+1</f>
        <v>11.040000000000001</v>
      </c>
      <c r="P116" s="189">
        <f>+ROUNDUP(O116,0)</f>
        <v>12</v>
      </c>
      <c r="Q116" s="189">
        <f>+E116+E116/6*50*(G15/1000)</f>
        <v>0</v>
      </c>
      <c r="R116" s="191">
        <f>+N116*M116+P116*Q116</f>
        <v>0</v>
      </c>
      <c r="S116" s="187">
        <f>((I15*I15)/162)*R116</f>
        <v>0</v>
      </c>
      <c r="T116" s="155" t="s">
        <v>238</v>
      </c>
    </row>
    <row r="117" spans="2:21" hidden="1">
      <c r="C117" s="155" t="s">
        <v>183</v>
      </c>
      <c r="D117" s="192">
        <f>ROUNDUP(+E116/K15,0)</f>
        <v>0</v>
      </c>
      <c r="E117" s="185"/>
      <c r="G117" s="193"/>
      <c r="H117" s="193"/>
      <c r="I117" s="192"/>
      <c r="J117" s="192">
        <f>0.5*(0.075+0.05)*0.075*C15*D117</f>
        <v>0</v>
      </c>
      <c r="K117" s="192">
        <f>+(0.075+0.08)*C15*D117</f>
        <v>0</v>
      </c>
      <c r="L117" s="194">
        <f>+D117</f>
        <v>0</v>
      </c>
      <c r="M117" s="189">
        <f>+ROUNDUP(L117,0)</f>
        <v>0</v>
      </c>
      <c r="N117" s="195">
        <f>+(C15-0.08)+((0.075+0.05-0.04)*2)</f>
        <v>0.84000000000000008</v>
      </c>
      <c r="O117" s="194"/>
      <c r="P117" s="196"/>
      <c r="Q117" s="196"/>
      <c r="R117" s="191">
        <f>+N117*M117+P117*Q117</f>
        <v>0</v>
      </c>
      <c r="S117" s="187">
        <f>((I15*I15)/162)*R117</f>
        <v>0</v>
      </c>
      <c r="T117" s="155" t="s">
        <v>238</v>
      </c>
      <c r="U117" s="192">
        <f>S116+S117</f>
        <v>0</v>
      </c>
    </row>
    <row r="118" spans="2:21" hidden="1">
      <c r="B118" s="155" t="s">
        <v>236</v>
      </c>
      <c r="C118" s="179" t="s">
        <v>242</v>
      </c>
      <c r="E118" s="185"/>
      <c r="G118" s="199">
        <f>+E118*(C15+E15*2+1.5)</f>
        <v>0</v>
      </c>
      <c r="H118" s="199">
        <f>+E118*(C15+E15*2)*(D15+E15+F15)</f>
        <v>0</v>
      </c>
      <c r="I118" s="200">
        <f>+(C15+E15*2)*E118*F15</f>
        <v>0</v>
      </c>
      <c r="J118" s="200">
        <f>+E118*((C15+E15*2)*E15+(D15*E15*2))</f>
        <v>0</v>
      </c>
      <c r="K118" s="200">
        <f>+(D15+$K$104*(D15+E15))*E118*2</f>
        <v>0</v>
      </c>
      <c r="L118" s="188">
        <f>+(E118)/H15+ IF(E118&gt;0,1,0)</f>
        <v>0</v>
      </c>
      <c r="M118" s="201">
        <f>+ROUNDUP(L118,0)</f>
        <v>0</v>
      </c>
      <c r="N118" s="190">
        <f>+(D15+E15-0.08)*2+(C15+E15*2-0.08)</f>
        <v>2.5100000000000002</v>
      </c>
      <c r="O118" s="188">
        <f>+N118/J15+1</f>
        <v>11.040000000000001</v>
      </c>
      <c r="P118" s="201">
        <f>+ROUNDUP(O118,0)</f>
        <v>12</v>
      </c>
      <c r="Q118" s="189">
        <f>+E118+E118/6*50*(G15/1000)</f>
        <v>0</v>
      </c>
      <c r="R118" s="191">
        <f>+N118*M118+P118*Q118</f>
        <v>0</v>
      </c>
      <c r="S118" s="200">
        <f>((I15*I15)/162)*R118</f>
        <v>0</v>
      </c>
      <c r="T118" s="155" t="s">
        <v>238</v>
      </c>
    </row>
    <row r="119" spans="2:21" hidden="1">
      <c r="C119" s="155" t="s">
        <v>183</v>
      </c>
      <c r="D119" s="192">
        <f>ROUNDUP(+E118/K15,0)</f>
        <v>0</v>
      </c>
      <c r="E119" s="185"/>
      <c r="G119" s="202"/>
      <c r="H119" s="202"/>
      <c r="I119" s="203"/>
      <c r="J119" s="203">
        <f>0.5*(0.075+0.05)*0.075*C15*D119</f>
        <v>0</v>
      </c>
      <c r="K119" s="203">
        <f>+(0.075+0.08)*C15*D119</f>
        <v>0</v>
      </c>
      <c r="L119" s="194">
        <f>+D119</f>
        <v>0</v>
      </c>
      <c r="M119" s="201">
        <f>+ROUNDUP(L119,0)</f>
        <v>0</v>
      </c>
      <c r="N119" s="195">
        <f>+(C15-0.08)+((0.075+0.05-0.04)*2)</f>
        <v>0.84000000000000008</v>
      </c>
      <c r="O119" s="194"/>
      <c r="P119" s="204"/>
      <c r="Q119" s="196"/>
      <c r="R119" s="191">
        <f>+N119*M119+P119*Q119</f>
        <v>0</v>
      </c>
      <c r="S119" s="200">
        <f>((I15*I15)/162)*R119</f>
        <v>0</v>
      </c>
      <c r="T119" s="155" t="s">
        <v>238</v>
      </c>
    </row>
    <row r="120" spans="2:21" hidden="1">
      <c r="B120" s="205" t="s">
        <v>243</v>
      </c>
      <c r="D120" s="192"/>
      <c r="E120" s="185"/>
      <c r="G120" s="193"/>
      <c r="H120" s="193"/>
      <c r="I120" s="192"/>
      <c r="J120" s="192"/>
      <c r="K120" s="192"/>
      <c r="L120" s="194"/>
      <c r="M120" s="196"/>
      <c r="N120" s="195"/>
      <c r="O120" s="194"/>
      <c r="P120" s="196"/>
      <c r="Q120" s="196"/>
      <c r="R120" s="206"/>
      <c r="S120" s="192"/>
    </row>
    <row r="121" spans="2:21" hidden="1">
      <c r="C121" s="205" t="s">
        <v>244</v>
      </c>
      <c r="D121" s="192"/>
      <c r="E121" s="185"/>
      <c r="G121" s="193"/>
      <c r="H121" s="193"/>
      <c r="I121" s="192"/>
      <c r="J121" s="192"/>
      <c r="K121" s="192"/>
      <c r="L121" s="194"/>
      <c r="M121" s="196"/>
      <c r="N121" s="195"/>
      <c r="O121" s="194"/>
      <c r="P121" s="196"/>
      <c r="Q121" s="196"/>
      <c r="R121" s="206"/>
      <c r="S121" s="192"/>
    </row>
    <row r="122" spans="2:21" hidden="1">
      <c r="C122" s="205" t="s">
        <v>245</v>
      </c>
      <c r="D122" s="192"/>
      <c r="E122" s="185"/>
      <c r="G122" s="193"/>
      <c r="H122" s="193"/>
      <c r="I122" s="192"/>
      <c r="J122" s="192"/>
      <c r="K122" s="192"/>
      <c r="L122" s="194"/>
      <c r="M122" s="196"/>
      <c r="N122" s="195"/>
      <c r="O122" s="194"/>
      <c r="P122" s="196"/>
      <c r="Q122" s="196"/>
      <c r="R122" s="206"/>
      <c r="S122" s="192"/>
    </row>
    <row r="123" spans="2:21" hidden="1"/>
    <row r="124" spans="2:21" hidden="1">
      <c r="B124" s="155" t="s">
        <v>236</v>
      </c>
      <c r="C124" s="179" t="s">
        <v>246</v>
      </c>
      <c r="E124" s="185"/>
      <c r="G124" s="199">
        <f>+E124*(C18+E18*2+1.5)</f>
        <v>0</v>
      </c>
      <c r="H124" s="199">
        <f>+E124*(C18+E18*2)*(D18+E18+F18)</f>
        <v>0</v>
      </c>
      <c r="I124" s="200">
        <f>+(C18+E18*2)*E124*F18</f>
        <v>0</v>
      </c>
      <c r="J124" s="200">
        <f>+E124*((C18+E18*2)*E18+(D18*E18*2))</f>
        <v>0</v>
      </c>
      <c r="K124" s="200">
        <f>+(D18+$K$104*(D18+E18))*E124*2</f>
        <v>0</v>
      </c>
      <c r="L124" s="188">
        <f>+(E124)/H18+ IF(E124&gt;0,1,0)</f>
        <v>0</v>
      </c>
      <c r="M124" s="201">
        <f>+ROUNDUP(L124,0)</f>
        <v>0</v>
      </c>
      <c r="N124" s="190">
        <f>+(D18+E18-0.08)*2+(C18+E18*2-0.08)</f>
        <v>3.06</v>
      </c>
      <c r="O124" s="188">
        <f>+N124/J18+1</f>
        <v>13.24</v>
      </c>
      <c r="P124" s="201">
        <f>+ROUNDUP(O124,0)</f>
        <v>14</v>
      </c>
      <c r="Q124" s="189">
        <f>+E124+E124/6*50*(G18/1000)</f>
        <v>0</v>
      </c>
      <c r="R124" s="191">
        <f>+N124*M124+P124*Q124</f>
        <v>0</v>
      </c>
      <c r="S124" s="200">
        <f>((I18*I18)/162)*R124</f>
        <v>0</v>
      </c>
      <c r="T124" s="155" t="s">
        <v>238</v>
      </c>
    </row>
    <row r="125" spans="2:21" hidden="1">
      <c r="C125" s="155" t="s">
        <v>183</v>
      </c>
      <c r="D125" s="192">
        <f>ROUNDUP(+E124/K18,0)</f>
        <v>0</v>
      </c>
      <c r="E125" s="185"/>
      <c r="G125" s="202"/>
      <c r="H125" s="202"/>
      <c r="I125" s="203"/>
      <c r="J125" s="203">
        <f>0.5*(0.075+0.05)*0.075*C18*D125</f>
        <v>0</v>
      </c>
      <c r="K125" s="203">
        <f>+(0.075+0.08)*C18*D125</f>
        <v>0</v>
      </c>
      <c r="L125" s="194">
        <f>+D125</f>
        <v>0</v>
      </c>
      <c r="M125" s="201">
        <f>+ROUNDUP(L125,0)</f>
        <v>0</v>
      </c>
      <c r="N125" s="195">
        <f>+(C18-0.08)+((0.075+0.05-0.04)*2)</f>
        <v>0.99</v>
      </c>
      <c r="O125" s="194"/>
      <c r="P125" s="204"/>
      <c r="Q125" s="196"/>
      <c r="R125" s="191">
        <f>+N125*M125+P125*Q125</f>
        <v>0</v>
      </c>
      <c r="S125" s="200">
        <f>((I18*I18)/162)*R125</f>
        <v>0</v>
      </c>
      <c r="T125" s="155" t="s">
        <v>238</v>
      </c>
    </row>
    <row r="126" spans="2:21" hidden="1"/>
    <row r="127" spans="2:21" hidden="1">
      <c r="B127" s="155" t="s">
        <v>236</v>
      </c>
      <c r="C127" s="179" t="s">
        <v>247</v>
      </c>
      <c r="E127" s="185"/>
      <c r="G127" s="186">
        <f>+E127*(C21+E21*2+3)</f>
        <v>0</v>
      </c>
      <c r="H127" s="186">
        <f>+E127*(C21+E21*2)*(D21+E21+F21)</f>
        <v>0</v>
      </c>
      <c r="I127" s="187">
        <f>+(C21+E21*2)*E127*F21</f>
        <v>0</v>
      </c>
      <c r="J127" s="187">
        <f>+E127*((C21+E21*2)*E21+(D21*E21*2))</f>
        <v>0</v>
      </c>
      <c r="K127" s="187">
        <f>+(D21+$K$104*(D21+E21))*E127*2</f>
        <v>0</v>
      </c>
      <c r="L127" s="188">
        <f>+(E127)/H21+ IF(E127&gt;0,1,0)</f>
        <v>0</v>
      </c>
      <c r="M127" s="189">
        <f>+ROUNDUP(L127,0)</f>
        <v>0</v>
      </c>
      <c r="N127" s="190">
        <f>+(D21+E21-0.08)*2+(C21+E21*2-0.08)</f>
        <v>3.3599999999999994</v>
      </c>
      <c r="O127" s="188">
        <f>+N127/J21+1</f>
        <v>14.439999999999998</v>
      </c>
      <c r="P127" s="189">
        <f>+ROUNDUP(O127,0)</f>
        <v>15</v>
      </c>
      <c r="Q127" s="189">
        <f>+E127+E127/6*50*(G21/1000)</f>
        <v>0</v>
      </c>
      <c r="R127" s="191">
        <f>+N127*M127+P127*Q127</f>
        <v>0</v>
      </c>
      <c r="S127" s="187">
        <f>((I21*I21)/162)*R127</f>
        <v>0</v>
      </c>
      <c r="T127" s="155" t="s">
        <v>238</v>
      </c>
    </row>
    <row r="128" spans="2:21" hidden="1">
      <c r="C128" s="155" t="s">
        <v>183</v>
      </c>
      <c r="D128" s="192">
        <f>ROUNDUP(+E127/K21,0)</f>
        <v>0</v>
      </c>
      <c r="E128" s="185"/>
      <c r="G128" s="193"/>
      <c r="H128" s="193"/>
      <c r="I128" s="192"/>
      <c r="J128" s="192">
        <f>0.5*(0.075+0.05)*0.075*C21*D128</f>
        <v>0</v>
      </c>
      <c r="K128" s="192">
        <f>+(0.075+0.08)*C21*D128</f>
        <v>0</v>
      </c>
      <c r="L128" s="194">
        <f>+D128</f>
        <v>0</v>
      </c>
      <c r="M128" s="189">
        <f>+ROUNDUP(L128,0)</f>
        <v>0</v>
      </c>
      <c r="N128" s="195">
        <f>+(C21-0.08)+((0.075+0.05-0.04)*2)</f>
        <v>1.0900000000000001</v>
      </c>
      <c r="O128" s="194"/>
      <c r="P128" s="196"/>
      <c r="Q128" s="196"/>
      <c r="R128" s="191">
        <f>+N128*M128+P128*Q128</f>
        <v>0</v>
      </c>
      <c r="S128" s="187">
        <f>((I21*I21)/162)*R128</f>
        <v>0</v>
      </c>
      <c r="T128" s="155" t="s">
        <v>238</v>
      </c>
    </row>
    <row r="129" spans="2:21" hidden="1"/>
    <row r="130" spans="2:21" hidden="1">
      <c r="B130" s="197" t="s">
        <v>236</v>
      </c>
      <c r="C130" s="198" t="s">
        <v>248</v>
      </c>
      <c r="E130" s="185">
        <v>47.3</v>
      </c>
      <c r="G130" s="199">
        <f>+E130*(C24+E24*2+1.5)</f>
        <v>94.6</v>
      </c>
      <c r="H130" s="199">
        <f>+E130*(C24+E24*2)*(((D24+E24+F24)*2+0.1)/2)</f>
        <v>11.824999999999999</v>
      </c>
      <c r="I130" s="200">
        <f>+(C24+E24*2)*E130*F24</f>
        <v>1.1824999999999999</v>
      </c>
      <c r="J130" s="200">
        <f>+E130*((C24+E24*2)*E24+(D24*E24)+((D24+0.1)*E24))</f>
        <v>5.6760000000000002</v>
      </c>
      <c r="K130" s="200">
        <f>+((D24*2)+$K$104*((D24+E24)+(D24+E24+0.1)))*E130</f>
        <v>70.949999999999989</v>
      </c>
      <c r="L130" s="188">
        <f>+(E130)/H24+ IF(E130&gt;0,1,0)</f>
        <v>237.49999999999997</v>
      </c>
      <c r="M130" s="201">
        <f>+ROUNDUP(L130,0)</f>
        <v>238</v>
      </c>
      <c r="N130" s="190">
        <f>+(D24+E24-0.08)+(D24+E24+0.1-0.08)+(C24+E24*2-0.08)</f>
        <v>1.1599999999999999</v>
      </c>
      <c r="O130" s="188">
        <f>+N130/J24+1</f>
        <v>5.64</v>
      </c>
      <c r="P130" s="201">
        <f>+ROUNDUP(O130,0)</f>
        <v>6</v>
      </c>
      <c r="Q130" s="189">
        <f>+E130+E130/6*50*(G24/1000)</f>
        <v>51.24166666666666</v>
      </c>
      <c r="R130" s="191">
        <f>+N130*M130+P130*Q130</f>
        <v>583.53</v>
      </c>
      <c r="S130" s="200">
        <f>((I24*I24)/162)*R130</f>
        <v>360.2037037037037</v>
      </c>
      <c r="T130" s="155" t="s">
        <v>238</v>
      </c>
    </row>
    <row r="131" spans="2:21" hidden="1">
      <c r="C131" s="155" t="s">
        <v>183</v>
      </c>
      <c r="D131" s="192">
        <f>ROUNDUP(+E130/K24,0)</f>
        <v>16</v>
      </c>
      <c r="E131" s="185"/>
      <c r="G131" s="202"/>
      <c r="H131" s="202"/>
      <c r="I131" s="203"/>
      <c r="J131" s="203">
        <f>0.5*(0.075+0.05)*0.075*C24*D131</f>
        <v>2.2499999999999999E-2</v>
      </c>
      <c r="K131" s="203">
        <f>+(0.075+0.08)*C24*D131</f>
        <v>0.74399999999999999</v>
      </c>
      <c r="L131" s="194">
        <f>+D131</f>
        <v>16</v>
      </c>
      <c r="M131" s="201">
        <f>+ROUNDUP(L131,0)</f>
        <v>16</v>
      </c>
      <c r="N131" s="195">
        <f>+(C24-0.08)+((0.075+0.05-0.04)*2)</f>
        <v>0.38999999999999996</v>
      </c>
      <c r="O131" s="194"/>
      <c r="P131" s="204"/>
      <c r="Q131" s="196"/>
      <c r="R131" s="191">
        <f>+N131*M131+P131*Q131</f>
        <v>6.2399999999999993</v>
      </c>
      <c r="S131" s="200">
        <f>((I24*I24)/162)*R131</f>
        <v>3.8518518518518512</v>
      </c>
      <c r="T131" s="155" t="s">
        <v>238</v>
      </c>
      <c r="U131" s="192">
        <f>S130+S131</f>
        <v>364.05555555555554</v>
      </c>
    </row>
    <row r="132" spans="2:21" hidden="1"/>
    <row r="133" spans="2:21" hidden="1">
      <c r="B133" s="155" t="s">
        <v>236</v>
      </c>
      <c r="C133" s="179" t="s">
        <v>249</v>
      </c>
      <c r="E133" s="185"/>
      <c r="G133" s="186">
        <f>+E133*(C27+E27*2+1.5)</f>
        <v>0</v>
      </c>
      <c r="H133" s="186">
        <f>+E133*(C27+E27*2)*(((D27+E27+F27)*2+0.1)/2)</f>
        <v>0</v>
      </c>
      <c r="I133" s="187">
        <f>+(C27+E27*2)*E133*F27</f>
        <v>0</v>
      </c>
      <c r="J133" s="187">
        <f>+E133*((C27+E27*2)*E27+(D27*E27)+((D27+0.1)*E27))</f>
        <v>0</v>
      </c>
      <c r="K133" s="187">
        <f>+((D27*2)+$K$104*((D27+E27)+(D27+E27+0.1)))*E133</f>
        <v>0</v>
      </c>
      <c r="L133" s="188">
        <f>+(E133)/H27+ IF(E133&gt;0,1,0)</f>
        <v>0</v>
      </c>
      <c r="M133" s="189">
        <f>+ROUNDUP(L133,0)</f>
        <v>0</v>
      </c>
      <c r="N133" s="190">
        <f>+(D27+E27-0.08)+(D27+E27+0.1-0.08)+(C27+E27*2-0.08)</f>
        <v>2.06</v>
      </c>
      <c r="O133" s="188">
        <f>+N133/J27+1</f>
        <v>9.24</v>
      </c>
      <c r="P133" s="189">
        <f>+ROUNDUP(O133,0)</f>
        <v>10</v>
      </c>
      <c r="Q133" s="189">
        <f>+E133+E133/6*50*(G27/1000)</f>
        <v>0</v>
      </c>
      <c r="R133" s="191">
        <f>+N133*M133+P133*Q133</f>
        <v>0</v>
      </c>
      <c r="S133" s="187">
        <f>((I27*I27)/162)*R133</f>
        <v>0</v>
      </c>
      <c r="T133" s="155" t="s">
        <v>238</v>
      </c>
    </row>
    <row r="134" spans="2:21" hidden="1">
      <c r="C134" s="155" t="s">
        <v>183</v>
      </c>
      <c r="D134" s="192">
        <f>ROUNDUP(+E133/K27,0)</f>
        <v>0</v>
      </c>
      <c r="E134" s="185"/>
      <c r="G134" s="193"/>
      <c r="H134" s="193"/>
      <c r="I134" s="192"/>
      <c r="J134" s="192">
        <f>0.5*(0.075+0.05)*0.075*C27*D134</f>
        <v>0</v>
      </c>
      <c r="K134" s="192">
        <f>+(0.075+0.08)*C27*D134</f>
        <v>0</v>
      </c>
      <c r="L134" s="194">
        <f>+D134</f>
        <v>0</v>
      </c>
      <c r="M134" s="189">
        <f>+ROUNDUP(L134,0)</f>
        <v>0</v>
      </c>
      <c r="N134" s="195">
        <f>+(C27-0.08)+((0.075+0.05-0.04)*2)</f>
        <v>0.69</v>
      </c>
      <c r="O134" s="194"/>
      <c r="P134" s="196"/>
      <c r="Q134" s="196"/>
      <c r="R134" s="191">
        <f>+N134*M134+P134*Q134</f>
        <v>0</v>
      </c>
      <c r="S134" s="187">
        <f>((I27*I27)/162)*R134</f>
        <v>0</v>
      </c>
      <c r="T134" s="155" t="s">
        <v>238</v>
      </c>
    </row>
    <row r="135" spans="2:21" hidden="1"/>
    <row r="136" spans="2:21" hidden="1">
      <c r="B136" s="197" t="s">
        <v>236</v>
      </c>
      <c r="C136" s="198" t="s">
        <v>250</v>
      </c>
      <c r="E136" s="185">
        <v>72.709999999999994</v>
      </c>
      <c r="G136" s="186">
        <f>+E136*(C30+E30*2+0.5)</f>
        <v>72.709999999999994</v>
      </c>
      <c r="H136" s="186">
        <f>+E136*(C30+E30*2)*(((D30+E30+F30)*2+0.1)/2)</f>
        <v>18.177499999999998</v>
      </c>
      <c r="I136" s="187">
        <f>+(C30+E30*2)*E136*F30</f>
        <v>1.81775</v>
      </c>
      <c r="J136" s="187">
        <f>+E136*((C30+E30*2)*E30+(D30*E30)+((D30+0.1)*E30))</f>
        <v>8.7251999999999992</v>
      </c>
      <c r="K136" s="187">
        <f>+((D30*2)+$K$104*((D30+E30)+(D30+E30+0.1)))*E136</f>
        <v>109.065</v>
      </c>
      <c r="L136" s="188">
        <f>+(E136)/H30+ IF(E136&gt;0,1,0)</f>
        <v>291.83999999999997</v>
      </c>
      <c r="M136" s="189">
        <f>+ROUNDUP(L136,0)</f>
        <v>292</v>
      </c>
      <c r="N136" s="190">
        <f>+(D30+E30-0.08)+(D30+E30+0.1-0.08)+(C30+E30*2-0.08)</f>
        <v>1.1599999999999999</v>
      </c>
      <c r="O136" s="188">
        <f>+N136/J30+1</f>
        <v>5.64</v>
      </c>
      <c r="P136" s="189">
        <f>+ROUNDUP(O136,0)</f>
        <v>6</v>
      </c>
      <c r="Q136" s="189">
        <f>+E136+E136/6*50*(G30/1000)</f>
        <v>78.769166666666663</v>
      </c>
      <c r="R136" s="191">
        <f>+N136*M136+P136*Q136</f>
        <v>811.33500000000004</v>
      </c>
      <c r="S136" s="187">
        <f>((I30*I30)/162)*R136</f>
        <v>500.82407407407408</v>
      </c>
      <c r="T136" s="155" t="s">
        <v>238</v>
      </c>
    </row>
    <row r="137" spans="2:21" hidden="1">
      <c r="C137" s="155" t="s">
        <v>203</v>
      </c>
      <c r="D137" s="192"/>
      <c r="E137" s="185"/>
      <c r="G137" s="186">
        <f>+E137*(C31+0.5)</f>
        <v>0</v>
      </c>
      <c r="H137" s="193">
        <f>+E137*C31*E31</f>
        <v>0</v>
      </c>
      <c r="I137" s="192"/>
      <c r="J137" s="192">
        <f>+E137*C31*E31</f>
        <v>0</v>
      </c>
      <c r="K137" s="192">
        <f>+E137*E31</f>
        <v>0</v>
      </c>
      <c r="L137" s="188">
        <f>+(E137)/H31+ IF(E137&gt;0,1,0)</f>
        <v>0</v>
      </c>
      <c r="M137" s="189">
        <f>+ROUNDUP(L137,0)</f>
        <v>0</v>
      </c>
      <c r="N137" s="190">
        <f>+C31-0.04</f>
        <v>1.46</v>
      </c>
      <c r="O137" s="188">
        <f>+N137/J31+1</f>
        <v>10.733333333333334</v>
      </c>
      <c r="P137" s="189">
        <f>+ROUNDUP(O137,0)</f>
        <v>11</v>
      </c>
      <c r="Q137" s="189">
        <f>+E137+E137/6*50*(G31/1000)</f>
        <v>0</v>
      </c>
      <c r="R137" s="191">
        <f>+N137*M137+P137*Q137</f>
        <v>0</v>
      </c>
      <c r="S137" s="187">
        <f>((I31*I31)/162)*R137</f>
        <v>0</v>
      </c>
      <c r="T137" s="155" t="s">
        <v>238</v>
      </c>
      <c r="U137" s="192">
        <f>S136+S137</f>
        <v>500.82407407407408</v>
      </c>
    </row>
    <row r="138" spans="2:21" hidden="1">
      <c r="N138" s="190"/>
    </row>
    <row r="139" spans="2:21" hidden="1">
      <c r="B139" s="155" t="s">
        <v>236</v>
      </c>
      <c r="C139" s="179" t="s">
        <v>251</v>
      </c>
      <c r="E139" s="185"/>
      <c r="G139" s="199">
        <f>+E139*(C33+E33*2+0.5)</f>
        <v>0</v>
      </c>
      <c r="H139" s="199">
        <f>+E139*(C33+E33*2)*(((D33+E33+F33)*2+0.1)/2)</f>
        <v>0</v>
      </c>
      <c r="I139" s="200">
        <f>+(C33+E33*2)*E139*F33</f>
        <v>0</v>
      </c>
      <c r="J139" s="200">
        <f>+E139*((C33+E33*2)*E33+(D33*E33)+((D33+0.1)*E33))</f>
        <v>0</v>
      </c>
      <c r="K139" s="200">
        <f>+((D33*2)+$K$104*((D33+E33)+(D33+E33+0.1)))*E139</f>
        <v>0</v>
      </c>
      <c r="L139" s="188">
        <f>+(E139)/H33+ IF(E139&gt;0,1,0)</f>
        <v>0</v>
      </c>
      <c r="M139" s="201">
        <f>+ROUNDUP(L139,0)</f>
        <v>0</v>
      </c>
      <c r="N139" s="190">
        <f>+(D33+E33-0.08)+(D33+E33+0.1-0.08)+(C33+E33*2-0.08)</f>
        <v>1.61</v>
      </c>
      <c r="O139" s="188">
        <f>+N139/J33+1</f>
        <v>7.44</v>
      </c>
      <c r="P139" s="201">
        <f>+ROUNDUP(O139,0)</f>
        <v>8</v>
      </c>
      <c r="Q139" s="189">
        <f>+E139+E139/6*50*(G33/1000)</f>
        <v>0</v>
      </c>
      <c r="R139" s="191">
        <f>+N139*M139+P139*Q139</f>
        <v>0</v>
      </c>
      <c r="S139" s="200">
        <f>((I33*I33)/162)*R139</f>
        <v>0</v>
      </c>
      <c r="T139" s="155" t="s">
        <v>238</v>
      </c>
    </row>
    <row r="140" spans="2:21" hidden="1">
      <c r="C140" s="155" t="s">
        <v>203</v>
      </c>
      <c r="D140" s="192"/>
      <c r="E140" s="185"/>
      <c r="G140" s="199">
        <f>+E140*(C34+0.5)</f>
        <v>0</v>
      </c>
      <c r="H140" s="202">
        <f>+E140*C34*E34</f>
        <v>0</v>
      </c>
      <c r="I140" s="203"/>
      <c r="J140" s="203">
        <f>+E140*C34*E34</f>
        <v>0</v>
      </c>
      <c r="K140" s="203">
        <f>+E140*E34</f>
        <v>0</v>
      </c>
      <c r="L140" s="188">
        <f>+(E140)/H34+ IF(E140&gt;0,1,0)</f>
        <v>0</v>
      </c>
      <c r="M140" s="201">
        <f>+ROUNDUP(L140,0)</f>
        <v>0</v>
      </c>
      <c r="N140" s="190">
        <f>+C34-0.04</f>
        <v>1.46</v>
      </c>
      <c r="O140" s="188">
        <f>+N140/J34+1</f>
        <v>10.733333333333334</v>
      </c>
      <c r="P140" s="201">
        <f>+ROUNDUP(O140,0)</f>
        <v>11</v>
      </c>
      <c r="Q140" s="189">
        <f>+E140+E140/6*50*(G34/1000)</f>
        <v>0</v>
      </c>
      <c r="R140" s="191">
        <f>+N140*M140+P140*Q140</f>
        <v>0</v>
      </c>
      <c r="S140" s="200">
        <f>((I34*I34)/162)*R140</f>
        <v>0</v>
      </c>
      <c r="T140" s="155" t="s">
        <v>238</v>
      </c>
    </row>
    <row r="141" spans="2:21" hidden="1">
      <c r="N141" s="190"/>
    </row>
    <row r="142" spans="2:21" hidden="1">
      <c r="B142" s="155" t="s">
        <v>236</v>
      </c>
      <c r="C142" s="179" t="s">
        <v>252</v>
      </c>
      <c r="E142" s="185"/>
      <c r="G142" s="199">
        <f>+E142*(C36+E36*2+0.5)</f>
        <v>0</v>
      </c>
      <c r="H142" s="199">
        <f>+E142*(C36+E36*2)*(((D36+E36+F36)*2+0.1)/2)</f>
        <v>0</v>
      </c>
      <c r="I142" s="200">
        <f>+(C36+E36*2)*E142*F36</f>
        <v>0</v>
      </c>
      <c r="J142" s="200">
        <f>+E142*((C36+E36*2)*E36+(D36*E36)+((D36+0.1)*E36))</f>
        <v>0</v>
      </c>
      <c r="K142" s="200">
        <f>+((D36*2)+$K$104*((D36+E36)+(D36+E36+0.1)))*E142</f>
        <v>0</v>
      </c>
      <c r="L142" s="188">
        <f>+(E142)/H36+ IF(E142&gt;0,1,0)</f>
        <v>0</v>
      </c>
      <c r="M142" s="201">
        <f>+ROUNDUP(L142,0)</f>
        <v>0</v>
      </c>
      <c r="N142" s="190">
        <f>+(D36+E36-0.08)+(D36+E36+0.1-0.08)+(C36+E36*2-0.08)</f>
        <v>1.5599999999999998</v>
      </c>
      <c r="O142" s="188">
        <f>+N142/J36+1</f>
        <v>7.2399999999999993</v>
      </c>
      <c r="P142" s="201">
        <f>+ROUNDUP(O142,0)</f>
        <v>8</v>
      </c>
      <c r="Q142" s="189">
        <f>+E142+E142/6*50*(G36/1000)</f>
        <v>0</v>
      </c>
      <c r="R142" s="191">
        <f>+N142*M142+P142*Q142</f>
        <v>0</v>
      </c>
      <c r="S142" s="200">
        <f>((I36*I36)/162)*R142</f>
        <v>0</v>
      </c>
      <c r="T142" s="155" t="s">
        <v>238</v>
      </c>
    </row>
    <row r="143" spans="2:21" hidden="1">
      <c r="C143" s="155" t="s">
        <v>203</v>
      </c>
      <c r="D143" s="192"/>
      <c r="E143" s="185"/>
      <c r="G143" s="199">
        <f>+E143*(C37+0.5)</f>
        <v>0</v>
      </c>
      <c r="H143" s="202">
        <f>+E143*C37*E37</f>
        <v>0</v>
      </c>
      <c r="I143" s="203"/>
      <c r="J143" s="203">
        <f>+E143*C37*E37</f>
        <v>0</v>
      </c>
      <c r="K143" s="203">
        <f>+E143*E37</f>
        <v>0</v>
      </c>
      <c r="L143" s="188">
        <f>+(E143)/H37+ IF(E143&gt;0,1,0)</f>
        <v>0</v>
      </c>
      <c r="M143" s="201">
        <f>+ROUNDUP(L143,0)</f>
        <v>0</v>
      </c>
      <c r="N143" s="190">
        <f>+C37-0.04</f>
        <v>1.46</v>
      </c>
      <c r="O143" s="188">
        <f>+N143/J37+1</f>
        <v>10.733333333333334</v>
      </c>
      <c r="P143" s="201">
        <f>+ROUNDUP(O143,0)</f>
        <v>11</v>
      </c>
      <c r="Q143" s="189">
        <f>+E143+E143/6*50*(G37/1000)</f>
        <v>0</v>
      </c>
      <c r="R143" s="191">
        <f>+N143*M143+P143*Q143</f>
        <v>0</v>
      </c>
      <c r="S143" s="200">
        <f>((I37*I37)/162)*R143</f>
        <v>0</v>
      </c>
      <c r="T143" s="155" t="s">
        <v>238</v>
      </c>
    </row>
    <row r="144" spans="2:21" hidden="1">
      <c r="N144" s="190"/>
    </row>
    <row r="145" spans="2:20" hidden="1">
      <c r="B145" s="207" t="s">
        <v>236</v>
      </c>
      <c r="C145" s="208" t="s">
        <v>253</v>
      </c>
      <c r="E145" s="185"/>
      <c r="G145" s="186">
        <f>+E145*(C39+E39)</f>
        <v>0</v>
      </c>
      <c r="H145" s="186">
        <f>+E145*(C39+E39)*E39</f>
        <v>0</v>
      </c>
      <c r="I145" s="187">
        <f>+E145*(C39+E39)*F39</f>
        <v>0</v>
      </c>
      <c r="J145" s="187">
        <f>+E145*((C39+E39)*E39+(E39*D39))</f>
        <v>0</v>
      </c>
      <c r="K145" s="187">
        <f>+E145*(E39*2+D39*2)</f>
        <v>0</v>
      </c>
      <c r="L145" s="188">
        <f>+(E145)/H39+ IF(E145&gt;0,1,0)</f>
        <v>0</v>
      </c>
      <c r="M145" s="189">
        <f>+ROUNDUP(L145,0)</f>
        <v>0</v>
      </c>
      <c r="N145" s="190">
        <f>+(C39+E39-0.08)+(D39+E39-0.08)</f>
        <v>1.24</v>
      </c>
      <c r="O145" s="188">
        <f>+N145/J39+1</f>
        <v>5.96</v>
      </c>
      <c r="P145" s="189">
        <f>+ROUNDUP(O145,0)</f>
        <v>6</v>
      </c>
      <c r="Q145" s="189">
        <f>+E145+E145/6*50*(G39/1000)</f>
        <v>0</v>
      </c>
      <c r="R145" s="191">
        <f>+N145*M145+P145*Q145</f>
        <v>0</v>
      </c>
      <c r="S145" s="187">
        <f>((I39*I39)/162)*R145</f>
        <v>0</v>
      </c>
      <c r="T145" s="155" t="s">
        <v>238</v>
      </c>
    </row>
    <row r="146" spans="2:20" hidden="1">
      <c r="N146" s="190"/>
    </row>
    <row r="147" spans="2:20" hidden="1">
      <c r="B147" s="155" t="s">
        <v>236</v>
      </c>
      <c r="C147" s="179" t="s">
        <v>254</v>
      </c>
      <c r="E147" s="185"/>
      <c r="G147" s="199">
        <f>+E147*(C41+E41)</f>
        <v>0</v>
      </c>
      <c r="H147" s="199">
        <f>+E147*(C41+E41)*E41</f>
        <v>0</v>
      </c>
      <c r="I147" s="200">
        <f>+E147*(C41+E41)*F41</f>
        <v>0</v>
      </c>
      <c r="J147" s="200">
        <f>+E147*((C41+E41)*E41+(E41*D41))</f>
        <v>0</v>
      </c>
      <c r="K147" s="200">
        <f>+E147*(E41*2+D41*2)</f>
        <v>0</v>
      </c>
      <c r="L147" s="188">
        <f>+(E147)/H41+ IF(E147&gt;0,1,0)</f>
        <v>0</v>
      </c>
      <c r="M147" s="201">
        <f>+ROUNDUP(L147,0)</f>
        <v>0</v>
      </c>
      <c r="N147" s="190">
        <f>+(C41+E41-0.08)+(D41+E41-0.08)</f>
        <v>1.34</v>
      </c>
      <c r="O147" s="188">
        <f>+N147/J41+1</f>
        <v>6.36</v>
      </c>
      <c r="P147" s="201">
        <f>+ROUNDUP(O147,0)</f>
        <v>7</v>
      </c>
      <c r="Q147" s="189">
        <f>+E147+E147/6*50*(G41/1000)</f>
        <v>0</v>
      </c>
      <c r="R147" s="191">
        <f>+N147*M147+P147*Q147</f>
        <v>0</v>
      </c>
      <c r="S147" s="200">
        <f>((I41*I41)/162)*R147</f>
        <v>0</v>
      </c>
      <c r="T147" s="155" t="s">
        <v>238</v>
      </c>
    </row>
    <row r="148" spans="2:20" hidden="1">
      <c r="N148" s="190"/>
    </row>
    <row r="149" spans="2:20" hidden="1">
      <c r="B149" s="155" t="s">
        <v>236</v>
      </c>
      <c r="C149" s="179" t="s">
        <v>255</v>
      </c>
      <c r="E149" s="185"/>
      <c r="G149" s="199">
        <f>+E149*(C43+E43*2+1.5)</f>
        <v>0</v>
      </c>
      <c r="H149" s="199">
        <f>+E149*(C43+E43*2)*(((D43+E43+F43)*2+0.6)/2)</f>
        <v>0</v>
      </c>
      <c r="I149" s="200">
        <f>+(C43+E43*2)*E149*F43</f>
        <v>0</v>
      </c>
      <c r="J149" s="200">
        <f>+E149*((C43+E43*2)*E43+(D43*E43)+((D43+0.6)*E43))</f>
        <v>0</v>
      </c>
      <c r="K149" s="200">
        <f>+((D43*2)+$K$104*((D43+E43)+(D43+E43+0.6)))*E149</f>
        <v>0</v>
      </c>
      <c r="L149" s="188">
        <f>+(E149)/H43+ IF(E149&gt;0,1,0)</f>
        <v>0</v>
      </c>
      <c r="M149" s="201">
        <f>+ROUNDUP(L149,0)</f>
        <v>0</v>
      </c>
      <c r="N149" s="190">
        <f>+(E43+D43+E43+C43+2*E43+E43+D43+0.6+E43-9*0.04)+(E43+D43+2*E43-5*0.04)+(E43+0.6+D43+2*E43-5*0.04)+(C43+4*E43-6*0.04)</f>
        <v>6.2</v>
      </c>
      <c r="O149" s="188">
        <f>2*(D43/J43+1)+2*((D43+0.6)/J43+1)+((C43+2*E43)/J43+1)</f>
        <v>23</v>
      </c>
      <c r="P149" s="201">
        <f>+ROUNDUP(O149,0)</f>
        <v>23</v>
      </c>
      <c r="Q149" s="189">
        <f>+E149+E149/6*50*(G43/1000)</f>
        <v>0</v>
      </c>
      <c r="R149" s="191">
        <f>+N149*M149+P149*Q149</f>
        <v>0</v>
      </c>
      <c r="S149" s="200">
        <f>((I43*I43)/162)*R149</f>
        <v>0</v>
      </c>
      <c r="T149" s="155" t="s">
        <v>238</v>
      </c>
    </row>
    <row r="150" spans="2:20" hidden="1"/>
    <row r="151" spans="2:20" hidden="1">
      <c r="B151" s="155" t="s">
        <v>236</v>
      </c>
      <c r="C151" s="179" t="s">
        <v>256</v>
      </c>
      <c r="E151" s="185"/>
      <c r="G151" s="199">
        <f>+E151*(C45+E45*2+1.5)</f>
        <v>0</v>
      </c>
      <c r="H151" s="199">
        <f>+E151*(C45+E45*2)*(((D45+E45+F45)*2+0.6)/2)</f>
        <v>0</v>
      </c>
      <c r="I151" s="200">
        <f>+(C45+E45*2)*E151*F45</f>
        <v>0</v>
      </c>
      <c r="J151" s="200">
        <f>+E151*((C45+E45*2)*E45+(D45*E45)+((D45+0.6)*E45))</f>
        <v>0</v>
      </c>
      <c r="K151" s="200">
        <f>+((D45*2)+$K$104*((D45+E45)+(D45+E45+0.6)))*E151</f>
        <v>0</v>
      </c>
      <c r="L151" s="188">
        <f>+(E151)/H45+ IF(E151&gt;0,1,0)</f>
        <v>0</v>
      </c>
      <c r="M151" s="201">
        <f>+ROUNDUP(L151,0)</f>
        <v>0</v>
      </c>
      <c r="N151" s="190">
        <f>+(E45+D45+E45+C45+2*E45+E45+D45+0.6+E45-9*0.04)+(E45+D45+2*E45-5*0.04)+(E45+0.6+D45+2*E45-5*0.04)+(C45+4*E45-6*0.04)</f>
        <v>7.4000000000000012</v>
      </c>
      <c r="O151" s="188">
        <f>2*(D45/J45+1)+2*((D45+0.6)/J45+1)+((C45+2*E45)/J45+1)</f>
        <v>27</v>
      </c>
      <c r="P151" s="201">
        <f>+ROUNDUP(O151,0)</f>
        <v>27</v>
      </c>
      <c r="Q151" s="189">
        <f>+E151+E151/6*50*(G45/1000)</f>
        <v>0</v>
      </c>
      <c r="R151" s="191">
        <f>+N151*M151+P151*Q151</f>
        <v>0</v>
      </c>
      <c r="S151" s="200">
        <f>((I45*I45)/162)*R151</f>
        <v>0</v>
      </c>
      <c r="T151" s="155" t="s">
        <v>238</v>
      </c>
    </row>
    <row r="152" spans="2:20" hidden="1"/>
    <row r="153" spans="2:20" hidden="1">
      <c r="B153" s="155" t="s">
        <v>236</v>
      </c>
      <c r="C153" s="179" t="s">
        <v>257</v>
      </c>
      <c r="E153" s="185"/>
      <c r="G153" s="199">
        <f>+E153*(C47+E47*2+1.5)</f>
        <v>0</v>
      </c>
      <c r="H153" s="199">
        <f>+E153*(C47+E47*2)*(D47+F47+F47)</f>
        <v>0</v>
      </c>
      <c r="I153" s="200">
        <f>+(C47+E47*2)*E153*F47</f>
        <v>0</v>
      </c>
      <c r="J153" s="200">
        <f>+E153*((C47+E47*2)*E47+(D47*E47*2))</f>
        <v>0</v>
      </c>
      <c r="K153" s="200">
        <f>+(D47+$K$104*(D47+E47))*E153*2</f>
        <v>0</v>
      </c>
      <c r="L153" s="188">
        <f>+(E153)/H47+ IF(E153&gt;0,1,0)</f>
        <v>0</v>
      </c>
      <c r="M153" s="201">
        <f>+ROUNDUP(L153,0)</f>
        <v>0</v>
      </c>
      <c r="N153" s="190">
        <f>+(D47+E47-0.08)*2+(C47+E47*2-0.08)</f>
        <v>2.36</v>
      </c>
      <c r="O153" s="188">
        <f>+N153/J47+1</f>
        <v>10.44</v>
      </c>
      <c r="P153" s="201">
        <f>+ROUNDUP(O153,0)</f>
        <v>11</v>
      </c>
      <c r="Q153" s="189">
        <f>+E153+E153/6*50*(G47/1000)</f>
        <v>0</v>
      </c>
      <c r="R153" s="191">
        <f>+N153*M153+P153*Q153</f>
        <v>0</v>
      </c>
      <c r="S153" s="200">
        <f>((I47*I47)/162)*R153</f>
        <v>0</v>
      </c>
      <c r="T153" s="155" t="s">
        <v>238</v>
      </c>
    </row>
    <row r="154" spans="2:20" hidden="1">
      <c r="C154" s="155" t="s">
        <v>183</v>
      </c>
      <c r="D154" s="192">
        <f>ROUNDUP(+E153/K47,0)</f>
        <v>0</v>
      </c>
      <c r="E154" s="185"/>
      <c r="G154" s="202"/>
      <c r="H154" s="202"/>
      <c r="I154" s="203"/>
      <c r="J154" s="203">
        <f>0.5*(0.075+0.05)*0.075*C47*D154</f>
        <v>0</v>
      </c>
      <c r="K154" s="203">
        <f>+(0.075+0.08)*C47*D154</f>
        <v>0</v>
      </c>
      <c r="L154" s="194">
        <f>+D154</f>
        <v>0</v>
      </c>
      <c r="M154" s="201">
        <f>+ROUNDUP(L154,0)</f>
        <v>0</v>
      </c>
      <c r="N154" s="195">
        <f>+(C47-0.08)+((0.075+0.05-2*0.04)*2)</f>
        <v>1.01</v>
      </c>
      <c r="O154" s="194"/>
      <c r="P154" s="204"/>
      <c r="Q154" s="196"/>
      <c r="R154" s="191">
        <f>+N154*M154+P154*Q154</f>
        <v>0</v>
      </c>
      <c r="S154" s="200">
        <f>((I47*I47)/162)*R154</f>
        <v>0</v>
      </c>
      <c r="T154" s="155" t="s">
        <v>238</v>
      </c>
    </row>
    <row r="155" spans="2:20" hidden="1">
      <c r="E155" s="185"/>
      <c r="M155" s="209"/>
    </row>
    <row r="156" spans="2:20" hidden="1">
      <c r="B156" s="155" t="s">
        <v>236</v>
      </c>
      <c r="C156" s="179" t="s">
        <v>258</v>
      </c>
      <c r="E156" s="185"/>
      <c r="G156" s="199">
        <f>+E156*(C50+E50*2+1.5)</f>
        <v>0</v>
      </c>
      <c r="H156" s="199">
        <f>+E156*(C50+E50*2)*(D50+F50+F50)</f>
        <v>0</v>
      </c>
      <c r="I156" s="200">
        <f>+(C50+E50*2)*E156*F50</f>
        <v>0</v>
      </c>
      <c r="J156" s="200">
        <f>+E156*((C50+E50*2)*E50+(D50*E50*2))</f>
        <v>0</v>
      </c>
      <c r="K156" s="200">
        <f>+(D50+$K$104*(D50+E50))*E156*2</f>
        <v>0</v>
      </c>
      <c r="L156" s="188">
        <f>+(E156)/H50+ IF(E156&gt;0,1,0)</f>
        <v>0</v>
      </c>
      <c r="M156" s="201">
        <f>+ROUNDUP(L156,0)</f>
        <v>0</v>
      </c>
      <c r="N156" s="190">
        <f>+(D50+E50-0.08)*2+(C50+E50*2-0.08)</f>
        <v>2.8600000000000003</v>
      </c>
      <c r="O156" s="188">
        <f>+N156/J50+1</f>
        <v>12.440000000000001</v>
      </c>
      <c r="P156" s="201">
        <f>+ROUNDUP(O156,0)</f>
        <v>13</v>
      </c>
      <c r="Q156" s="189">
        <f>+E156+E156/6*50*(G50/1000)</f>
        <v>0</v>
      </c>
      <c r="R156" s="191">
        <f>+N156*M156+P156*Q156</f>
        <v>0</v>
      </c>
      <c r="S156" s="200">
        <f>((I50*I50)/162)*R156</f>
        <v>0</v>
      </c>
      <c r="T156" s="155" t="s">
        <v>238</v>
      </c>
    </row>
    <row r="157" spans="2:20" hidden="1">
      <c r="C157" s="155" t="s">
        <v>183</v>
      </c>
      <c r="D157" s="192">
        <f>ROUNDUP(+E156/K50,0)</f>
        <v>0</v>
      </c>
      <c r="E157" s="185"/>
      <c r="G157" s="202"/>
      <c r="H157" s="202"/>
      <c r="I157" s="203"/>
      <c r="J157" s="203">
        <f>0.5*(0.075+0.05)*0.075*C50*D157</f>
        <v>0</v>
      </c>
      <c r="K157" s="203">
        <f>+(0.075+0.08)*C50*D157</f>
        <v>0</v>
      </c>
      <c r="L157" s="194">
        <f>+D157</f>
        <v>0</v>
      </c>
      <c r="M157" s="201">
        <f>+ROUNDUP(L157,0)</f>
        <v>0</v>
      </c>
      <c r="N157" s="195">
        <f>+(C50-0.08)+((0.075+0.05-2*0.04)*2)</f>
        <v>1.01</v>
      </c>
      <c r="O157" s="194"/>
      <c r="P157" s="204"/>
      <c r="Q157" s="196"/>
      <c r="R157" s="191">
        <f>+N157*M157+P157*Q157</f>
        <v>0</v>
      </c>
      <c r="S157" s="200">
        <f>((I50*I50)/162)*R157</f>
        <v>0</v>
      </c>
      <c r="T157" s="155" t="s">
        <v>238</v>
      </c>
    </row>
    <row r="158" spans="2:20" hidden="1"/>
    <row r="159" spans="2:20" hidden="1">
      <c r="B159" s="155" t="s">
        <v>236</v>
      </c>
      <c r="C159" s="179" t="s">
        <v>259</v>
      </c>
      <c r="E159" s="185"/>
      <c r="G159" s="199">
        <f>+E159*(C53+E53*2+1.5)</f>
        <v>0</v>
      </c>
      <c r="H159" s="199">
        <f>+E159*(C53+E53*2)*(D53+F53+F53)</f>
        <v>0</v>
      </c>
      <c r="I159" s="200">
        <f>+(C53+E53*2)*E159*F53</f>
        <v>0</v>
      </c>
      <c r="J159" s="200">
        <f>+E159*((C53+E53*2)*E53+(D53*E53*2))</f>
        <v>0</v>
      </c>
      <c r="K159" s="200">
        <f>+(D53+$K$104*(D53+E53))*E159*2</f>
        <v>0</v>
      </c>
      <c r="L159" s="188">
        <f>+(E159)/H53+ IF(E159&gt;0,1,0)</f>
        <v>0</v>
      </c>
      <c r="M159" s="201">
        <f>+ROUNDUP(L159,0)</f>
        <v>0</v>
      </c>
      <c r="N159" s="190">
        <f>+(E53+D53+E53+C53+2*E53+D53+2*E53-0.04*10)+(E53+D53+2*E53-5*0.04)*2+(C53+4*E53-6*0.04)</f>
        <v>6.96</v>
      </c>
      <c r="O159" s="188">
        <f>(2*(D53+E53)+(C53+2*E53)-6*0.04)/J53*2</f>
        <v>26.08</v>
      </c>
      <c r="P159" s="201">
        <f>+ROUNDUP(O159,0)</f>
        <v>27</v>
      </c>
      <c r="Q159" s="189">
        <f>+E159+E159/6*50*(G53/1000)</f>
        <v>0</v>
      </c>
      <c r="R159" s="191">
        <f>+N159*M159+P159*Q159</f>
        <v>0</v>
      </c>
      <c r="S159" s="200">
        <f>((I53*I53)/162)*R159</f>
        <v>0</v>
      </c>
      <c r="T159" s="155" t="s">
        <v>238</v>
      </c>
    </row>
    <row r="160" spans="2:20" hidden="1">
      <c r="C160" s="155" t="s">
        <v>183</v>
      </c>
      <c r="D160" s="192">
        <f>ROUNDUP(+E159/K53,0)</f>
        <v>0</v>
      </c>
      <c r="E160" s="185"/>
      <c r="G160" s="202"/>
      <c r="H160" s="202"/>
      <c r="I160" s="203"/>
      <c r="J160" s="203">
        <f>0.5*(0.075+0.05)*0.075*C53*D160</f>
        <v>0</v>
      </c>
      <c r="K160" s="203">
        <f>+(0.075+0.08)*C53*D160</f>
        <v>0</v>
      </c>
      <c r="L160" s="194">
        <f>+D160</f>
        <v>0</v>
      </c>
      <c r="M160" s="201">
        <f>+ROUNDUP(L160,0)</f>
        <v>0</v>
      </c>
      <c r="N160" s="195">
        <f>+(C53-0.08)+((0.075+0.05-2*0.04)*2)</f>
        <v>1.01</v>
      </c>
      <c r="O160" s="194"/>
      <c r="P160" s="204"/>
      <c r="Q160" s="196"/>
      <c r="R160" s="191">
        <f>+N160*M160+P160*Q160</f>
        <v>0</v>
      </c>
      <c r="S160" s="200">
        <f>((I53*I53)/162)*R160</f>
        <v>0</v>
      </c>
      <c r="T160" s="155" t="s">
        <v>238</v>
      </c>
    </row>
    <row r="161" spans="2:21" hidden="1"/>
    <row r="162" spans="2:21" hidden="1">
      <c r="B162" s="155" t="s">
        <v>236</v>
      </c>
      <c r="C162" s="179" t="s">
        <v>260</v>
      </c>
      <c r="E162" s="185"/>
      <c r="G162" s="199">
        <f>+E162*(C56+E56*2+1.5)</f>
        <v>0</v>
      </c>
      <c r="H162" s="199">
        <f>+E162*(C56+E56*2)*(D56+F56+F56)</f>
        <v>0</v>
      </c>
      <c r="I162" s="200">
        <f>+(C56+E56*2)*E162*F56</f>
        <v>0</v>
      </c>
      <c r="J162" s="200">
        <f>+E162*((C56+E56*2)*E56+(D56*E56*2))</f>
        <v>0</v>
      </c>
      <c r="K162" s="200">
        <f>+(D56+$K$104*(D56+E56))*E162*2</f>
        <v>0</v>
      </c>
      <c r="L162" s="188">
        <f>+(E162)/H56+ IF(E162&gt;0,1,0)</f>
        <v>0</v>
      </c>
      <c r="M162" s="201">
        <f>+ROUNDUP(L162,0)</f>
        <v>0</v>
      </c>
      <c r="N162" s="190">
        <f>+(E56+D56+E56+C56+2*E56+D56+2*E56-0.04*10)+(E56+D56+2*E56-5*0.04)*2+(C56+4*E56-6*0.04)</f>
        <v>6.96</v>
      </c>
      <c r="O162" s="188">
        <f>(2*(D56+E56)+(C56+2*E56)-6*0.04)/J56*2</f>
        <v>26.08</v>
      </c>
      <c r="P162" s="201">
        <f>+ROUNDUP(O162,0)</f>
        <v>27</v>
      </c>
      <c r="Q162" s="189">
        <f>+E162+E162/6*50*(G56/1000)</f>
        <v>0</v>
      </c>
      <c r="R162" s="191">
        <f>+N162*M162+P162*Q162</f>
        <v>0</v>
      </c>
      <c r="S162" s="200">
        <f>((I56*I56)/162)*R162</f>
        <v>0</v>
      </c>
      <c r="T162" s="155" t="s">
        <v>238</v>
      </c>
    </row>
    <row r="163" spans="2:21" hidden="1">
      <c r="C163" s="155" t="s">
        <v>183</v>
      </c>
      <c r="D163" s="192">
        <f>ROUNDUP(+E162/K56,0)</f>
        <v>0</v>
      </c>
      <c r="E163" s="185"/>
      <c r="G163" s="202"/>
      <c r="H163" s="202"/>
      <c r="I163" s="203"/>
      <c r="J163" s="203">
        <f>0.5*(0.075+0.05)*0.075*C56*D163</f>
        <v>0</v>
      </c>
      <c r="K163" s="203">
        <f>+(0.075+0.08)*C56*D163</f>
        <v>0</v>
      </c>
      <c r="L163" s="194">
        <f>+D163</f>
        <v>0</v>
      </c>
      <c r="M163" s="201">
        <f>+ROUNDUP(L163,0)</f>
        <v>0</v>
      </c>
      <c r="N163" s="195">
        <f>+(C56-0.08)+((0.075+0.05-2*0.04)*2)</f>
        <v>1.01</v>
      </c>
      <c r="O163" s="194"/>
      <c r="P163" s="204"/>
      <c r="Q163" s="196"/>
      <c r="R163" s="191">
        <f>+N163*M163+P163*Q163</f>
        <v>0</v>
      </c>
      <c r="S163" s="200">
        <f>((I56*I56)/162)*R163</f>
        <v>0</v>
      </c>
      <c r="T163" s="155" t="s">
        <v>238</v>
      </c>
    </row>
    <row r="164" spans="2:21" hidden="1"/>
    <row r="165" spans="2:21" hidden="1">
      <c r="B165" s="215" t="s">
        <v>261</v>
      </c>
      <c r="C165" s="198" t="s">
        <v>262</v>
      </c>
      <c r="E165" s="185"/>
      <c r="G165" s="199">
        <f>+E165*(C59+E59*2+1)</f>
        <v>0</v>
      </c>
      <c r="H165" s="199">
        <f>(+E165*(C59+E59*2)*(D59+F59+F59))*50%</f>
        <v>0</v>
      </c>
      <c r="I165" s="200">
        <f>+(C59+E59*2)*E165*F59</f>
        <v>0</v>
      </c>
      <c r="J165" s="200">
        <f>+E165*((C59+E59*2+0.06)*E59+(D59*E59*2))</f>
        <v>0</v>
      </c>
      <c r="K165" s="200">
        <f>+(D59+(D59+E59))*E165*2</f>
        <v>0</v>
      </c>
      <c r="L165" s="188">
        <f>+(E165)/H59+ IF(E165&gt;0,1,0)</f>
        <v>0</v>
      </c>
      <c r="M165" s="201">
        <f>+ROUNDUP(L165,0)</f>
        <v>0</v>
      </c>
      <c r="N165" s="190">
        <f>+(D59+E59-0.08)*2+(C59+E59*2-0.08)</f>
        <v>1.5100000000000002</v>
      </c>
      <c r="O165" s="188">
        <f>+N165/J59+1</f>
        <v>7.0400000000000009</v>
      </c>
      <c r="P165" s="201">
        <f>+ROUNDUP(O165,0)</f>
        <v>8</v>
      </c>
      <c r="Q165" s="189">
        <f>+E165+E165/6*50*(G59/1000)</f>
        <v>0</v>
      </c>
      <c r="R165" s="191">
        <f>+N165*M165+P165*Q165</f>
        <v>0</v>
      </c>
      <c r="S165" s="200">
        <f>((I59*I59)/162)*R165</f>
        <v>0</v>
      </c>
      <c r="T165" s="155" t="s">
        <v>238</v>
      </c>
    </row>
    <row r="166" spans="2:21" hidden="1">
      <c r="C166" s="155" t="s">
        <v>263</v>
      </c>
      <c r="D166" s="192">
        <f>ROUNDUP(+(E165/SQRT(L59^2+M59^2)),0)</f>
        <v>0</v>
      </c>
      <c r="E166" s="185"/>
      <c r="G166" s="202"/>
      <c r="H166" s="202"/>
      <c r="I166" s="203"/>
      <c r="J166" s="203">
        <f>0.5*(0.075+0.05)*0.075*C59*D166</f>
        <v>0</v>
      </c>
      <c r="K166" s="203">
        <f>+M59*C59*D166</f>
        <v>0</v>
      </c>
      <c r="L166" s="194"/>
      <c r="M166" s="201">
        <f>+ROUNDUP(L166,0)</f>
        <v>0</v>
      </c>
      <c r="N166" s="195"/>
      <c r="O166" s="194"/>
      <c r="P166" s="204"/>
      <c r="Q166" s="196"/>
      <c r="R166" s="191">
        <f>+N166*M166+P166*Q166</f>
        <v>0</v>
      </c>
      <c r="S166" s="200">
        <f>((I59*I59)/162)*R166</f>
        <v>0</v>
      </c>
    </row>
    <row r="167" spans="2:21" hidden="1">
      <c r="C167" s="155" t="s">
        <v>264</v>
      </c>
      <c r="D167" s="155">
        <f>ROUNDUP(+E165/1,0)</f>
        <v>0</v>
      </c>
    </row>
    <row r="168" spans="2:21" hidden="1"/>
    <row r="169" spans="2:21" hidden="1">
      <c r="B169" s="215" t="s">
        <v>261</v>
      </c>
      <c r="C169" s="198" t="s">
        <v>265</v>
      </c>
      <c r="E169" s="185">
        <f>30.33*1.0785</f>
        <v>32.710904999999997</v>
      </c>
      <c r="G169" s="186">
        <f>+E169*(C63+E63*2+1)</f>
        <v>53.972993249999995</v>
      </c>
      <c r="H169" s="186">
        <f>(+E169*(C63+E63*2)*(D63+F63+F63))*50%</f>
        <v>7.4417308875000003</v>
      </c>
      <c r="I169" s="187">
        <f>+(C63+E63*2)*E169*F63</f>
        <v>1.0631044125</v>
      </c>
      <c r="J169" s="187">
        <f>+E169*((C63+E63*2+0.06)*E63+(D63*E63*2))</f>
        <v>6.2477828549999996</v>
      </c>
      <c r="K169" s="187">
        <f>+(D63+(D63+E63))*E169*2</f>
        <v>85.048352999999977</v>
      </c>
      <c r="L169" s="188">
        <f>+(E169)/H63+ IF(E169&gt;0,1,0)</f>
        <v>131.84361999999999</v>
      </c>
      <c r="M169" s="189">
        <f>+ROUNDUP(L169,0)</f>
        <v>132</v>
      </c>
      <c r="N169" s="190">
        <f>+(D63+E63-0.08)*2+(C63+E63*2-0.08)</f>
        <v>1.81</v>
      </c>
      <c r="O169" s="188">
        <f>+N169/J63+1</f>
        <v>8.24</v>
      </c>
      <c r="P169" s="189">
        <f>+ROUNDUP(O169,0)</f>
        <v>9</v>
      </c>
      <c r="Q169" s="189">
        <f>+E169+E169/6*50*(G63/1000)</f>
        <v>35.436813749999999</v>
      </c>
      <c r="R169" s="191">
        <f>+N169*M169+P169*Q169</f>
        <v>557.85132375000001</v>
      </c>
      <c r="S169" s="187">
        <f>((I63*I63)/162)*R169</f>
        <v>344.35266898148149</v>
      </c>
      <c r="T169" s="155" t="s">
        <v>238</v>
      </c>
    </row>
    <row r="170" spans="2:21" hidden="1">
      <c r="C170" s="155" t="s">
        <v>263</v>
      </c>
      <c r="D170" s="192">
        <f>ROUNDUP(+(E169/SQRT(L63^2+M63^2)),0)</f>
        <v>85</v>
      </c>
      <c r="E170" s="185"/>
      <c r="G170" s="193"/>
      <c r="H170" s="193"/>
      <c r="I170" s="192"/>
      <c r="J170" s="192">
        <f>0.5*(0.075+0.05)*0.075*C63*D170</f>
        <v>0.17929687500000002</v>
      </c>
      <c r="K170" s="192">
        <f>+M63*C63*D170</f>
        <v>10.518750000000001</v>
      </c>
      <c r="L170" s="194"/>
      <c r="M170" s="189">
        <f>+ROUNDUP(L170,0)</f>
        <v>0</v>
      </c>
      <c r="N170" s="195"/>
      <c r="O170" s="194"/>
      <c r="P170" s="196"/>
      <c r="Q170" s="196"/>
      <c r="R170" s="191">
        <f>+N170*M170+P170*Q170</f>
        <v>0</v>
      </c>
      <c r="S170" s="187">
        <f>((I63*I63)/162)*R170</f>
        <v>0</v>
      </c>
      <c r="U170" s="192">
        <f>S169+S170</f>
        <v>344.35266898148149</v>
      </c>
    </row>
    <row r="171" spans="2:21" hidden="1">
      <c r="C171" s="155" t="s">
        <v>264</v>
      </c>
      <c r="D171" s="155">
        <f>ROUNDUP(+E169/1,0)</f>
        <v>33</v>
      </c>
    </row>
    <row r="172" spans="2:21" hidden="1">
      <c r="K172" s="187"/>
    </row>
    <row r="173" spans="2:21" hidden="1">
      <c r="B173" s="215" t="s">
        <v>261</v>
      </c>
      <c r="C173" s="198" t="s">
        <v>266</v>
      </c>
      <c r="E173" s="185">
        <v>73.25</v>
      </c>
      <c r="G173" s="186">
        <f>+E173*(C67+E67*2+1)</f>
        <v>131.85</v>
      </c>
      <c r="H173" s="186">
        <f>(+E173*(C67+E67*2)*(D67+F67+F67))*50%</f>
        <v>20.51</v>
      </c>
      <c r="I173" s="187">
        <f>+(C67+E67*2)*E173*F67</f>
        <v>2.93</v>
      </c>
      <c r="J173" s="187">
        <f>+E173*((C67+E67*2+0.06)*E67+(D67*E67*2))</f>
        <v>15.089500000000001</v>
      </c>
      <c r="K173" s="187">
        <f>+(D67+(D67+E67))*E173*2</f>
        <v>190.44999999999996</v>
      </c>
      <c r="L173" s="188">
        <f>+(E173)/H67+ IF(E173&gt;0,1,0)</f>
        <v>294</v>
      </c>
      <c r="M173" s="189">
        <f>+ROUNDUP(L173,0)</f>
        <v>294</v>
      </c>
      <c r="N173" s="190">
        <f>+(D67+E67-0.08)*2+(C67+E67*2-0.08)</f>
        <v>1.96</v>
      </c>
      <c r="O173" s="188">
        <f>+N173/J67+1</f>
        <v>8.84</v>
      </c>
      <c r="P173" s="189">
        <f>+ROUNDUP(O173,0)</f>
        <v>9</v>
      </c>
      <c r="Q173" s="189">
        <f>+E173+E173/6*50*(G67/1000)</f>
        <v>79.354166666666671</v>
      </c>
      <c r="R173" s="191">
        <f>+N173*M173+P173*Q173</f>
        <v>1290.4275</v>
      </c>
      <c r="S173" s="187">
        <f>((I67*I67)/162)*R173</f>
        <v>796.56018518518511</v>
      </c>
      <c r="T173" s="155" t="s">
        <v>238</v>
      </c>
    </row>
    <row r="174" spans="2:21" hidden="1">
      <c r="C174" s="155" t="s">
        <v>263</v>
      </c>
      <c r="D174" s="192">
        <f>ROUNDUP(+(E173/SQRT(L67^2+M67^2)),0)</f>
        <v>189</v>
      </c>
      <c r="E174" s="185"/>
      <c r="G174" s="193"/>
      <c r="H174" s="193"/>
      <c r="I174" s="192"/>
      <c r="J174" s="192">
        <f>0.5*(0.075+0.05)*0.075*C67*D174</f>
        <v>0.53156249999999994</v>
      </c>
      <c r="K174" s="192">
        <f>+M67*C67*D174</f>
        <v>31.185000000000002</v>
      </c>
      <c r="L174" s="194"/>
      <c r="M174" s="189">
        <f>+ROUNDUP(L174,0)</f>
        <v>0</v>
      </c>
      <c r="N174" s="195"/>
      <c r="O174" s="194"/>
      <c r="P174" s="196"/>
      <c r="Q174" s="196"/>
      <c r="R174" s="191">
        <f>+N174*M174+P174*Q174</f>
        <v>0</v>
      </c>
      <c r="S174" s="187">
        <f>((I67*I67)/162)*R174</f>
        <v>0</v>
      </c>
    </row>
    <row r="175" spans="2:21" hidden="1">
      <c r="C175" s="155" t="s">
        <v>264</v>
      </c>
      <c r="D175" s="155">
        <f>ROUNDUP(+E173/1,0)</f>
        <v>74</v>
      </c>
    </row>
    <row r="176" spans="2:21" hidden="1"/>
    <row r="177" spans="2:20" hidden="1">
      <c r="B177" s="210" t="s">
        <v>261</v>
      </c>
      <c r="C177" s="179" t="s">
        <v>267</v>
      </c>
      <c r="E177" s="185">
        <v>8.6</v>
      </c>
      <c r="G177" s="199">
        <f>+E177*(C71+E71*2+1)</f>
        <v>17.2</v>
      </c>
      <c r="H177" s="199">
        <f>(+E177*(C71+E71*2)*(D71+F71+F71))*50%</f>
        <v>3.8700000000000006</v>
      </c>
      <c r="I177" s="200">
        <f>+(C71+E71*2)*E177*F71</f>
        <v>0.43</v>
      </c>
      <c r="J177" s="200">
        <f>+E177*((C71+E71*2+0.06)*E71+(D71*E71*2))</f>
        <v>2.2875999999999999</v>
      </c>
      <c r="K177" s="200">
        <f>+(D71+(D71+E71))*E177*2</f>
        <v>29.240000000000002</v>
      </c>
      <c r="L177" s="188">
        <f>+(E177)/H71+ IF(E177&gt;0,1,0)</f>
        <v>35.4</v>
      </c>
      <c r="M177" s="201">
        <f>+ROUNDUP(L177,0)</f>
        <v>36</v>
      </c>
      <c r="N177" s="190">
        <f>+(D71+E71-0.08)*2+(C71+E71*2-0.08)</f>
        <v>2.56</v>
      </c>
      <c r="O177" s="188">
        <f>+N177/J71+1</f>
        <v>11.24</v>
      </c>
      <c r="P177" s="201">
        <f>+ROUNDUP(O177,0)</f>
        <v>12</v>
      </c>
      <c r="Q177" s="189">
        <f>+E177+E177/6*50*(G71/1000)</f>
        <v>9.3166666666666664</v>
      </c>
      <c r="R177" s="191">
        <f>+N177*M177+P177*Q177</f>
        <v>203.95999999999998</v>
      </c>
      <c r="S177" s="200">
        <f>((I71*I71)/162)*R177</f>
        <v>125.90123456790121</v>
      </c>
      <c r="T177" s="155" t="s">
        <v>238</v>
      </c>
    </row>
    <row r="178" spans="2:20" hidden="1">
      <c r="C178" s="155" t="s">
        <v>263</v>
      </c>
      <c r="D178" s="192">
        <f>ROUNDUP(+(E177/SQRT(L71^2+M71^2)),0)</f>
        <v>23</v>
      </c>
      <c r="E178" s="185"/>
      <c r="G178" s="202"/>
      <c r="H178" s="202"/>
      <c r="I178" s="203"/>
      <c r="J178" s="203">
        <f>0.5*(0.075+0.05)*0.075*C71*D178</f>
        <v>8.6249999999999993E-2</v>
      </c>
      <c r="K178" s="203">
        <f>+M71*C71*D178</f>
        <v>5.0600000000000005</v>
      </c>
      <c r="L178" s="194"/>
      <c r="M178" s="201">
        <f>+ROUNDUP(L178,0)</f>
        <v>0</v>
      </c>
      <c r="N178" s="195"/>
      <c r="O178" s="194"/>
      <c r="P178" s="204"/>
      <c r="Q178" s="196"/>
      <c r="R178" s="191">
        <f>+N178*M178+P178*Q178</f>
        <v>0</v>
      </c>
      <c r="S178" s="200">
        <f>((I71*I71)/162)*R178</f>
        <v>0</v>
      </c>
    </row>
    <row r="179" spans="2:20" hidden="1">
      <c r="C179" s="155" t="s">
        <v>264</v>
      </c>
      <c r="D179" s="155">
        <f>ROUNDUP(+E177/1,0)</f>
        <v>9</v>
      </c>
      <c r="H179" s="192"/>
    </row>
    <row r="180" spans="2:20" hidden="1"/>
    <row r="181" spans="2:20" hidden="1">
      <c r="B181" s="212" t="s">
        <v>261</v>
      </c>
      <c r="C181" s="179" t="s">
        <v>268</v>
      </c>
      <c r="E181" s="185">
        <v>13.83</v>
      </c>
      <c r="G181" s="199">
        <f>+E181*(C75+E75*2+1)</f>
        <v>31.1175</v>
      </c>
      <c r="H181" s="199">
        <f>(+E181*(C75+E75*2)*(D75+F75+F75))*50%</f>
        <v>9.5081250000000015</v>
      </c>
      <c r="I181" s="200">
        <f>+(C75+E75*2)*E181*F75</f>
        <v>0.86437500000000012</v>
      </c>
      <c r="J181" s="200">
        <f>+E181*((C75+E75*2+0.06)*E75+(D75*E75*2))</f>
        <v>5.7221625000000005</v>
      </c>
      <c r="K181" s="200">
        <f>+(D75+(D75+E75))*E181*2</f>
        <v>58.777500000000003</v>
      </c>
      <c r="L181" s="188">
        <f>+(E181)/H75+ IF(E181&gt;0,1,0)</f>
        <v>56.32</v>
      </c>
      <c r="M181" s="201">
        <f>+ROUNDUP(L181,0)</f>
        <v>57</v>
      </c>
      <c r="N181" s="190">
        <f>+(D75+E75-0.08)*2+(C75+E75*2-0.08)</f>
        <v>3.26</v>
      </c>
      <c r="O181" s="188">
        <f>+N181/J75+1</f>
        <v>14.04</v>
      </c>
      <c r="P181" s="201">
        <f>+ROUNDUP(O181,0)</f>
        <v>15</v>
      </c>
      <c r="Q181" s="189">
        <f>+E181+E181/6*50*(G75/1000)</f>
        <v>14.9825</v>
      </c>
      <c r="R181" s="191">
        <f>+N181*M181+P181*Q181</f>
        <v>410.5575</v>
      </c>
      <c r="S181" s="200">
        <f>((I75*I75)/162)*R181</f>
        <v>253.43055555555554</v>
      </c>
      <c r="T181" s="155" t="s">
        <v>238</v>
      </c>
    </row>
    <row r="182" spans="2:20" hidden="1">
      <c r="C182" s="155" t="s">
        <v>263</v>
      </c>
      <c r="D182" s="192">
        <f>ROUNDUP(+(E181/SQRT(L75^2+M75^2)),0)</f>
        <v>36</v>
      </c>
      <c r="E182" s="185"/>
      <c r="G182" s="202"/>
      <c r="H182" s="202"/>
      <c r="I182" s="203"/>
      <c r="J182" s="203">
        <f>0.5*(0.075+0.05)*0.075*C75*D182</f>
        <v>0.16874999999999998</v>
      </c>
      <c r="K182" s="203">
        <f>+M75*C75*D182</f>
        <v>9.9</v>
      </c>
      <c r="L182" s="194"/>
      <c r="M182" s="201">
        <f>+ROUNDUP(L182,0)</f>
        <v>0</v>
      </c>
      <c r="N182" s="195"/>
      <c r="O182" s="194"/>
      <c r="P182" s="204"/>
      <c r="Q182" s="196"/>
      <c r="R182" s="191">
        <f>+N182*M182+P182*Q182</f>
        <v>0</v>
      </c>
      <c r="S182" s="200">
        <f>((I75*I75)/162)*R182</f>
        <v>0</v>
      </c>
    </row>
    <row r="183" spans="2:20" hidden="1">
      <c r="C183" s="155" t="s">
        <v>264</v>
      </c>
      <c r="D183" s="155">
        <f>ROUNDUP(+E181/1,0)</f>
        <v>14</v>
      </c>
    </row>
    <row r="184" spans="2:20" hidden="1"/>
    <row r="185" spans="2:20" hidden="1">
      <c r="B185" s="210" t="s">
        <v>269</v>
      </c>
      <c r="C185" s="179" t="s">
        <v>262</v>
      </c>
      <c r="E185" s="185">
        <v>100</v>
      </c>
      <c r="G185" s="199">
        <f>+E185*(C79+E79*2+1)</f>
        <v>165</v>
      </c>
      <c r="H185" s="199">
        <f>0.5*L79*M79*D186</f>
        <v>20.25</v>
      </c>
      <c r="I185" s="200">
        <f>+(L79*(C79+2*E79)*D186*E79)</f>
        <v>5.8500000000000014</v>
      </c>
      <c r="J185" s="200">
        <f>+D186*(L79+M79)*E79*(C79+2*E79)+D186*((L79+M79)*E79*D79)*2</f>
        <v>20.925000000000001</v>
      </c>
      <c r="K185" s="200">
        <f>+(D79+(D79+E79))*E185*2</f>
        <v>200</v>
      </c>
      <c r="L185" s="188">
        <f>+(D186*(L79+M79))/H79+ IF(E185&gt;0,1,0)</f>
        <v>541</v>
      </c>
      <c r="M185" s="201">
        <f>+ROUNDUP(L185,0)</f>
        <v>541</v>
      </c>
      <c r="N185" s="190">
        <f>+(D79+E79-0.08)*2+(C79+E79*2-0.08)</f>
        <v>1.5100000000000002</v>
      </c>
      <c r="O185" s="188">
        <f>+N185/J79+1</f>
        <v>7.0400000000000009</v>
      </c>
      <c r="P185" s="201">
        <f>+ROUNDUP(O185,0)</f>
        <v>8</v>
      </c>
      <c r="Q185" s="189">
        <f>+(L79+M79-2*0.04)*D186+(((L79+M79-2*0.04)*D186)/6*50*(I79/1000))</f>
        <v>137.58333333333334</v>
      </c>
      <c r="R185" s="191">
        <f>+N185*M185+P185*Q185</f>
        <v>1917.5766666666668</v>
      </c>
      <c r="S185" s="200">
        <f>((I79*I79)/162)*R185</f>
        <v>1183.6893004115227</v>
      </c>
      <c r="T185" s="155" t="s">
        <v>238</v>
      </c>
    </row>
    <row r="186" spans="2:20" hidden="1">
      <c r="C186" s="155" t="s">
        <v>263</v>
      </c>
      <c r="D186" s="192">
        <f>ROUNDUP(+(E185/SQRT(L79^2+M79^2)),0)</f>
        <v>100</v>
      </c>
      <c r="E186" s="185"/>
      <c r="G186" s="202"/>
      <c r="H186" s="202"/>
      <c r="I186" s="203"/>
      <c r="J186" s="203"/>
      <c r="K186" s="203"/>
      <c r="L186" s="194"/>
      <c r="M186" s="201"/>
      <c r="N186" s="195"/>
      <c r="O186" s="194"/>
      <c r="P186" s="204"/>
      <c r="Q186" s="196"/>
      <c r="R186" s="191"/>
      <c r="S186" s="200"/>
    </row>
    <row r="187" spans="2:20" hidden="1">
      <c r="C187" s="155" t="s">
        <v>264</v>
      </c>
      <c r="D187" s="155">
        <f>ROUNDUP(+E185/1,0)</f>
        <v>100</v>
      </c>
    </row>
    <row r="188" spans="2:20" hidden="1"/>
    <row r="189" spans="2:20" hidden="1">
      <c r="B189" s="210" t="s">
        <v>269</v>
      </c>
      <c r="C189" s="179" t="s">
        <v>265</v>
      </c>
      <c r="E189" s="185">
        <v>28.19</v>
      </c>
      <c r="G189" s="199">
        <f>+E189*(C83+E83*2+1)</f>
        <v>46.513500000000001</v>
      </c>
      <c r="H189" s="199">
        <f>0.5*L83*M83*D190</f>
        <v>5.8725000000000005</v>
      </c>
      <c r="I189" s="200">
        <f>+(L83*(C83+2*E83)*D190*E83)</f>
        <v>1.6965000000000003</v>
      </c>
      <c r="J189" s="200">
        <f>+D190*(L83+M83)*E83*(C83+2*E83)+D190*((L83+M83)*E83*D83)*2</f>
        <v>7.2427500000000009</v>
      </c>
      <c r="K189" s="200">
        <f>+(D83+(D83+E83))*E189*2</f>
        <v>73.293999999999997</v>
      </c>
      <c r="L189" s="188">
        <f>+(D190*(L83+M83))/H83+ IF(E189&gt;0,1,0)</f>
        <v>157.60000000000002</v>
      </c>
      <c r="M189" s="201">
        <f>+ROUNDUP(L189,0)</f>
        <v>158</v>
      </c>
      <c r="N189" s="190">
        <f>+(D83+E83-0.08)*2+(C83+E83*2-0.08)</f>
        <v>1.81</v>
      </c>
      <c r="O189" s="188">
        <f>+N189/J83+1</f>
        <v>8.24</v>
      </c>
      <c r="P189" s="201">
        <f>+ROUNDUP(O189,0)</f>
        <v>9</v>
      </c>
      <c r="Q189" s="189">
        <f>+(L83+M83-2*0.04)*D190+(((L83+M83-2*0.04)*D190)/6*50*(I83/1000))</f>
        <v>39.899166666666666</v>
      </c>
      <c r="R189" s="191">
        <f>+N189*M189+P189*Q189</f>
        <v>645.07249999999999</v>
      </c>
      <c r="S189" s="200">
        <f>((I83*I83)/162)*R189</f>
        <v>398.1929012345679</v>
      </c>
      <c r="T189" s="155" t="s">
        <v>238</v>
      </c>
    </row>
    <row r="190" spans="2:20" hidden="1">
      <c r="C190" s="155" t="s">
        <v>263</v>
      </c>
      <c r="D190" s="192">
        <f>ROUNDUP(+(E189/SQRT(L83^2+M83^2)),0)</f>
        <v>29</v>
      </c>
      <c r="E190" s="185"/>
      <c r="G190" s="202"/>
      <c r="H190" s="202"/>
      <c r="I190" s="203"/>
      <c r="J190" s="203"/>
      <c r="K190" s="203"/>
      <c r="L190" s="194"/>
      <c r="M190" s="201"/>
      <c r="N190" s="195"/>
      <c r="O190" s="194"/>
      <c r="P190" s="204"/>
      <c r="Q190" s="196"/>
      <c r="R190" s="191"/>
      <c r="S190" s="200"/>
    </row>
    <row r="191" spans="2:20" hidden="1">
      <c r="C191" s="155" t="s">
        <v>264</v>
      </c>
      <c r="D191" s="155">
        <f>ROUNDUP(+E189/1,0)</f>
        <v>29</v>
      </c>
    </row>
    <row r="192" spans="2:20" hidden="1"/>
    <row r="193" spans="2:20" hidden="1">
      <c r="B193" s="210" t="s">
        <v>269</v>
      </c>
      <c r="C193" s="179" t="s">
        <v>266</v>
      </c>
      <c r="E193" s="185">
        <v>100</v>
      </c>
      <c r="G193" s="199">
        <f>+E193*(C87+E87*2+1)</f>
        <v>180</v>
      </c>
      <c r="H193" s="199">
        <f>0.5*L87*M87*D194</f>
        <v>20.25</v>
      </c>
      <c r="I193" s="200">
        <f>+(L87*(C87+2*E87)*D194*E87)</f>
        <v>7.200000000000002</v>
      </c>
      <c r="J193" s="200">
        <f>+D194*(L87+M87)*E87*(C87+2*E87)+D194*((L87+M87)*E87*D87)*2</f>
        <v>27</v>
      </c>
      <c r="K193" s="200">
        <f>+(D87+(D87+E87))*E193*2</f>
        <v>259.99999999999994</v>
      </c>
      <c r="L193" s="188">
        <f>+(D194*(L87+M87))/H87+ IF(E193&gt;0,1,0)</f>
        <v>541</v>
      </c>
      <c r="M193" s="201">
        <f>+ROUNDUP(L193,0)</f>
        <v>541</v>
      </c>
      <c r="N193" s="190">
        <f>+(D87+E87-0.08)*2+(C87+E87*2-0.08)</f>
        <v>1.96</v>
      </c>
      <c r="O193" s="188">
        <f>+N193/J87+1</f>
        <v>8.84</v>
      </c>
      <c r="P193" s="201">
        <f>+ROUNDUP(O193,0)</f>
        <v>9</v>
      </c>
      <c r="Q193" s="189">
        <f>+(L87+M87-2*0.04)*D194+(((L87+M87-2*0.04)*D194)/6*50*(I87/1000))</f>
        <v>137.58333333333334</v>
      </c>
      <c r="R193" s="191">
        <f>+N193*M193+P193*Q193</f>
        <v>2298.6099999999997</v>
      </c>
      <c r="S193" s="200">
        <f>((I87*I87)/162)*R193</f>
        <v>1418.8950617283947</v>
      </c>
      <c r="T193" s="155" t="s">
        <v>238</v>
      </c>
    </row>
    <row r="194" spans="2:20" hidden="1">
      <c r="C194" s="155" t="s">
        <v>263</v>
      </c>
      <c r="D194" s="192">
        <f>ROUNDUP(+(E193/SQRT(L87^2+M87^2)),0)</f>
        <v>100</v>
      </c>
      <c r="E194" s="185"/>
      <c r="G194" s="202"/>
      <c r="H194" s="202"/>
      <c r="I194" s="203"/>
      <c r="J194" s="203"/>
      <c r="K194" s="203"/>
      <c r="L194" s="194"/>
      <c r="M194" s="201"/>
      <c r="N194" s="195"/>
      <c r="O194" s="194"/>
      <c r="P194" s="204"/>
      <c r="Q194" s="196"/>
      <c r="R194" s="191"/>
      <c r="S194" s="200"/>
    </row>
    <row r="195" spans="2:20" hidden="1">
      <c r="C195" s="155" t="s">
        <v>264</v>
      </c>
      <c r="D195" s="155">
        <f>ROUNDUP(+E193/1,0)</f>
        <v>100</v>
      </c>
    </row>
    <row r="196" spans="2:20" hidden="1"/>
    <row r="197" spans="2:20" hidden="1">
      <c r="B197" s="210" t="s">
        <v>269</v>
      </c>
      <c r="C197" s="179" t="s">
        <v>267</v>
      </c>
      <c r="E197" s="185">
        <v>100</v>
      </c>
      <c r="G197" s="199">
        <f>+E197*(C91+E91*2+1)</f>
        <v>200</v>
      </c>
      <c r="H197" s="199">
        <f>0.5*L91*M91*D198</f>
        <v>20.25</v>
      </c>
      <c r="I197" s="200">
        <f>+(L91*(C91+2*E91)*D198*E91)</f>
        <v>9</v>
      </c>
      <c r="J197" s="200">
        <f>+D198*(L91+M91)*E91*(C91+2*E91)+D198*((L91+M91)*E91*D91)*2</f>
        <v>35.1</v>
      </c>
      <c r="K197" s="200">
        <f>+(D91+(D91+E91))*E197*2</f>
        <v>340.00000000000006</v>
      </c>
      <c r="L197" s="188">
        <f>+(D198*(L91+M91))/H91+ IF(E197&gt;0,1,0)</f>
        <v>541</v>
      </c>
      <c r="M197" s="201">
        <f>+ROUNDUP(L197,0)</f>
        <v>541</v>
      </c>
      <c r="N197" s="190">
        <f>+(D91+E91-0.08)*2+(C91+E91*2-0.08)</f>
        <v>2.56</v>
      </c>
      <c r="O197" s="188">
        <f>+N197/J91+1</f>
        <v>11.24</v>
      </c>
      <c r="P197" s="201">
        <f>+ROUNDUP(O197,0)</f>
        <v>12</v>
      </c>
      <c r="Q197" s="189">
        <f>+(L91+M91-2*0.04)*D198+(((L91+M91-2*0.04)*D198)/6*50*(I91/1000))</f>
        <v>137.58333333333334</v>
      </c>
      <c r="R197" s="191">
        <f>+N197*M197+P197*Q197</f>
        <v>3035.96</v>
      </c>
      <c r="S197" s="200">
        <f>((I91*I91)/162)*R197</f>
        <v>1874.0493827160492</v>
      </c>
      <c r="T197" s="155" t="s">
        <v>238</v>
      </c>
    </row>
    <row r="198" spans="2:20" hidden="1">
      <c r="C198" s="155" t="s">
        <v>263</v>
      </c>
      <c r="D198" s="192">
        <f>ROUNDUP(+(E197/SQRT(L91^2+M91^2)),0)</f>
        <v>100</v>
      </c>
      <c r="E198" s="185"/>
      <c r="G198" s="202"/>
      <c r="H198" s="202"/>
      <c r="I198" s="203"/>
      <c r="J198" s="203"/>
      <c r="K198" s="203"/>
      <c r="L198" s="194"/>
      <c r="M198" s="201"/>
      <c r="N198" s="195"/>
      <c r="O198" s="194"/>
      <c r="P198" s="204"/>
      <c r="Q198" s="196"/>
      <c r="R198" s="191"/>
      <c r="S198" s="200"/>
    </row>
    <row r="199" spans="2:20" hidden="1">
      <c r="C199" s="155" t="s">
        <v>264</v>
      </c>
      <c r="D199" s="155">
        <f>ROUNDUP(+E197/1,0)</f>
        <v>100</v>
      </c>
    </row>
    <row r="200" spans="2:20" hidden="1"/>
    <row r="201" spans="2:20" hidden="1">
      <c r="B201" s="210" t="s">
        <v>269</v>
      </c>
      <c r="C201" s="179" t="s">
        <v>270</v>
      </c>
      <c r="E201" s="185">
        <f>(22.38+21.09+22.47+16.84)*1.06418</f>
        <v>88.092820399999994</v>
      </c>
      <c r="G201" s="199">
        <f>+E201*(C95+E95*2+1)</f>
        <v>198.20884589999997</v>
      </c>
      <c r="H201" s="199">
        <f>0.5*L95*M95*D202</f>
        <v>17.82</v>
      </c>
      <c r="I201" s="200">
        <f>+(L95*(C95+2*E95)*D202*E95)</f>
        <v>12.375</v>
      </c>
      <c r="J201" s="200">
        <f>+D202*(L95+M95)*E95*(C95+2*E95)+D202*((L95+M95)*E95*D95)*2</f>
        <v>40.837500000000006</v>
      </c>
      <c r="K201" s="200">
        <f>+(D95+(D95+E95))*E201*2</f>
        <v>286.30166629999997</v>
      </c>
      <c r="L201" s="188">
        <f>+(D202*(L95+M95))/H95+ IF(E201&gt;0,1,0)</f>
        <v>476.20000000000005</v>
      </c>
      <c r="M201" s="201">
        <f>+ROUNDUP(L201,0)</f>
        <v>477</v>
      </c>
      <c r="N201" s="190">
        <f>+(D95+E95-0.08)*2+(C95+E95*2-0.08)</f>
        <v>2.76</v>
      </c>
      <c r="O201" s="188">
        <f>+N201/J95+1</f>
        <v>12.04</v>
      </c>
      <c r="P201" s="201">
        <f>+ROUNDUP(O201,0)</f>
        <v>13</v>
      </c>
      <c r="Q201" s="189">
        <f>+(L95+M95-2*0.04)*D202+(((L95+M95-2*0.04)*D202)/6*50*(I95/1000))</f>
        <v>121.07333333333334</v>
      </c>
      <c r="R201" s="191">
        <f>+N201*M201+P201*Q201</f>
        <v>2890.4733333333334</v>
      </c>
      <c r="S201" s="200">
        <f>((I95*I95)/162)*R201</f>
        <v>1784.2427983539094</v>
      </c>
      <c r="T201" s="155" t="s">
        <v>238</v>
      </c>
    </row>
    <row r="202" spans="2:20" hidden="1">
      <c r="C202" s="155" t="s">
        <v>263</v>
      </c>
      <c r="D202" s="192">
        <f>ROUNDUP(+(E201/SQRT(L95^2+M95^2)),0)</f>
        <v>88</v>
      </c>
      <c r="E202" s="185"/>
      <c r="G202" s="202"/>
      <c r="H202" s="202"/>
      <c r="I202" s="203"/>
      <c r="J202" s="203">
        <f>0.5*(0.075+0.05)*0.075*C95*D202</f>
        <v>0.41249999999999998</v>
      </c>
      <c r="K202" s="203">
        <f>D202*C95*M95</f>
        <v>39.6</v>
      </c>
      <c r="L202" s="194"/>
      <c r="M202" s="201"/>
      <c r="N202" s="195"/>
      <c r="O202" s="194"/>
      <c r="P202" s="204"/>
      <c r="Q202" s="196"/>
      <c r="R202" s="191"/>
      <c r="S202" s="200"/>
    </row>
    <row r="203" spans="2:20" hidden="1">
      <c r="C203" s="155" t="s">
        <v>264</v>
      </c>
      <c r="D203" s="155">
        <f>ROUNDUP(+E201/1,0)</f>
        <v>89</v>
      </c>
    </row>
    <row r="204" spans="2:20" hidden="1">
      <c r="G204" s="211" t="s">
        <v>271</v>
      </c>
      <c r="H204" s="211" t="s">
        <v>272</v>
      </c>
      <c r="I204" s="211" t="s">
        <v>125</v>
      </c>
    </row>
    <row r="205" spans="2:20" hidden="1"/>
    <row r="206" spans="2:20" hidden="1">
      <c r="B206" s="205"/>
      <c r="E206" s="205"/>
    </row>
    <row r="207" spans="2:20" hidden="1"/>
    <row r="208" spans="2:20" hidden="1">
      <c r="E208" s="205"/>
    </row>
    <row r="209" spans="5:5" hidden="1"/>
    <row r="210" spans="5:5" hidden="1">
      <c r="E210" s="205"/>
    </row>
    <row r="211" spans="5:5" hidden="1"/>
    <row r="212" spans="5:5" hidden="1">
      <c r="E212" s="205"/>
    </row>
    <row r="213" spans="5:5" hidden="1"/>
    <row r="214" spans="5:5" hidden="1"/>
    <row r="215" spans="5:5" hidden="1"/>
    <row r="216" spans="5:5" hidden="1"/>
    <row r="217" spans="5:5" hidden="1"/>
    <row r="218" spans="5:5" hidden="1"/>
    <row r="219" spans="5:5" hidden="1"/>
    <row r="220" spans="5:5" hidden="1"/>
    <row r="221" spans="5:5" hidden="1"/>
    <row r="222" spans="5:5" hidden="1"/>
    <row r="223" spans="5:5" hidden="1"/>
    <row r="227" spans="2:7">
      <c r="B227" s="205" t="s">
        <v>240</v>
      </c>
    </row>
    <row r="228" spans="2:7" ht="28.8">
      <c r="B228" s="212" t="s">
        <v>273</v>
      </c>
      <c r="C228" s="213">
        <v>10</v>
      </c>
    </row>
    <row r="230" spans="2:7">
      <c r="B230" s="155" t="s">
        <v>274</v>
      </c>
      <c r="C230" s="192"/>
    </row>
    <row r="231" spans="2:7">
      <c r="B231" s="155" t="s">
        <v>275</v>
      </c>
      <c r="C231" s="155">
        <v>0.5</v>
      </c>
    </row>
    <row r="232" spans="2:7">
      <c r="C232" s="192"/>
    </row>
    <row r="233" spans="2:7">
      <c r="B233" s="155" t="s">
        <v>276</v>
      </c>
      <c r="C233" s="155">
        <f>ROUNDUP(C228/C231,0)</f>
        <v>20</v>
      </c>
    </row>
    <row r="236" spans="2:7">
      <c r="B236" s="155" t="s">
        <v>277</v>
      </c>
      <c r="C236" s="155">
        <f>C233*0.16*0.5</f>
        <v>1.6</v>
      </c>
      <c r="E236" s="205" t="s">
        <v>278</v>
      </c>
    </row>
    <row r="237" spans="2:7">
      <c r="B237" s="155" t="s">
        <v>162</v>
      </c>
      <c r="C237" s="155">
        <f>((0.16*2)+(0.15*0.5*2))*C233</f>
        <v>9.3999999999999986</v>
      </c>
    </row>
    <row r="239" spans="2:7">
      <c r="B239" s="155" t="s">
        <v>279</v>
      </c>
      <c r="C239" s="194">
        <v>2.12</v>
      </c>
      <c r="D239" s="214">
        <f>ROUNDUP(0.5/0.125,0)+1</f>
        <v>5</v>
      </c>
      <c r="E239" s="155">
        <f>C233</f>
        <v>20</v>
      </c>
      <c r="F239" s="155">
        <v>1.1000000000000001</v>
      </c>
      <c r="G239" s="155">
        <f>PRODUCT(C239:F239)</f>
        <v>233.20000000000005</v>
      </c>
    </row>
    <row r="240" spans="2:7">
      <c r="C240" s="155">
        <v>0.5</v>
      </c>
      <c r="D240" s="214">
        <f>ROUNDUP(C239/0.2+1,0)</f>
        <v>12</v>
      </c>
      <c r="E240" s="155">
        <f>C233</f>
        <v>20</v>
      </c>
      <c r="F240" s="155">
        <v>1.1000000000000001</v>
      </c>
      <c r="G240" s="155">
        <f>PRODUCT(C240:F240)</f>
        <v>132</v>
      </c>
    </row>
    <row r="242" spans="2:10">
      <c r="G242" s="155">
        <f>SUM(G239:G241)</f>
        <v>365.20000000000005</v>
      </c>
      <c r="H242" s="155">
        <f>ROUND(100/162,3)</f>
        <v>0.61699999999999999</v>
      </c>
      <c r="J242" s="194">
        <f>ROUNDUP(PRODUCT(G242:H242),0)</f>
        <v>226</v>
      </c>
    </row>
    <row r="249" spans="2:10">
      <c r="B249" s="205" t="s">
        <v>280</v>
      </c>
    </row>
    <row r="250" spans="2:10">
      <c r="C250" s="205" t="s">
        <v>271</v>
      </c>
      <c r="D250" s="205" t="s">
        <v>281</v>
      </c>
      <c r="F250" s="205" t="s">
        <v>119</v>
      </c>
    </row>
    <row r="251" spans="2:10">
      <c r="B251" s="205" t="s">
        <v>282</v>
      </c>
      <c r="C251" s="192">
        <f>E107</f>
        <v>225.48900000000003</v>
      </c>
      <c r="D251" s="192">
        <f>(C6+E6+E6)</f>
        <v>0.5</v>
      </c>
      <c r="F251" s="155">
        <f>C251*D251</f>
        <v>112.74450000000002</v>
      </c>
      <c r="G251" s="155">
        <v>1.1000000000000001</v>
      </c>
      <c r="H251" s="155">
        <f>F251*G251</f>
        <v>124.01895000000003</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1"/>
  <sheetViews>
    <sheetView workbookViewId="0">
      <selection activeCell="J195" sqref="J195"/>
    </sheetView>
  </sheetViews>
  <sheetFormatPr defaultColWidth="9.109375" defaultRowHeight="14.4"/>
  <cols>
    <col min="1" max="1" width="19.5546875" style="1" bestFit="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2.33203125" style="1" customWidth="1"/>
    <col min="11" max="11" width="12.33203125" style="1" bestFit="1" customWidth="1"/>
    <col min="12" max="12" width="11.33203125" style="1" customWidth="1"/>
    <col min="13" max="13" width="11.5546875" style="1" bestFit="1" customWidth="1"/>
    <col min="14" max="14" width="9.109375" style="1"/>
    <col min="15" max="15" width="11.5546875" style="1" bestFit="1" customWidth="1"/>
    <col min="16" max="16384" width="9.109375" style="1"/>
  </cols>
  <sheetData>
    <row r="1" spans="1:20">
      <c r="A1" s="1" t="s">
        <v>359</v>
      </c>
      <c r="F1" s="684" t="s">
        <v>333</v>
      </c>
      <c r="G1" s="684"/>
      <c r="H1" s="2" t="s">
        <v>1</v>
      </c>
      <c r="I1" s="1" t="s">
        <v>283</v>
      </c>
      <c r="J1" s="265" t="s">
        <v>312</v>
      </c>
      <c r="K1" s="1" t="s">
        <v>306</v>
      </c>
      <c r="L1" s="1" t="s">
        <v>307</v>
      </c>
      <c r="M1" s="2" t="s">
        <v>310</v>
      </c>
      <c r="R1" s="265" t="s">
        <v>1</v>
      </c>
      <c r="S1" s="265" t="s">
        <v>336</v>
      </c>
    </row>
    <row r="2" spans="1:20">
      <c r="J2" s="265"/>
      <c r="P2" s="1" t="s">
        <v>313</v>
      </c>
      <c r="R2" s="1">
        <v>10</v>
      </c>
      <c r="S2" s="1">
        <v>102</v>
      </c>
      <c r="T2" s="244"/>
    </row>
    <row r="3" spans="1:20">
      <c r="A3" s="2" t="s">
        <v>0</v>
      </c>
      <c r="B3" s="2"/>
      <c r="C3" s="2" t="s">
        <v>1</v>
      </c>
      <c r="D3" s="2"/>
      <c r="E3" s="2"/>
      <c r="F3" s="1" t="s">
        <v>330</v>
      </c>
      <c r="H3" s="1">
        <v>11.12</v>
      </c>
      <c r="I3" s="1">
        <v>8.32</v>
      </c>
      <c r="J3" s="1">
        <v>6.32</v>
      </c>
      <c r="N3" s="2"/>
      <c r="O3" s="2"/>
      <c r="R3" s="1">
        <v>8</v>
      </c>
      <c r="S3" s="1">
        <v>135</v>
      </c>
    </row>
    <row r="4" spans="1:20">
      <c r="F4" s="1" t="s">
        <v>331</v>
      </c>
      <c r="H4" s="1">
        <v>22.22</v>
      </c>
      <c r="I4" s="1">
        <f>(8.25+8.32)/2</f>
        <v>8.2850000000000001</v>
      </c>
      <c r="J4" s="1">
        <f>(6.25+6.32)/2</f>
        <v>6.2850000000000001</v>
      </c>
    </row>
    <row r="5" spans="1:20">
      <c r="A5" s="1" t="s">
        <v>326</v>
      </c>
      <c r="C5" s="1">
        <f>(67.94+80.25+51.3+5.5)*1.1</f>
        <v>225.48900000000003</v>
      </c>
      <c r="F5" s="1" t="s">
        <v>305</v>
      </c>
      <c r="H5" s="1">
        <v>11.81</v>
      </c>
      <c r="I5" s="1">
        <f>(8.25+9.39)/2</f>
        <v>8.82</v>
      </c>
      <c r="J5" s="265">
        <f>(6.25+7.39)/2</f>
        <v>6.82</v>
      </c>
    </row>
    <row r="6" spans="1:20">
      <c r="A6" s="1" t="s">
        <v>2</v>
      </c>
      <c r="C6" s="1">
        <f>(139.38+12.45)*1.1</f>
        <v>167.01300000000001</v>
      </c>
      <c r="F6" s="1" t="s">
        <v>334</v>
      </c>
      <c r="H6" s="1">
        <v>15.51</v>
      </c>
      <c r="I6" s="1">
        <f>(9.39+7.6)/2</f>
        <v>8.495000000000001</v>
      </c>
      <c r="J6" s="265">
        <f>(7.39+5.6)/2</f>
        <v>6.4949999999999992</v>
      </c>
      <c r="P6" s="1" t="s">
        <v>314</v>
      </c>
      <c r="R6" s="1">
        <v>15</v>
      </c>
      <c r="S6" s="1">
        <v>8</v>
      </c>
    </row>
    <row r="7" spans="1:20">
      <c r="A7" s="1" t="s">
        <v>3</v>
      </c>
      <c r="C7" s="1">
        <f>(9.59+42.88+6.72)*1.1</f>
        <v>65.109000000000009</v>
      </c>
      <c r="F7" s="1" t="s">
        <v>335</v>
      </c>
      <c r="H7" s="1">
        <v>6.48</v>
      </c>
      <c r="I7" s="1">
        <v>7.6</v>
      </c>
      <c r="J7" s="265">
        <v>5.6</v>
      </c>
      <c r="R7" s="1">
        <v>10</v>
      </c>
      <c r="S7" s="1">
        <v>9</v>
      </c>
    </row>
    <row r="8" spans="1:20">
      <c r="J8" s="265"/>
    </row>
    <row r="9" spans="1:20">
      <c r="F9" s="244" t="s">
        <v>329</v>
      </c>
      <c r="G9" s="244"/>
      <c r="J9" s="265"/>
    </row>
    <row r="10" spans="1:20">
      <c r="J10" s="265"/>
      <c r="P10" s="1" t="s">
        <v>315</v>
      </c>
      <c r="R10" s="1">
        <f>((4.25*34)+(66.25*3))</f>
        <v>343.25</v>
      </c>
    </row>
    <row r="11" spans="1:20">
      <c r="F11" s="2" t="s">
        <v>304</v>
      </c>
      <c r="G11" s="2"/>
      <c r="H11" s="2" t="s">
        <v>1</v>
      </c>
      <c r="I11" s="1" t="s">
        <v>283</v>
      </c>
      <c r="J11" s="265" t="s">
        <v>312</v>
      </c>
      <c r="K11" s="1" t="s">
        <v>306</v>
      </c>
      <c r="L11" s="1" t="s">
        <v>307</v>
      </c>
      <c r="M11" s="2" t="s">
        <v>310</v>
      </c>
      <c r="R11" s="1">
        <f>(239.25)</f>
        <v>239.25</v>
      </c>
    </row>
    <row r="12" spans="1:20">
      <c r="A12" s="1" t="s">
        <v>327</v>
      </c>
      <c r="C12" s="1">
        <f>(31.45+109.8)*1.1</f>
        <v>155.375</v>
      </c>
    </row>
    <row r="13" spans="1:20">
      <c r="F13" s="1" t="s">
        <v>330</v>
      </c>
      <c r="H13" s="1">
        <v>11.37</v>
      </c>
      <c r="I13" s="1">
        <v>10.050000000000001</v>
      </c>
      <c r="J13" s="1">
        <v>8.0500000000000007</v>
      </c>
    </row>
    <row r="14" spans="1:20">
      <c r="A14" s="243" t="s">
        <v>8</v>
      </c>
      <c r="F14" s="1" t="s">
        <v>331</v>
      </c>
      <c r="H14" s="1">
        <v>32.64</v>
      </c>
      <c r="I14" s="1">
        <f>(I13+17.68)/2</f>
        <v>13.865</v>
      </c>
      <c r="J14" s="1">
        <f>(J13+15.68)/2</f>
        <v>11.865</v>
      </c>
      <c r="P14" s="1" t="s">
        <v>316</v>
      </c>
      <c r="R14" s="1">
        <f>(145.85)</f>
        <v>145.85</v>
      </c>
    </row>
    <row r="15" spans="1:20">
      <c r="A15" s="243" t="s">
        <v>308</v>
      </c>
      <c r="F15" s="1" t="s">
        <v>305</v>
      </c>
      <c r="H15" s="1">
        <v>17.329999999999998</v>
      </c>
      <c r="I15" s="1">
        <f>(17.68+I16)/2</f>
        <v>13.89</v>
      </c>
      <c r="J15" s="1">
        <f>(15.68+J16)/2</f>
        <v>11.89</v>
      </c>
      <c r="R15" s="1">
        <f>146.15</f>
        <v>146.15</v>
      </c>
    </row>
    <row r="16" spans="1:20">
      <c r="A16" s="243" t="s">
        <v>311</v>
      </c>
      <c r="F16" s="1" t="s">
        <v>332</v>
      </c>
      <c r="H16" s="1">
        <v>9.6999999999999993</v>
      </c>
      <c r="I16" s="1">
        <v>10.1</v>
      </c>
      <c r="J16" s="1">
        <v>8.1</v>
      </c>
    </row>
    <row r="18" spans="1:13">
      <c r="A18" s="1" t="s">
        <v>309</v>
      </c>
      <c r="C18" s="1">
        <f>9.45*1.1</f>
        <v>10.395</v>
      </c>
      <c r="F18" s="1" t="str">
        <f>A12</f>
        <v>Gabion Wall Type 2</v>
      </c>
    </row>
    <row r="20" spans="1:13">
      <c r="A20" s="243" t="s">
        <v>8</v>
      </c>
      <c r="C20" s="1">
        <v>8.4499999999999993</v>
      </c>
      <c r="F20" s="1" t="s">
        <v>330</v>
      </c>
      <c r="H20" s="1">
        <v>67.3</v>
      </c>
      <c r="I20" s="1">
        <v>8.9</v>
      </c>
      <c r="K20" s="1">
        <v>3.67</v>
      </c>
      <c r="L20" s="1">
        <v>6.47</v>
      </c>
      <c r="M20" s="1">
        <v>1.63</v>
      </c>
    </row>
    <row r="21" spans="1:13">
      <c r="A21" s="243" t="s">
        <v>308</v>
      </c>
      <c r="C21" s="1">
        <v>1.65</v>
      </c>
      <c r="F21" s="1" t="s">
        <v>331</v>
      </c>
      <c r="H21" s="1">
        <v>15.8</v>
      </c>
      <c r="I21" s="1">
        <f>(I20+5.62)/2</f>
        <v>7.26</v>
      </c>
      <c r="K21" s="1">
        <f>(K20+5.37)/2</f>
        <v>4.5199999999999996</v>
      </c>
      <c r="L21" s="1">
        <f>(L20+5.45)/2</f>
        <v>5.96</v>
      </c>
      <c r="M21" s="1">
        <f>(M20+4.12)/2</f>
        <v>2.875</v>
      </c>
    </row>
    <row r="22" spans="1:13">
      <c r="A22" s="243" t="s">
        <v>311</v>
      </c>
      <c r="C22" s="1">
        <v>11.2</v>
      </c>
      <c r="F22" s="1" t="s">
        <v>305</v>
      </c>
      <c r="H22" s="1">
        <v>13.1</v>
      </c>
      <c r="I22" s="1">
        <f>(5.62+I23)/2</f>
        <v>5.1899999999999995</v>
      </c>
      <c r="K22" s="1">
        <f>(5.37+K23)</f>
        <v>9.4699999999999989</v>
      </c>
      <c r="L22" s="1">
        <f>(5.45+L23)/2</f>
        <v>5.4</v>
      </c>
      <c r="M22" s="1">
        <f>(4.12+M23)/2</f>
        <v>3.05</v>
      </c>
    </row>
    <row r="23" spans="1:13">
      <c r="F23" s="1" t="s">
        <v>332</v>
      </c>
      <c r="H23" s="1">
        <v>13.43</v>
      </c>
      <c r="I23" s="1">
        <v>4.76</v>
      </c>
      <c r="K23" s="1">
        <v>4.0999999999999996</v>
      </c>
      <c r="L23" s="1">
        <v>5.35</v>
      </c>
      <c r="M23" s="1">
        <v>1.98</v>
      </c>
    </row>
    <row r="24" spans="1:13">
      <c r="A24" s="1" t="s">
        <v>328</v>
      </c>
      <c r="C24" s="1">
        <f>86.42*1.1</f>
        <v>95.062000000000012</v>
      </c>
    </row>
    <row r="25" spans="1:13">
      <c r="F25" s="1" t="s">
        <v>354</v>
      </c>
      <c r="H25" s="1">
        <v>9.6</v>
      </c>
      <c r="I25" s="1">
        <v>5.72</v>
      </c>
      <c r="K25" s="1">
        <v>5.17</v>
      </c>
      <c r="L25" s="1">
        <v>6.1</v>
      </c>
      <c r="M25" s="1">
        <v>4.3600000000000003</v>
      </c>
    </row>
    <row r="26" spans="1:13">
      <c r="A26" s="243" t="s">
        <v>8</v>
      </c>
    </row>
    <row r="27" spans="1:13">
      <c r="A27" s="243" t="s">
        <v>308</v>
      </c>
      <c r="F27" s="1" t="str">
        <f>A18</f>
        <v>Gabion Wall Type 3</v>
      </c>
    </row>
    <row r="28" spans="1:13">
      <c r="A28" s="243" t="s">
        <v>311</v>
      </c>
    </row>
    <row r="29" spans="1:13">
      <c r="F29" s="1" t="s">
        <v>349</v>
      </c>
      <c r="H29" s="1">
        <v>1.8</v>
      </c>
      <c r="I29" s="1">
        <v>9.82</v>
      </c>
      <c r="K29" s="1">
        <v>10.82</v>
      </c>
      <c r="L29" s="1">
        <v>13.25</v>
      </c>
      <c r="M29" s="1">
        <v>10.32</v>
      </c>
    </row>
    <row r="30" spans="1:13">
      <c r="F30" s="1" t="s">
        <v>350</v>
      </c>
      <c r="H30" s="1">
        <v>16.55</v>
      </c>
      <c r="I30" s="1">
        <f t="shared" ref="I30:M30" si="0">(I29+I31)/2</f>
        <v>9.56</v>
      </c>
      <c r="K30" s="1">
        <f t="shared" si="0"/>
        <v>9.2100000000000009</v>
      </c>
      <c r="L30" s="1">
        <f>(L29+L31)/2</f>
        <v>12.085000000000001</v>
      </c>
      <c r="M30" s="1">
        <f t="shared" si="0"/>
        <v>8.7100000000000009</v>
      </c>
    </row>
    <row r="31" spans="1:13">
      <c r="F31" s="1" t="s">
        <v>355</v>
      </c>
      <c r="H31" s="1">
        <v>13.12</v>
      </c>
      <c r="I31" s="1">
        <v>9.3000000000000007</v>
      </c>
      <c r="K31" s="1">
        <v>7.6</v>
      </c>
      <c r="L31" s="1">
        <v>10.92</v>
      </c>
      <c r="M31" s="1">
        <v>7.1</v>
      </c>
    </row>
    <row r="35" spans="6:13">
      <c r="F35" s="1" t="str">
        <f>A24</f>
        <v>Gabion Wall Type 5</v>
      </c>
    </row>
    <row r="37" spans="6:13">
      <c r="F37" s="1" t="s">
        <v>349</v>
      </c>
      <c r="H37" s="1">
        <v>13.12</v>
      </c>
      <c r="I37" s="1">
        <v>4.55</v>
      </c>
      <c r="K37" s="1">
        <v>3.85</v>
      </c>
      <c r="L37" s="1">
        <v>2.72</v>
      </c>
      <c r="M37" s="1">
        <v>2.1</v>
      </c>
    </row>
    <row r="38" spans="6:13">
      <c r="F38" s="1" t="s">
        <v>350</v>
      </c>
      <c r="H38" s="1">
        <v>17.170000000000002</v>
      </c>
      <c r="I38" s="1">
        <f>(I37+4.15)/2</f>
        <v>4.3499999999999996</v>
      </c>
      <c r="K38" s="1">
        <f>(K37+4.22)/2</f>
        <v>4.0350000000000001</v>
      </c>
      <c r="L38" s="1">
        <f>(L37+3.05)/2</f>
        <v>2.8849999999999998</v>
      </c>
      <c r="M38" s="1">
        <f>(M37+2.42)/2</f>
        <v>2.2599999999999998</v>
      </c>
    </row>
    <row r="39" spans="6:13">
      <c r="F39" s="1" t="s">
        <v>351</v>
      </c>
      <c r="H39" s="1">
        <v>22</v>
      </c>
      <c r="I39" s="1">
        <f>(4.15+5.86)/2</f>
        <v>5.0050000000000008</v>
      </c>
      <c r="K39" s="1">
        <f>(4.22+2.8)/2</f>
        <v>3.51</v>
      </c>
      <c r="L39" s="1">
        <f>(3.05+2.26)/2</f>
        <v>2.6549999999999998</v>
      </c>
      <c r="M39" s="1">
        <f>(2.42+1.4)/2</f>
        <v>1.91</v>
      </c>
    </row>
    <row r="40" spans="6:13">
      <c r="F40" s="1" t="s">
        <v>352</v>
      </c>
      <c r="H40" s="1">
        <v>13.71</v>
      </c>
      <c r="I40" s="1">
        <f>(5.86+I41)/2</f>
        <v>6.5050000000000008</v>
      </c>
      <c r="K40" s="1">
        <f>(2.8+K41)/2</f>
        <v>2.7249999999999996</v>
      </c>
      <c r="L40" s="1">
        <f>(2.26+L41)/2</f>
        <v>2.71</v>
      </c>
      <c r="M40" s="1">
        <f>(1.4+M41)/2</f>
        <v>1.9749999999999999</v>
      </c>
    </row>
    <row r="41" spans="6:13">
      <c r="F41" s="1" t="s">
        <v>353</v>
      </c>
      <c r="H41" s="1">
        <v>20.440000000000001</v>
      </c>
      <c r="I41" s="1">
        <v>7.15</v>
      </c>
      <c r="K41" s="1">
        <v>2.65</v>
      </c>
      <c r="L41" s="1">
        <v>3.16</v>
      </c>
      <c r="M41" s="1">
        <v>2.5499999999999998</v>
      </c>
    </row>
  </sheetData>
  <mergeCells count="1">
    <mergeCell ref="F1:G1"/>
  </mergeCells>
  <phoneticPr fontId="31" type="noConversion"/>
  <pageMargins left="0.7" right="0.7" top="0.75" bottom="0.75" header="0.3" footer="0.3"/>
  <pageSetup paperSize="0" orientation="portrait" horizontalDpi="0" verticalDpi="0" copies="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82345-286D-4837-BF60-548A8A001DCA}">
  <sheetPr>
    <tabColor rgb="FF002060"/>
    <pageSetUpPr fitToPage="1"/>
  </sheetPr>
  <dimension ref="A1:M37"/>
  <sheetViews>
    <sheetView showGridLines="0" view="pageBreakPreview" zoomScaleSheetLayoutView="100" workbookViewId="0">
      <selection sqref="A1:F9"/>
    </sheetView>
  </sheetViews>
  <sheetFormatPr defaultColWidth="9.109375" defaultRowHeight="13.2"/>
  <cols>
    <col min="1" max="1" width="5.6640625" style="20" customWidth="1"/>
    <col min="2" max="2" width="40.6640625" style="21" customWidth="1"/>
    <col min="3" max="3" width="6.6640625" style="20" customWidth="1"/>
    <col min="4" max="4" width="8.6640625" style="22" customWidth="1"/>
    <col min="5" max="5" width="13.33203125" style="23" customWidth="1"/>
    <col min="6" max="6" width="33" style="23" customWidth="1"/>
    <col min="7" max="7" width="1.6640625" style="21" customWidth="1"/>
    <col min="8" max="8" width="17.5546875" style="24" customWidth="1"/>
    <col min="9" max="9" width="13.44140625" style="25" bestFit="1" customWidth="1"/>
    <col min="10" max="10" width="11.6640625" style="24" bestFit="1" customWidth="1"/>
    <col min="11" max="11" width="12.44140625" style="21" bestFit="1" customWidth="1"/>
    <col min="12" max="12" width="13.5546875" style="21" customWidth="1"/>
    <col min="13" max="13" width="14.109375" style="21" customWidth="1"/>
    <col min="14" max="16384" width="9.109375" style="21"/>
  </cols>
  <sheetData>
    <row r="1" spans="1:13" customFormat="1" ht="15.6">
      <c r="A1" s="608"/>
      <c r="B1" s="609"/>
      <c r="C1" s="609"/>
      <c r="D1" s="609"/>
      <c r="E1" s="609"/>
      <c r="F1" s="610"/>
      <c r="G1" s="546"/>
    </row>
    <row r="2" spans="1:13" customFormat="1" ht="35.25" customHeight="1">
      <c r="A2" s="611" t="s">
        <v>874</v>
      </c>
      <c r="B2" s="612"/>
      <c r="C2" s="612"/>
      <c r="D2" s="612"/>
      <c r="E2" s="612"/>
      <c r="F2" s="613"/>
    </row>
    <row r="3" spans="1:13" customFormat="1" ht="4.5" customHeight="1" thickBot="1">
      <c r="A3" s="548"/>
      <c r="B3" s="549"/>
      <c r="C3" s="549"/>
      <c r="D3" s="549"/>
      <c r="E3" s="550"/>
      <c r="F3" s="551"/>
    </row>
    <row r="4" spans="1:13" customFormat="1" ht="15" thickBot="1">
      <c r="A4" s="552"/>
      <c r="B4" s="3" t="s">
        <v>11</v>
      </c>
      <c r="C4" s="3"/>
      <c r="D4" s="4"/>
      <c r="E4" s="5"/>
      <c r="F4" s="553" t="s">
        <v>12</v>
      </c>
    </row>
    <row r="5" spans="1:13" s="8" customFormat="1" ht="33" customHeight="1">
      <c r="A5" s="6"/>
      <c r="B5" s="614" t="s">
        <v>13</v>
      </c>
      <c r="C5" s="614"/>
      <c r="D5" s="614"/>
      <c r="E5" s="615"/>
      <c r="F5" s="7">
        <f>'Bill 3.1'!G14</f>
        <v>0</v>
      </c>
      <c r="H5" s="9"/>
      <c r="I5" s="10"/>
      <c r="J5" s="9"/>
      <c r="L5" s="11"/>
    </row>
    <row r="6" spans="1:13" s="8" customFormat="1" ht="33" customHeight="1">
      <c r="A6" s="6"/>
      <c r="B6" s="629" t="s">
        <v>14</v>
      </c>
      <c r="C6" s="629"/>
      <c r="D6" s="629"/>
      <c r="E6" s="630"/>
      <c r="F6" s="7">
        <f>'Bill 3.2'!G15</f>
        <v>0</v>
      </c>
      <c r="H6" s="9"/>
      <c r="I6" s="10"/>
      <c r="J6" s="9"/>
      <c r="L6" s="11"/>
    </row>
    <row r="7" spans="1:13" s="8" customFormat="1" ht="33" customHeight="1">
      <c r="A7" s="6"/>
      <c r="B7" s="629" t="s">
        <v>15</v>
      </c>
      <c r="C7" s="629"/>
      <c r="D7" s="629"/>
      <c r="E7" s="630"/>
      <c r="F7" s="7">
        <f>'Bill 3.3'!G18</f>
        <v>0</v>
      </c>
      <c r="H7" s="9"/>
      <c r="I7" s="10"/>
      <c r="J7" s="9"/>
      <c r="L7" s="11"/>
    </row>
    <row r="8" spans="1:13" s="8" customFormat="1" ht="33" customHeight="1" thickBot="1">
      <c r="A8" s="6"/>
      <c r="B8" s="12" t="s">
        <v>16</v>
      </c>
      <c r="C8" s="13"/>
      <c r="D8" s="13"/>
      <c r="E8" s="13"/>
      <c r="F8" s="7">
        <f>'Bill 3.4'!G17</f>
        <v>0</v>
      </c>
      <c r="H8" s="9"/>
      <c r="I8" s="10"/>
      <c r="J8" s="9"/>
      <c r="L8" s="11"/>
    </row>
    <row r="9" spans="1:13" s="8" customFormat="1" ht="24.9" customHeight="1" thickBot="1">
      <c r="A9" s="14"/>
      <c r="B9" s="616" t="s">
        <v>17</v>
      </c>
      <c r="C9" s="616"/>
      <c r="D9" s="616"/>
      <c r="E9" s="617"/>
      <c r="F9" s="15">
        <f>SUM(F5:F8)</f>
        <v>0</v>
      </c>
      <c r="H9" s="9"/>
      <c r="I9" s="16"/>
      <c r="J9" s="9"/>
      <c r="K9" s="11"/>
      <c r="M9" s="9"/>
    </row>
    <row r="10" spans="1:13" s="8" customFormat="1">
      <c r="A10" s="17"/>
      <c r="C10" s="17"/>
      <c r="D10" s="18"/>
      <c r="E10" s="19"/>
      <c r="F10" s="19"/>
      <c r="H10" s="9"/>
      <c r="I10" s="10"/>
      <c r="J10" s="9"/>
    </row>
    <row r="11" spans="1:13" s="8" customFormat="1">
      <c r="A11" s="17"/>
      <c r="C11" s="17"/>
      <c r="D11" s="18"/>
      <c r="E11" s="19"/>
      <c r="F11" s="19"/>
      <c r="H11" s="9"/>
      <c r="I11" s="10"/>
      <c r="J11" s="9"/>
    </row>
    <row r="12" spans="1:13" s="8" customFormat="1">
      <c r="A12" s="17"/>
      <c r="C12" s="17"/>
      <c r="D12" s="18"/>
      <c r="E12" s="19"/>
      <c r="F12" s="19"/>
      <c r="H12" s="9"/>
      <c r="I12" s="10"/>
      <c r="J12" s="9"/>
    </row>
    <row r="13" spans="1:13" s="8" customFormat="1">
      <c r="A13" s="17"/>
      <c r="C13" s="17"/>
      <c r="D13" s="18"/>
      <c r="E13" s="19"/>
      <c r="F13" s="19"/>
      <c r="H13" s="9"/>
      <c r="I13" s="10"/>
      <c r="J13" s="9"/>
    </row>
    <row r="14" spans="1:13" s="8" customFormat="1">
      <c r="A14" s="17"/>
      <c r="C14" s="17"/>
      <c r="D14" s="18"/>
      <c r="E14" s="19"/>
      <c r="F14" s="19"/>
      <c r="H14" s="9"/>
      <c r="I14" s="10"/>
      <c r="J14" s="9"/>
    </row>
    <row r="15" spans="1:13" s="8" customFormat="1">
      <c r="A15" s="17"/>
      <c r="C15" s="17"/>
      <c r="D15" s="18"/>
      <c r="E15" s="19"/>
      <c r="F15" s="19"/>
      <c r="H15" s="9"/>
      <c r="I15" s="10"/>
      <c r="J15" s="9"/>
    </row>
    <row r="16" spans="1:13" s="8" customFormat="1">
      <c r="A16" s="17"/>
      <c r="C16" s="17"/>
      <c r="D16" s="18"/>
      <c r="E16" s="19"/>
      <c r="F16" s="19"/>
      <c r="H16" s="9"/>
      <c r="I16" s="10"/>
      <c r="J16" s="9"/>
    </row>
    <row r="17" spans="1:10" s="8" customFormat="1">
      <c r="A17" s="17"/>
      <c r="C17" s="17"/>
      <c r="D17" s="18"/>
      <c r="E17" s="19"/>
      <c r="F17" s="19"/>
      <c r="H17" s="9"/>
      <c r="I17" s="10"/>
      <c r="J17" s="9"/>
    </row>
    <row r="18" spans="1:10" s="8" customFormat="1">
      <c r="A18" s="17"/>
      <c r="C18" s="17"/>
      <c r="D18" s="18"/>
      <c r="E18" s="19"/>
      <c r="F18" s="19"/>
      <c r="H18" s="9"/>
      <c r="I18" s="10"/>
      <c r="J18" s="9"/>
    </row>
    <row r="19" spans="1:10" s="8" customFormat="1">
      <c r="A19" s="17"/>
      <c r="C19" s="17"/>
      <c r="D19" s="18"/>
      <c r="E19" s="19"/>
      <c r="F19" s="19"/>
      <c r="H19" s="9"/>
      <c r="I19" s="10"/>
      <c r="J19" s="9"/>
    </row>
    <row r="20" spans="1:10" s="8" customFormat="1">
      <c r="A20" s="17"/>
      <c r="C20" s="17"/>
      <c r="D20" s="18"/>
      <c r="E20" s="19"/>
      <c r="F20" s="19"/>
      <c r="H20" s="9"/>
      <c r="I20" s="10"/>
      <c r="J20" s="9"/>
    </row>
    <row r="21" spans="1:10" s="8" customFormat="1">
      <c r="A21" s="17"/>
      <c r="C21" s="17"/>
      <c r="D21" s="18"/>
      <c r="E21" s="19"/>
      <c r="F21" s="19"/>
      <c r="H21" s="9"/>
      <c r="I21" s="10"/>
      <c r="J21" s="9"/>
    </row>
    <row r="22" spans="1:10" s="8" customFormat="1">
      <c r="A22" s="17"/>
      <c r="C22" s="17"/>
      <c r="D22" s="18"/>
      <c r="E22" s="19"/>
      <c r="F22" s="19"/>
      <c r="H22" s="9"/>
      <c r="I22" s="10"/>
      <c r="J22" s="9"/>
    </row>
    <row r="23" spans="1:10" s="8" customFormat="1">
      <c r="A23" s="17"/>
      <c r="C23" s="17"/>
      <c r="D23" s="18"/>
      <c r="E23" s="19"/>
      <c r="F23" s="19"/>
      <c r="H23" s="9"/>
      <c r="I23" s="10"/>
      <c r="J23" s="9"/>
    </row>
    <row r="24" spans="1:10" s="8" customFormat="1">
      <c r="A24" s="17"/>
      <c r="C24" s="17"/>
      <c r="D24" s="18"/>
      <c r="E24" s="19"/>
      <c r="F24" s="19"/>
      <c r="H24" s="9"/>
      <c r="I24" s="10"/>
      <c r="J24" s="9"/>
    </row>
    <row r="25" spans="1:10" s="8" customFormat="1">
      <c r="A25" s="17"/>
      <c r="C25" s="17"/>
      <c r="D25" s="18"/>
      <c r="E25" s="19"/>
      <c r="F25" s="19"/>
      <c r="H25" s="9"/>
      <c r="I25" s="10"/>
      <c r="J25" s="9"/>
    </row>
    <row r="26" spans="1:10" s="8" customFormat="1">
      <c r="A26" s="17"/>
      <c r="C26" s="17"/>
      <c r="D26" s="18"/>
      <c r="E26" s="19"/>
      <c r="F26" s="19"/>
      <c r="H26" s="9"/>
      <c r="I26" s="10"/>
      <c r="J26" s="9"/>
    </row>
    <row r="27" spans="1:10" s="8" customFormat="1">
      <c r="A27" s="17"/>
      <c r="C27" s="17"/>
      <c r="D27" s="18"/>
      <c r="E27" s="19"/>
      <c r="F27" s="19"/>
      <c r="H27" s="9"/>
      <c r="I27" s="10"/>
      <c r="J27" s="9"/>
    </row>
    <row r="28" spans="1:10" s="8" customFormat="1">
      <c r="A28" s="17"/>
      <c r="C28" s="17"/>
      <c r="D28" s="18"/>
      <c r="E28" s="19"/>
      <c r="F28" s="19"/>
      <c r="H28" s="9"/>
      <c r="I28" s="10"/>
      <c r="J28" s="9"/>
    </row>
    <row r="29" spans="1:10" s="8" customFormat="1">
      <c r="A29" s="17"/>
      <c r="C29" s="17"/>
      <c r="D29" s="18"/>
      <c r="E29" s="19"/>
      <c r="F29" s="19"/>
      <c r="H29" s="9"/>
      <c r="I29" s="10"/>
      <c r="J29" s="9"/>
    </row>
    <row r="30" spans="1:10" s="8" customFormat="1">
      <c r="A30" s="17"/>
      <c r="C30" s="17"/>
      <c r="D30" s="18"/>
      <c r="E30" s="19"/>
      <c r="F30" s="19"/>
      <c r="H30" s="9"/>
      <c r="I30" s="10"/>
      <c r="J30" s="9"/>
    </row>
    <row r="31" spans="1:10" s="8" customFormat="1">
      <c r="A31" s="17"/>
      <c r="C31" s="17"/>
      <c r="D31" s="18"/>
      <c r="E31" s="19"/>
      <c r="F31" s="19"/>
      <c r="H31" s="9"/>
      <c r="I31" s="10"/>
      <c r="J31" s="9"/>
    </row>
    <row r="32" spans="1:10" s="8" customFormat="1">
      <c r="A32" s="17"/>
      <c r="C32" s="17"/>
      <c r="D32" s="18"/>
      <c r="E32" s="19"/>
      <c r="F32" s="19"/>
      <c r="H32" s="9"/>
      <c r="I32" s="10"/>
      <c r="J32" s="9"/>
    </row>
    <row r="33" spans="1:10" s="8" customFormat="1">
      <c r="A33" s="17"/>
      <c r="C33" s="17"/>
      <c r="D33" s="18"/>
      <c r="E33" s="19"/>
      <c r="F33" s="19"/>
      <c r="H33" s="9"/>
      <c r="I33" s="10"/>
      <c r="J33" s="9"/>
    </row>
    <row r="34" spans="1:10" s="8" customFormat="1">
      <c r="A34" s="17"/>
      <c r="C34" s="17"/>
      <c r="D34" s="18"/>
      <c r="E34" s="19"/>
      <c r="F34" s="19"/>
      <c r="H34" s="9"/>
      <c r="I34" s="10"/>
      <c r="J34" s="9"/>
    </row>
    <row r="35" spans="1:10" s="8" customFormat="1">
      <c r="A35" s="17"/>
      <c r="C35" s="17"/>
      <c r="D35" s="18"/>
      <c r="E35" s="19"/>
      <c r="F35" s="19"/>
      <c r="H35" s="9"/>
      <c r="I35" s="10"/>
      <c r="J35" s="9"/>
    </row>
    <row r="36" spans="1:10" s="8" customFormat="1">
      <c r="A36" s="17"/>
      <c r="C36" s="17"/>
      <c r="D36" s="18"/>
      <c r="E36" s="19"/>
      <c r="F36" s="19"/>
      <c r="H36" s="9"/>
      <c r="I36" s="10"/>
      <c r="J36" s="9"/>
    </row>
    <row r="37" spans="1:10" s="8" customFormat="1">
      <c r="A37" s="17"/>
      <c r="C37" s="17"/>
      <c r="D37" s="18"/>
      <c r="E37" s="19"/>
      <c r="F37" s="19"/>
      <c r="H37" s="9"/>
      <c r="I37" s="10"/>
      <c r="J37" s="9"/>
    </row>
  </sheetData>
  <mergeCells count="6">
    <mergeCell ref="B9:E9"/>
    <mergeCell ref="A1:F1"/>
    <mergeCell ref="A2:F2"/>
    <mergeCell ref="B5:E5"/>
    <mergeCell ref="B6:E6"/>
    <mergeCell ref="B7:E7"/>
  </mergeCells>
  <printOptions horizontalCentered="1"/>
  <pageMargins left="0.75" right="0.5" top="0.5" bottom="0.5" header="0" footer="0"/>
  <pageSetup paperSize="9" scale="8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0D259-903C-4608-9F51-2788460EFFF1}">
  <sheetPr>
    <tabColor rgb="FFFF9933"/>
    <pageSetUpPr fitToPage="1"/>
  </sheetPr>
  <dimension ref="A1:M14"/>
  <sheetViews>
    <sheetView view="pageBreakPreview" zoomScaleNormal="100" zoomScaleSheetLayoutView="100" workbookViewId="0">
      <selection activeCell="C8" sqref="C8"/>
    </sheetView>
  </sheetViews>
  <sheetFormatPr defaultColWidth="9.109375" defaultRowHeight="13.2"/>
  <cols>
    <col min="1" max="1" width="7.6640625" style="30" customWidth="1"/>
    <col min="2" max="2" width="9.6640625" style="30" customWidth="1"/>
    <col min="3" max="3" width="51.6640625" style="30" customWidth="1"/>
    <col min="4" max="4" width="7.6640625" style="30" customWidth="1"/>
    <col min="5" max="5" width="8.6640625" style="30" customWidth="1"/>
    <col min="6" max="6" width="10.6640625" style="30" customWidth="1"/>
    <col min="7" max="7" width="17.6640625" style="30" customWidth="1"/>
    <col min="8" max="8" width="9.109375" style="30"/>
    <col min="9" max="13" width="0" style="30" hidden="1" customWidth="1"/>
    <col min="14" max="16384" width="9.109375" style="30"/>
  </cols>
  <sheetData>
    <row r="1" spans="1:13" s="26" customFormat="1" ht="60" customHeight="1" thickBot="1">
      <c r="A1" s="631" t="s">
        <v>13</v>
      </c>
      <c r="B1" s="632"/>
      <c r="C1" s="632"/>
      <c r="D1" s="633" t="str">
        <f>'Bill No. 3'!$A$2</f>
        <v>BILL NO. 03 -REDUCTION OF LANDSLIDE VULNERABILITY  BY MITIGATION MEASURES BOSCO COLLEGE - HATTON (SITE NO 43)</v>
      </c>
      <c r="E1" s="633"/>
      <c r="F1" s="633"/>
      <c r="G1" s="634"/>
    </row>
    <row r="2" spans="1:13" ht="26.4">
      <c r="A2" s="461" t="s">
        <v>18</v>
      </c>
      <c r="B2" s="27" t="s">
        <v>19</v>
      </c>
      <c r="C2" s="28" t="s">
        <v>11</v>
      </c>
      <c r="D2" s="27" t="s">
        <v>20</v>
      </c>
      <c r="E2" s="27" t="s">
        <v>21</v>
      </c>
      <c r="F2" s="29" t="s">
        <v>22</v>
      </c>
      <c r="G2" s="462" t="s">
        <v>23</v>
      </c>
      <c r="J2" s="638" t="s">
        <v>323</v>
      </c>
    </row>
    <row r="3" spans="1:13" ht="30" customHeight="1">
      <c r="A3" s="566" t="s">
        <v>24</v>
      </c>
      <c r="B3" s="31"/>
      <c r="C3" s="216" t="s">
        <v>25</v>
      </c>
      <c r="D3" s="31"/>
      <c r="E3" s="31"/>
      <c r="F3" s="31"/>
      <c r="G3" s="466"/>
      <c r="I3" s="218" t="s">
        <v>0</v>
      </c>
      <c r="J3" s="638"/>
      <c r="K3" s="217"/>
    </row>
    <row r="4" spans="1:13" ht="42.6" customHeight="1" thickBot="1">
      <c r="A4" s="467" t="s">
        <v>26</v>
      </c>
      <c r="B4" s="32" t="s">
        <v>27</v>
      </c>
      <c r="C4" s="33" t="s">
        <v>634</v>
      </c>
      <c r="D4" s="32" t="s">
        <v>28</v>
      </c>
      <c r="E4" s="455">
        <v>1750</v>
      </c>
      <c r="F4" s="228"/>
      <c r="G4" s="567"/>
      <c r="I4" s="43">
        <f>'3Drains'!G107+'3Drains'!G110+'3Drains'!G113</f>
        <v>619.89400000000001</v>
      </c>
      <c r="J4" s="43">
        <f>'3QTY'!J38</f>
        <v>1088.82</v>
      </c>
      <c r="K4" s="35"/>
      <c r="L4" s="43">
        <f>SUM(I4:K4)</f>
        <v>1708.7139999999999</v>
      </c>
    </row>
    <row r="5" spans="1:13" s="26" customFormat="1" ht="30" customHeight="1">
      <c r="A5" s="467" t="s">
        <v>29</v>
      </c>
      <c r="B5" s="36" t="s">
        <v>30</v>
      </c>
      <c r="C5" s="37" t="s">
        <v>31</v>
      </c>
      <c r="D5" s="36" t="s">
        <v>32</v>
      </c>
      <c r="E5" s="292">
        <v>10</v>
      </c>
      <c r="F5" s="38"/>
      <c r="G5" s="293"/>
      <c r="H5" s="39"/>
      <c r="I5" s="639" t="s">
        <v>319</v>
      </c>
      <c r="J5" s="640"/>
      <c r="K5" s="640"/>
      <c r="L5" s="640"/>
      <c r="M5" s="641"/>
    </row>
    <row r="6" spans="1:13" s="26" customFormat="1" ht="30" customHeight="1">
      <c r="A6" s="467" t="s">
        <v>33</v>
      </c>
      <c r="B6" s="36" t="s">
        <v>34</v>
      </c>
      <c r="C6" s="37" t="s">
        <v>35</v>
      </c>
      <c r="D6" s="36" t="s">
        <v>32</v>
      </c>
      <c r="E6" s="292">
        <v>10</v>
      </c>
      <c r="F6" s="38"/>
      <c r="G6" s="293"/>
      <c r="H6" s="39"/>
      <c r="I6" s="642"/>
      <c r="J6" s="643"/>
      <c r="K6" s="643"/>
      <c r="L6" s="643"/>
      <c r="M6" s="644"/>
    </row>
    <row r="7" spans="1:13" s="26" customFormat="1" ht="30" customHeight="1">
      <c r="A7" s="221" t="s">
        <v>36</v>
      </c>
      <c r="B7" s="55" t="s">
        <v>286</v>
      </c>
      <c r="C7" s="222" t="s">
        <v>287</v>
      </c>
      <c r="D7" s="36" t="s">
        <v>32</v>
      </c>
      <c r="E7" s="292">
        <v>5</v>
      </c>
      <c r="F7" s="56"/>
      <c r="G7" s="293"/>
      <c r="H7" s="39"/>
      <c r="I7" s="642"/>
      <c r="J7" s="643"/>
      <c r="K7" s="643"/>
      <c r="L7" s="643"/>
      <c r="M7" s="644"/>
    </row>
    <row r="8" spans="1:13" s="26" customFormat="1" ht="30" customHeight="1">
      <c r="A8" s="221" t="s">
        <v>288</v>
      </c>
      <c r="B8" s="55" t="s">
        <v>289</v>
      </c>
      <c r="C8" s="222" t="s">
        <v>290</v>
      </c>
      <c r="D8" s="36" t="s">
        <v>32</v>
      </c>
      <c r="E8" s="292">
        <v>5</v>
      </c>
      <c r="F8" s="56"/>
      <c r="G8" s="293"/>
      <c r="H8" s="39"/>
      <c r="I8" s="642"/>
      <c r="J8" s="643"/>
      <c r="K8" s="643"/>
      <c r="L8" s="643"/>
      <c r="M8" s="644"/>
    </row>
    <row r="9" spans="1:13" s="26" customFormat="1" ht="30" customHeight="1">
      <c r="A9" s="221" t="s">
        <v>291</v>
      </c>
      <c r="B9" s="55" t="s">
        <v>37</v>
      </c>
      <c r="C9" s="222" t="s">
        <v>292</v>
      </c>
      <c r="D9" s="36" t="s">
        <v>32</v>
      </c>
      <c r="E9" s="292">
        <v>5</v>
      </c>
      <c r="F9" s="56"/>
      <c r="G9" s="293"/>
      <c r="H9" s="39"/>
      <c r="I9" s="642"/>
      <c r="J9" s="643"/>
      <c r="K9" s="643"/>
      <c r="L9" s="643"/>
      <c r="M9" s="644"/>
    </row>
    <row r="10" spans="1:13" s="26" customFormat="1" ht="30" customHeight="1">
      <c r="A10" s="221" t="s">
        <v>293</v>
      </c>
      <c r="B10" s="55" t="s">
        <v>294</v>
      </c>
      <c r="C10" s="222" t="s">
        <v>295</v>
      </c>
      <c r="D10" s="36" t="s">
        <v>32</v>
      </c>
      <c r="E10" s="292">
        <v>5</v>
      </c>
      <c r="F10" s="56"/>
      <c r="G10" s="293"/>
      <c r="H10" s="39"/>
      <c r="I10" s="642"/>
      <c r="J10" s="643"/>
      <c r="K10" s="643"/>
      <c r="L10" s="643"/>
      <c r="M10" s="644"/>
    </row>
    <row r="11" spans="1:13" customFormat="1" ht="30" customHeight="1">
      <c r="A11" s="470" t="s">
        <v>296</v>
      </c>
      <c r="B11" s="54"/>
      <c r="C11" s="63" t="s">
        <v>297</v>
      </c>
      <c r="D11" s="54"/>
      <c r="E11" s="294"/>
      <c r="F11" s="56"/>
      <c r="G11" s="568"/>
      <c r="I11" s="642"/>
      <c r="J11" s="643"/>
      <c r="K11" s="643"/>
      <c r="L11" s="643"/>
      <c r="M11" s="644"/>
    </row>
    <row r="12" spans="1:13" customFormat="1" ht="30" customHeight="1">
      <c r="A12" s="221" t="s">
        <v>298</v>
      </c>
      <c r="B12" s="54" t="s">
        <v>299</v>
      </c>
      <c r="C12" s="219" t="s">
        <v>300</v>
      </c>
      <c r="D12" s="54" t="s">
        <v>49</v>
      </c>
      <c r="E12" s="294">
        <v>30</v>
      </c>
      <c r="F12" s="56"/>
      <c r="G12" s="568"/>
      <c r="I12" s="642"/>
      <c r="J12" s="643"/>
      <c r="K12" s="643"/>
      <c r="L12" s="643"/>
      <c r="M12" s="644"/>
    </row>
    <row r="13" spans="1:13" customFormat="1" ht="30" customHeight="1" thickBot="1">
      <c r="A13" s="221" t="s">
        <v>301</v>
      </c>
      <c r="B13" s="225" t="s">
        <v>302</v>
      </c>
      <c r="C13" s="226" t="s">
        <v>303</v>
      </c>
      <c r="D13" s="225" t="s">
        <v>49</v>
      </c>
      <c r="E13" s="295">
        <v>10</v>
      </c>
      <c r="F13" s="227"/>
      <c r="G13" s="568"/>
      <c r="I13" s="645"/>
      <c r="J13" s="646"/>
      <c r="K13" s="646"/>
      <c r="L13" s="646"/>
      <c r="M13" s="647"/>
    </row>
    <row r="14" spans="1:13" ht="22.5" customHeight="1" thickBot="1">
      <c r="A14" s="473"/>
      <c r="B14" s="635" t="s">
        <v>38</v>
      </c>
      <c r="C14" s="636"/>
      <c r="D14" s="636"/>
      <c r="E14" s="636"/>
      <c r="F14" s="637"/>
      <c r="G14" s="474">
        <f>SUM(G4:G13)</f>
        <v>0</v>
      </c>
    </row>
  </sheetData>
  <mergeCells count="5">
    <mergeCell ref="A1:C1"/>
    <mergeCell ref="D1:G1"/>
    <mergeCell ref="J2:J3"/>
    <mergeCell ref="I5:M13"/>
    <mergeCell ref="B14:F14"/>
  </mergeCells>
  <printOptions horizontalCentered="1"/>
  <pageMargins left="0.75" right="0.5" top="0.5" bottom="0.5" header="0" footer="0"/>
  <pageSetup paperSize="9" scale="7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99D02-5189-476B-A846-E078C903441F}">
  <sheetPr>
    <tabColor rgb="FFFF9933"/>
    <pageSetUpPr fitToPage="1"/>
  </sheetPr>
  <dimension ref="A1:L15"/>
  <sheetViews>
    <sheetView view="pageBreakPreview" zoomScaleNormal="100" zoomScaleSheetLayoutView="100" workbookViewId="0">
      <selection activeCell="C4" sqref="C4"/>
    </sheetView>
  </sheetViews>
  <sheetFormatPr defaultColWidth="9.109375" defaultRowHeight="13.2"/>
  <cols>
    <col min="1" max="1" width="7.6640625" style="30" customWidth="1"/>
    <col min="2" max="2" width="9.6640625" style="30" customWidth="1"/>
    <col min="3" max="3" width="54" style="30" customWidth="1"/>
    <col min="4" max="4" width="7.6640625" style="30" customWidth="1"/>
    <col min="5" max="5" width="8.6640625" style="30" customWidth="1"/>
    <col min="6" max="6" width="10.6640625" style="30" customWidth="1"/>
    <col min="7" max="7" width="17.6640625" style="30" customWidth="1"/>
    <col min="8" max="8" width="9.44140625" style="30" bestFit="1" customWidth="1"/>
    <col min="9" max="16384" width="9.109375" style="30"/>
  </cols>
  <sheetData>
    <row r="1" spans="1:12" s="26" customFormat="1" ht="60" customHeight="1" thickBot="1">
      <c r="A1" s="631" t="s">
        <v>39</v>
      </c>
      <c r="B1" s="632"/>
      <c r="C1" s="632"/>
      <c r="D1" s="633" t="str">
        <f>+'Bill 3.1'!D1:G1</f>
        <v>BILL NO. 03 -REDUCTION OF LANDSLIDE VULNERABILITY  BY MITIGATION MEASURES BOSCO COLLEGE - HATTON (SITE NO 43)</v>
      </c>
      <c r="E1" s="633"/>
      <c r="F1" s="633"/>
      <c r="G1" s="634"/>
    </row>
    <row r="2" spans="1:12" ht="26.4">
      <c r="A2" s="461" t="s">
        <v>18</v>
      </c>
      <c r="B2" s="27" t="s">
        <v>19</v>
      </c>
      <c r="C2" s="28" t="s">
        <v>11</v>
      </c>
      <c r="D2" s="27" t="s">
        <v>20</v>
      </c>
      <c r="E2" s="27" t="s">
        <v>21</v>
      </c>
      <c r="F2" s="29" t="s">
        <v>22</v>
      </c>
      <c r="G2" s="462" t="s">
        <v>23</v>
      </c>
    </row>
    <row r="3" spans="1:12" ht="24.75" customHeight="1">
      <c r="A3" s="569" t="s">
        <v>40</v>
      </c>
      <c r="B3" s="40"/>
      <c r="C3" s="41" t="s">
        <v>41</v>
      </c>
      <c r="D3" s="40"/>
      <c r="E3" s="42"/>
      <c r="F3" s="40"/>
      <c r="G3" s="471"/>
    </row>
    <row r="4" spans="1:12" ht="36" customHeight="1" thickBot="1">
      <c r="A4" s="467" t="s">
        <v>42</v>
      </c>
      <c r="B4" s="32" t="s">
        <v>43</v>
      </c>
      <c r="C4" s="282" t="s">
        <v>631</v>
      </c>
      <c r="D4" s="32" t="s">
        <v>44</v>
      </c>
      <c r="E4" s="290">
        <v>100</v>
      </c>
      <c r="F4" s="289"/>
      <c r="G4" s="570"/>
      <c r="H4" s="43">
        <f>'3QTY'!J65</f>
        <v>92.850000000000009</v>
      </c>
    </row>
    <row r="5" spans="1:12" ht="32.25" customHeight="1">
      <c r="A5" s="467" t="s">
        <v>45</v>
      </c>
      <c r="B5" s="32" t="s">
        <v>46</v>
      </c>
      <c r="C5" s="282" t="s">
        <v>668</v>
      </c>
      <c r="D5" s="32" t="s">
        <v>44</v>
      </c>
      <c r="E5" s="290">
        <v>50</v>
      </c>
      <c r="F5" s="289"/>
      <c r="G5" s="570"/>
      <c r="H5" s="43"/>
      <c r="I5" s="648" t="s">
        <v>319</v>
      </c>
    </row>
    <row r="6" spans="1:12" ht="32.25" customHeight="1">
      <c r="A6" s="467" t="s">
        <v>47</v>
      </c>
      <c r="B6" s="45" t="s">
        <v>48</v>
      </c>
      <c r="C6" s="282" t="s">
        <v>669</v>
      </c>
      <c r="D6" s="45" t="s">
        <v>49</v>
      </c>
      <c r="E6" s="288">
        <v>50</v>
      </c>
      <c r="F6" s="289"/>
      <c r="G6" s="570"/>
      <c r="H6" s="43"/>
      <c r="I6" s="649"/>
    </row>
    <row r="7" spans="1:12" ht="32.25" customHeight="1" thickBot="1">
      <c r="A7" s="467" t="s">
        <v>50</v>
      </c>
      <c r="B7" s="45" t="s">
        <v>48</v>
      </c>
      <c r="C7" s="282" t="s">
        <v>357</v>
      </c>
      <c r="D7" s="45" t="s">
        <v>49</v>
      </c>
      <c r="E7" s="288">
        <v>15</v>
      </c>
      <c r="F7" s="289"/>
      <c r="G7" s="570"/>
      <c r="H7" s="284"/>
      <c r="I7" s="650"/>
    </row>
    <row r="8" spans="1:12" ht="32.25" customHeight="1">
      <c r="A8" s="467" t="s">
        <v>358</v>
      </c>
      <c r="B8" s="47" t="s">
        <v>51</v>
      </c>
      <c r="C8" s="48" t="s">
        <v>52</v>
      </c>
      <c r="D8" s="49" t="s">
        <v>44</v>
      </c>
      <c r="E8" s="288">
        <v>35</v>
      </c>
      <c r="F8" s="289"/>
      <c r="G8" s="570"/>
      <c r="H8" s="43">
        <f>E4</f>
        <v>100</v>
      </c>
      <c r="I8" s="254"/>
    </row>
    <row r="9" spans="1:12" ht="26.25" customHeight="1">
      <c r="A9" s="569" t="s">
        <v>53</v>
      </c>
      <c r="B9" s="40"/>
      <c r="C9" s="41" t="s">
        <v>54</v>
      </c>
      <c r="D9" s="50"/>
      <c r="E9" s="42"/>
      <c r="F9" s="40"/>
      <c r="G9" s="471"/>
    </row>
    <row r="10" spans="1:12" ht="48" customHeight="1" thickBot="1">
      <c r="A10" s="467" t="s">
        <v>55</v>
      </c>
      <c r="B10" s="51" t="s">
        <v>56</v>
      </c>
      <c r="C10" s="52" t="s">
        <v>57</v>
      </c>
      <c r="D10" s="51" t="s">
        <v>49</v>
      </c>
      <c r="E10" s="290">
        <v>85</v>
      </c>
      <c r="F10" s="289"/>
      <c r="G10" s="570"/>
      <c r="H10" s="43">
        <f>'3Drains'!H107+'3Drains'!H110+'3Drains'!H113</f>
        <v>83.897549999999995</v>
      </c>
    </row>
    <row r="11" spans="1:12" ht="35.25" customHeight="1">
      <c r="A11" s="467" t="s">
        <v>58</v>
      </c>
      <c r="B11" s="45" t="s">
        <v>62</v>
      </c>
      <c r="C11" s="282" t="s">
        <v>668</v>
      </c>
      <c r="D11" s="45" t="s">
        <v>49</v>
      </c>
      <c r="E11" s="288">
        <v>20</v>
      </c>
      <c r="F11" s="289"/>
      <c r="G11" s="570"/>
      <c r="J11" s="648" t="s">
        <v>319</v>
      </c>
      <c r="L11" s="53"/>
    </row>
    <row r="12" spans="1:12" ht="35.25" customHeight="1">
      <c r="A12" s="467" t="s">
        <v>59</v>
      </c>
      <c r="B12" s="45" t="s">
        <v>64</v>
      </c>
      <c r="C12" s="282" t="s">
        <v>669</v>
      </c>
      <c r="D12" s="45" t="s">
        <v>49</v>
      </c>
      <c r="E12" s="288">
        <v>20</v>
      </c>
      <c r="F12" s="289"/>
      <c r="G12" s="570"/>
      <c r="J12" s="649"/>
      <c r="L12" s="53"/>
    </row>
    <row r="13" spans="1:12" ht="35.25" customHeight="1">
      <c r="A13" s="467" t="s">
        <v>61</v>
      </c>
      <c r="B13" s="45" t="s">
        <v>48</v>
      </c>
      <c r="C13" s="282" t="s">
        <v>357</v>
      </c>
      <c r="D13" s="45" t="s">
        <v>49</v>
      </c>
      <c r="E13" s="288">
        <v>10</v>
      </c>
      <c r="F13" s="289"/>
      <c r="G13" s="570"/>
      <c r="H13" s="283"/>
      <c r="J13" s="649"/>
    </row>
    <row r="14" spans="1:12" ht="35.25" customHeight="1" thickBot="1">
      <c r="A14" s="467" t="s">
        <v>63</v>
      </c>
      <c r="B14" s="47" t="s">
        <v>66</v>
      </c>
      <c r="C14" s="48" t="s">
        <v>726</v>
      </c>
      <c r="D14" s="49" t="s">
        <v>44</v>
      </c>
      <c r="E14" s="288">
        <v>30</v>
      </c>
      <c r="F14" s="289"/>
      <c r="G14" s="570"/>
      <c r="H14" s="43">
        <f>E10</f>
        <v>85</v>
      </c>
      <c r="J14" s="650"/>
      <c r="L14" s="53"/>
    </row>
    <row r="15" spans="1:12" ht="28.5" customHeight="1" thickBot="1">
      <c r="A15" s="473"/>
      <c r="B15" s="635" t="s">
        <v>68</v>
      </c>
      <c r="C15" s="636"/>
      <c r="D15" s="636"/>
      <c r="E15" s="636"/>
      <c r="F15" s="637"/>
      <c r="G15" s="474">
        <f>SUM(G4:G14)</f>
        <v>0</v>
      </c>
    </row>
  </sheetData>
  <mergeCells count="5">
    <mergeCell ref="A1:C1"/>
    <mergeCell ref="D1:G1"/>
    <mergeCell ref="I5:I7"/>
    <mergeCell ref="J11:J14"/>
    <mergeCell ref="B15:F15"/>
  </mergeCells>
  <printOptions horizontalCentered="1"/>
  <pageMargins left="0.75" right="0.5" top="0.5" bottom="0.5" header="0" footer="0"/>
  <pageSetup paperSize="9" scale="7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9B947-455C-4BF6-9040-EB557527F4BE}">
  <sheetPr>
    <tabColor rgb="FFFF9933"/>
    <pageSetUpPr fitToPage="1"/>
  </sheetPr>
  <dimension ref="A1:H18"/>
  <sheetViews>
    <sheetView view="pageBreakPreview" zoomScale="110" zoomScaleNormal="110" zoomScaleSheetLayoutView="110" workbookViewId="0">
      <pane ySplit="2" topLeftCell="A12" activePane="bottomLeft" state="frozen"/>
      <selection activeCell="E4" sqref="E4"/>
      <selection pane="bottomLeft" activeCell="D15" sqref="D15"/>
    </sheetView>
  </sheetViews>
  <sheetFormatPr defaultColWidth="9.109375" defaultRowHeight="13.2"/>
  <cols>
    <col min="1" max="1" width="7.6640625" style="30" customWidth="1"/>
    <col min="2" max="2" width="9.6640625" style="30" customWidth="1"/>
    <col min="3" max="3" width="54" style="30" customWidth="1"/>
    <col min="4" max="4" width="7.6640625" style="30" customWidth="1"/>
    <col min="5" max="5" width="8.6640625" style="30" customWidth="1"/>
    <col min="6" max="6" width="10.6640625" style="30" customWidth="1"/>
    <col min="7" max="7" width="17.6640625" style="30" customWidth="1"/>
    <col min="8" max="8" width="11.44140625" style="58" customWidth="1"/>
    <col min="9" max="16384" width="9.109375" style="30"/>
  </cols>
  <sheetData>
    <row r="1" spans="1:8" s="26" customFormat="1" ht="60" customHeight="1" thickBot="1">
      <c r="A1" s="631" t="s">
        <v>15</v>
      </c>
      <c r="B1" s="632"/>
      <c r="C1" s="632"/>
      <c r="D1" s="633" t="str">
        <f>+'Bill 3.1'!D1:G1</f>
        <v>BILL NO. 03 -REDUCTION OF LANDSLIDE VULNERABILITY  BY MITIGATION MEASURES BOSCO COLLEGE - HATTON (SITE NO 43)</v>
      </c>
      <c r="E1" s="633"/>
      <c r="F1" s="633"/>
      <c r="G1" s="634"/>
    </row>
    <row r="2" spans="1:8" ht="26.4">
      <c r="A2" s="461" t="s">
        <v>18</v>
      </c>
      <c r="B2" s="27" t="s">
        <v>19</v>
      </c>
      <c r="C2" s="28" t="s">
        <v>11</v>
      </c>
      <c r="D2" s="27" t="s">
        <v>20</v>
      </c>
      <c r="E2" s="27" t="s">
        <v>21</v>
      </c>
      <c r="F2" s="29" t="s">
        <v>22</v>
      </c>
      <c r="G2" s="462" t="s">
        <v>23</v>
      </c>
    </row>
    <row r="3" spans="1:8" ht="29.4" customHeight="1">
      <c r="A3" s="475" t="s">
        <v>69</v>
      </c>
      <c r="B3" s="59"/>
      <c r="C3" s="41" t="s">
        <v>339</v>
      </c>
      <c r="D3" s="60"/>
      <c r="E3" s="60"/>
      <c r="F3" s="60"/>
      <c r="G3" s="476"/>
    </row>
    <row r="4" spans="1:8" ht="29.4" customHeight="1">
      <c r="A4" s="467" t="s">
        <v>71</v>
      </c>
      <c r="B4" s="61" t="s">
        <v>72</v>
      </c>
      <c r="C4" s="44" t="s">
        <v>73</v>
      </c>
      <c r="D4" s="32" t="s">
        <v>44</v>
      </c>
      <c r="E4" s="455">
        <v>1</v>
      </c>
      <c r="F4" s="34"/>
      <c r="G4" s="477"/>
      <c r="H4" s="58">
        <f>'3Drains'!I107</f>
        <v>0.50875000000000004</v>
      </c>
    </row>
    <row r="5" spans="1:8" ht="29.4" customHeight="1">
      <c r="A5" s="467" t="s">
        <v>74</v>
      </c>
      <c r="B5" s="61" t="s">
        <v>75</v>
      </c>
      <c r="C5" s="44" t="s">
        <v>76</v>
      </c>
      <c r="D5" s="32" t="s">
        <v>44</v>
      </c>
      <c r="E5" s="455">
        <v>3</v>
      </c>
      <c r="F5" s="34"/>
      <c r="G5" s="477"/>
      <c r="H5" s="58">
        <f>'3Drains'!J107+'3Drains'!J108</f>
        <v>2.2483437500000001</v>
      </c>
    </row>
    <row r="6" spans="1:8" ht="29.4" customHeight="1">
      <c r="A6" s="467" t="s">
        <v>77</v>
      </c>
      <c r="B6" s="61" t="s">
        <v>78</v>
      </c>
      <c r="C6" s="44" t="s">
        <v>79</v>
      </c>
      <c r="D6" s="32" t="s">
        <v>80</v>
      </c>
      <c r="E6" s="455">
        <v>155</v>
      </c>
      <c r="F6" s="34"/>
      <c r="G6" s="477"/>
      <c r="H6" s="58">
        <f>'3Drains'!U108</f>
        <v>150.7314814814815</v>
      </c>
    </row>
    <row r="7" spans="1:8" ht="29.4" customHeight="1">
      <c r="A7" s="467" t="s">
        <v>81</v>
      </c>
      <c r="B7" s="61" t="s">
        <v>82</v>
      </c>
      <c r="C7" s="44" t="s">
        <v>83</v>
      </c>
      <c r="D7" s="32" t="s">
        <v>28</v>
      </c>
      <c r="E7" s="455">
        <v>29</v>
      </c>
      <c r="F7" s="34"/>
      <c r="G7" s="477"/>
      <c r="H7" s="58">
        <f>'3Drains'!K107+'3Drains'!K108</f>
        <v>28.8155</v>
      </c>
    </row>
    <row r="8" spans="1:8" ht="29.4" customHeight="1">
      <c r="A8" s="475" t="s">
        <v>84</v>
      </c>
      <c r="B8" s="59"/>
      <c r="C8" s="41" t="s">
        <v>70</v>
      </c>
      <c r="D8" s="60"/>
      <c r="E8" s="60"/>
      <c r="F8" s="60"/>
      <c r="G8" s="476"/>
    </row>
    <row r="9" spans="1:8" ht="29.4" customHeight="1">
      <c r="A9" s="467" t="s">
        <v>86</v>
      </c>
      <c r="B9" s="61" t="s">
        <v>72</v>
      </c>
      <c r="C9" s="44" t="s">
        <v>73</v>
      </c>
      <c r="D9" s="32" t="s">
        <v>44</v>
      </c>
      <c r="E9" s="455">
        <v>3</v>
      </c>
      <c r="F9" s="34"/>
      <c r="G9" s="477"/>
      <c r="H9" s="58">
        <f>'3Drains'!I110</f>
        <v>2.1164000000000001</v>
      </c>
    </row>
    <row r="10" spans="1:8" ht="29.4" customHeight="1">
      <c r="A10" s="467" t="s">
        <v>87</v>
      </c>
      <c r="B10" s="61" t="s">
        <v>75</v>
      </c>
      <c r="C10" s="44" t="s">
        <v>76</v>
      </c>
      <c r="D10" s="32" t="s">
        <v>44</v>
      </c>
      <c r="E10" s="455">
        <v>11</v>
      </c>
      <c r="F10" s="34"/>
      <c r="G10" s="477"/>
      <c r="H10" s="58">
        <f>'3Drains'!J110+'3Drains'!J111</f>
        <v>10.140006250000003</v>
      </c>
    </row>
    <row r="11" spans="1:8" ht="29.4" customHeight="1">
      <c r="A11" s="467" t="s">
        <v>88</v>
      </c>
      <c r="B11" s="61" t="s">
        <v>78</v>
      </c>
      <c r="C11" s="44" t="s">
        <v>79</v>
      </c>
      <c r="D11" s="32" t="s">
        <v>80</v>
      </c>
      <c r="E11" s="455">
        <v>665</v>
      </c>
      <c r="F11" s="34"/>
      <c r="G11" s="477"/>
      <c r="H11" s="58">
        <f>'3Drains'!U111</f>
        <v>660.50823045267498</v>
      </c>
    </row>
    <row r="12" spans="1:8" ht="29.4" customHeight="1">
      <c r="A12" s="467" t="s">
        <v>89</v>
      </c>
      <c r="B12" s="61" t="s">
        <v>82</v>
      </c>
      <c r="C12" s="44" t="s">
        <v>83</v>
      </c>
      <c r="D12" s="32" t="s">
        <v>28</v>
      </c>
      <c r="E12" s="455">
        <v>132</v>
      </c>
      <c r="F12" s="34"/>
      <c r="G12" s="477"/>
      <c r="H12" s="58">
        <f>'3Drains'!K110+'3Drains'!K111</f>
        <v>131.77450000000002</v>
      </c>
    </row>
    <row r="13" spans="1:8" ht="29.4" customHeight="1">
      <c r="A13" s="475" t="s">
        <v>90</v>
      </c>
      <c r="B13" s="50"/>
      <c r="C13" s="41" t="s">
        <v>85</v>
      </c>
      <c r="D13" s="40"/>
      <c r="E13" s="40"/>
      <c r="F13" s="40"/>
      <c r="G13" s="471"/>
    </row>
    <row r="14" spans="1:8" ht="29.4" customHeight="1">
      <c r="A14" s="467" t="s">
        <v>91</v>
      </c>
      <c r="B14" s="61" t="s">
        <v>72</v>
      </c>
      <c r="C14" s="44" t="s">
        <v>73</v>
      </c>
      <c r="D14" s="32" t="s">
        <v>44</v>
      </c>
      <c r="E14" s="455">
        <v>4</v>
      </c>
      <c r="F14" s="34"/>
      <c r="G14" s="477"/>
      <c r="H14" s="58">
        <f>'3Drains'!I113</f>
        <v>3.5948000000000002</v>
      </c>
    </row>
    <row r="15" spans="1:8" ht="29.4" customHeight="1">
      <c r="A15" s="467" t="s">
        <v>92</v>
      </c>
      <c r="B15" s="61" t="s">
        <v>75</v>
      </c>
      <c r="C15" s="44" t="s">
        <v>76</v>
      </c>
      <c r="D15" s="32" t="s">
        <v>44</v>
      </c>
      <c r="E15" s="455">
        <v>19</v>
      </c>
      <c r="F15" s="34"/>
      <c r="G15" s="477"/>
      <c r="H15" s="58">
        <f>'3Drains'!J113+'3Drains'!J114</f>
        <v>18.058375000000002</v>
      </c>
    </row>
    <row r="16" spans="1:8" ht="29.4" customHeight="1">
      <c r="A16" s="467" t="s">
        <v>93</v>
      </c>
      <c r="B16" s="61" t="s">
        <v>78</v>
      </c>
      <c r="C16" s="44" t="s">
        <v>79</v>
      </c>
      <c r="D16" s="32" t="s">
        <v>80</v>
      </c>
      <c r="E16" s="455">
        <v>1100</v>
      </c>
      <c r="F16" s="34"/>
      <c r="G16" s="477"/>
      <c r="H16" s="58">
        <f>'3Drains'!U114</f>
        <v>1099.3163580246915</v>
      </c>
    </row>
    <row r="17" spans="1:8" ht="29.4" customHeight="1">
      <c r="A17" s="467" t="s">
        <v>94</v>
      </c>
      <c r="B17" s="61" t="s">
        <v>82</v>
      </c>
      <c r="C17" s="44" t="s">
        <v>83</v>
      </c>
      <c r="D17" s="32" t="s">
        <v>28</v>
      </c>
      <c r="E17" s="455">
        <v>237</v>
      </c>
      <c r="F17" s="34"/>
      <c r="G17" s="477"/>
      <c r="H17" s="58">
        <f>'3Drains'!K113+'3Drains'!K114</f>
        <v>236.45199999999997</v>
      </c>
    </row>
    <row r="18" spans="1:8" ht="30" customHeight="1" thickBot="1">
      <c r="A18" s="473"/>
      <c r="B18" s="635" t="s">
        <v>105</v>
      </c>
      <c r="C18" s="636"/>
      <c r="D18" s="636"/>
      <c r="E18" s="636"/>
      <c r="F18" s="637"/>
      <c r="G18" s="474">
        <f>SUM(G3:G17)</f>
        <v>0</v>
      </c>
    </row>
  </sheetData>
  <mergeCells count="3">
    <mergeCell ref="A1:C1"/>
    <mergeCell ref="D1:G1"/>
    <mergeCell ref="B18:F18"/>
  </mergeCells>
  <printOptions horizontalCentered="1"/>
  <pageMargins left="0.75" right="0.5" top="0.5" bottom="0.5" header="0" footer="0"/>
  <pageSetup paperSize="9" scale="7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08893-7E72-4162-BC4E-41D3BE55F871}">
  <sheetPr>
    <tabColor rgb="FFFF9933"/>
    <pageSetUpPr fitToPage="1"/>
  </sheetPr>
  <dimension ref="A1:J17"/>
  <sheetViews>
    <sheetView view="pageBreakPreview" zoomScale="110" zoomScaleNormal="110" zoomScaleSheetLayoutView="110" workbookViewId="0">
      <selection activeCell="E4" sqref="E4"/>
    </sheetView>
  </sheetViews>
  <sheetFormatPr defaultColWidth="9.109375" defaultRowHeight="13.2"/>
  <cols>
    <col min="1" max="1" width="7.6640625" style="30" customWidth="1"/>
    <col min="2" max="2" width="9.6640625" style="75" customWidth="1"/>
    <col min="3" max="3" width="54" style="30" customWidth="1"/>
    <col min="4" max="4" width="7.6640625" style="76" customWidth="1"/>
    <col min="5" max="5" width="8.6640625" style="30" customWidth="1"/>
    <col min="6" max="6" width="13.44140625" style="30" customWidth="1"/>
    <col min="7" max="7" width="17.6640625" style="30" customWidth="1"/>
    <col min="8" max="8" width="8.5546875" style="30" bestFit="1" customWidth="1"/>
    <col min="9" max="9" width="9.109375" style="30"/>
    <col min="10" max="10" width="10.44140625" style="30" bestFit="1" customWidth="1"/>
    <col min="11" max="16384" width="9.109375" style="30"/>
  </cols>
  <sheetData>
    <row r="1" spans="1:10" s="26" customFormat="1" ht="60" customHeight="1" thickBot="1">
      <c r="A1" s="631" t="s">
        <v>106</v>
      </c>
      <c r="B1" s="632"/>
      <c r="C1" s="632"/>
      <c r="D1" s="633" t="str">
        <f>+'Bill 3.1'!D1:G1</f>
        <v>BILL NO. 03 -REDUCTION OF LANDSLIDE VULNERABILITY  BY MITIGATION MEASURES BOSCO COLLEGE - HATTON (SITE NO 43)</v>
      </c>
      <c r="E1" s="633"/>
      <c r="F1" s="633"/>
      <c r="G1" s="634"/>
    </row>
    <row r="2" spans="1:10" ht="26.4">
      <c r="A2" s="461" t="s">
        <v>18</v>
      </c>
      <c r="B2" s="27" t="s">
        <v>19</v>
      </c>
      <c r="C2" s="28" t="s">
        <v>11</v>
      </c>
      <c r="D2" s="27" t="s">
        <v>20</v>
      </c>
      <c r="E2" s="27" t="s">
        <v>21</v>
      </c>
      <c r="F2" s="29" t="s">
        <v>22</v>
      </c>
      <c r="G2" s="462" t="s">
        <v>23</v>
      </c>
    </row>
    <row r="3" spans="1:10" ht="33" customHeight="1">
      <c r="A3" s="463"/>
      <c r="B3" s="65"/>
      <c r="C3" s="460" t="s">
        <v>1009</v>
      </c>
      <c r="D3" s="65"/>
      <c r="E3" s="65"/>
      <c r="F3" s="67"/>
      <c r="G3" s="464"/>
    </row>
    <row r="4" spans="1:10" ht="130.19999999999999" customHeight="1">
      <c r="A4" s="463"/>
      <c r="B4" s="65"/>
      <c r="C4" s="478" t="s">
        <v>709</v>
      </c>
      <c r="D4" s="65"/>
      <c r="E4" s="65"/>
      <c r="F4" s="67"/>
      <c r="G4" s="464"/>
    </row>
    <row r="5" spans="1:10" ht="30" customHeight="1">
      <c r="A5" s="465" t="s">
        <v>107</v>
      </c>
      <c r="B5" s="68"/>
      <c r="C5" s="69" t="s">
        <v>108</v>
      </c>
      <c r="D5" s="70"/>
      <c r="E5" s="31"/>
      <c r="F5" s="31"/>
      <c r="G5" s="466"/>
    </row>
    <row r="6" spans="1:10" ht="30" customHeight="1">
      <c r="A6" s="467" t="s">
        <v>109</v>
      </c>
      <c r="B6" s="32" t="s">
        <v>110</v>
      </c>
      <c r="C6" s="71" t="s">
        <v>111</v>
      </c>
      <c r="D6" s="32" t="s">
        <v>112</v>
      </c>
      <c r="E6" s="455"/>
      <c r="F6" s="228"/>
      <c r="G6" s="468"/>
    </row>
    <row r="7" spans="1:10" s="73" customFormat="1" ht="30" customHeight="1">
      <c r="A7" s="467" t="s">
        <v>113</v>
      </c>
      <c r="B7" s="32" t="s">
        <v>115</v>
      </c>
      <c r="C7" s="46" t="s">
        <v>116</v>
      </c>
      <c r="D7" s="32" t="s">
        <v>7</v>
      </c>
      <c r="E7" s="455">
        <v>564</v>
      </c>
      <c r="F7" s="228"/>
      <c r="G7" s="469"/>
      <c r="H7" s="72">
        <f>'3QTY'!J190</f>
        <v>564</v>
      </c>
    </row>
    <row r="8" spans="1:10" ht="48" customHeight="1">
      <c r="A8" s="467" t="s">
        <v>114</v>
      </c>
      <c r="B8" s="32" t="s">
        <v>729</v>
      </c>
      <c r="C8" s="74" t="s">
        <v>632</v>
      </c>
      <c r="D8" s="32" t="s">
        <v>28</v>
      </c>
      <c r="E8" s="455">
        <v>834</v>
      </c>
      <c r="F8" s="228"/>
      <c r="G8" s="469"/>
      <c r="H8" s="35">
        <f>'3QTY'!J170</f>
        <v>834.82300000000009</v>
      </c>
    </row>
    <row r="9" spans="1:10" ht="39.6" customHeight="1">
      <c r="A9" s="467" t="s">
        <v>117</v>
      </c>
      <c r="B9" s="224" t="s">
        <v>727</v>
      </c>
      <c r="C9" s="223" t="s">
        <v>728</v>
      </c>
      <c r="D9" s="45" t="s">
        <v>7</v>
      </c>
      <c r="E9" s="288">
        <v>535</v>
      </c>
      <c r="F9" s="456"/>
      <c r="G9" s="469"/>
      <c r="H9" s="35">
        <f>'3QTY'!J195</f>
        <v>534.875</v>
      </c>
    </row>
    <row r="10" spans="1:10" ht="30" customHeight="1">
      <c r="A10" s="467" t="s">
        <v>118</v>
      </c>
      <c r="B10" s="61" t="s">
        <v>121</v>
      </c>
      <c r="C10" s="479" t="s">
        <v>633</v>
      </c>
      <c r="D10" s="32" t="s">
        <v>7</v>
      </c>
      <c r="E10" s="455">
        <v>191</v>
      </c>
      <c r="F10" s="228"/>
      <c r="G10" s="469"/>
      <c r="H10" s="35">
        <f>'3QTY'!J204</f>
        <v>190.19000000000003</v>
      </c>
    </row>
    <row r="11" spans="1:10" ht="30" customHeight="1">
      <c r="A11" s="467" t="s">
        <v>120</v>
      </c>
      <c r="B11" s="55" t="s">
        <v>98</v>
      </c>
      <c r="C11" s="57" t="s">
        <v>708</v>
      </c>
      <c r="D11" s="55" t="s">
        <v>7</v>
      </c>
      <c r="E11" s="455">
        <v>120</v>
      </c>
      <c r="F11" s="228"/>
      <c r="G11" s="469"/>
      <c r="H11" s="35"/>
    </row>
    <row r="12" spans="1:10" ht="30" customHeight="1">
      <c r="A12" s="467" t="s">
        <v>122</v>
      </c>
      <c r="B12" s="32" t="s">
        <v>123</v>
      </c>
      <c r="C12" s="71" t="s">
        <v>730</v>
      </c>
      <c r="D12" s="32" t="s">
        <v>125</v>
      </c>
      <c r="E12" s="455">
        <v>7</v>
      </c>
      <c r="F12" s="228"/>
      <c r="G12" s="469"/>
      <c r="H12" s="35">
        <f>'3Sheet1'!S2*5%</f>
        <v>7.0500000000000007</v>
      </c>
    </row>
    <row r="13" spans="1:10" ht="30" customHeight="1">
      <c r="A13" s="470" t="s">
        <v>126</v>
      </c>
      <c r="B13" s="262"/>
      <c r="C13" s="263" t="s">
        <v>131</v>
      </c>
      <c r="D13" s="264"/>
      <c r="E13" s="40"/>
      <c r="F13" s="40"/>
      <c r="G13" s="471"/>
    </row>
    <row r="14" spans="1:10" customFormat="1" ht="30" customHeight="1">
      <c r="A14" s="467" t="s">
        <v>361</v>
      </c>
      <c r="B14" s="45" t="s">
        <v>132</v>
      </c>
      <c r="C14" s="46" t="s">
        <v>133</v>
      </c>
      <c r="D14" s="45" t="s">
        <v>97</v>
      </c>
      <c r="E14" s="455">
        <v>835</v>
      </c>
      <c r="F14" s="456"/>
      <c r="G14" s="459"/>
      <c r="H14" s="43">
        <f>'Bill 3.4'!H8</f>
        <v>834.82300000000009</v>
      </c>
    </row>
    <row r="15" spans="1:10" ht="30" customHeight="1">
      <c r="A15" s="467" t="s">
        <v>324</v>
      </c>
      <c r="B15" s="32" t="s">
        <v>134</v>
      </c>
      <c r="C15" s="77" t="s">
        <v>135</v>
      </c>
      <c r="D15" s="32" t="s">
        <v>28</v>
      </c>
      <c r="E15" s="455">
        <v>835</v>
      </c>
      <c r="F15" s="228"/>
      <c r="G15" s="459"/>
      <c r="H15" s="43">
        <f>H14</f>
        <v>834.82300000000009</v>
      </c>
    </row>
    <row r="16" spans="1:10" s="26" customFormat="1" ht="30" customHeight="1">
      <c r="A16" s="467" t="s">
        <v>325</v>
      </c>
      <c r="B16" s="17" t="s">
        <v>284</v>
      </c>
      <c r="C16" s="219" t="s">
        <v>285</v>
      </c>
      <c r="D16" s="45" t="s">
        <v>97</v>
      </c>
      <c r="E16" s="288">
        <v>50</v>
      </c>
      <c r="F16" s="456"/>
      <c r="G16" s="459"/>
      <c r="H16" s="43">
        <v>50</v>
      </c>
      <c r="I16" s="220"/>
      <c r="J16" s="251" t="s">
        <v>319</v>
      </c>
    </row>
    <row r="17" spans="1:7" ht="24.75" customHeight="1" thickBot="1">
      <c r="A17" s="473"/>
      <c r="B17" s="635" t="s">
        <v>130</v>
      </c>
      <c r="C17" s="636"/>
      <c r="D17" s="636"/>
      <c r="E17" s="636"/>
      <c r="F17" s="637"/>
      <c r="G17" s="474">
        <f>SUM(G5:G16)</f>
        <v>0</v>
      </c>
    </row>
  </sheetData>
  <mergeCells count="3">
    <mergeCell ref="A1:C1"/>
    <mergeCell ref="D1:G1"/>
    <mergeCell ref="B17:F17"/>
  </mergeCells>
  <printOptions horizontalCentered="1"/>
  <pageMargins left="0.75" right="0.5" top="0.5" bottom="0.5" header="0" footer="0"/>
  <pageSetup paperSize="9" scale="75"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100E4-3062-4CA5-ACF8-79510D145EE0}">
  <sheetPr>
    <tabColor rgb="FF002060"/>
    <pageSetUpPr fitToPage="1"/>
  </sheetPr>
  <dimension ref="A1:M37"/>
  <sheetViews>
    <sheetView showGridLines="0" view="pageBreakPreview" zoomScaleSheetLayoutView="100" workbookViewId="0">
      <selection sqref="A1:F9"/>
    </sheetView>
  </sheetViews>
  <sheetFormatPr defaultColWidth="9.109375" defaultRowHeight="13.2"/>
  <cols>
    <col min="1" max="1" width="5.6640625" style="20" customWidth="1"/>
    <col min="2" max="2" width="40.6640625" style="21" customWidth="1"/>
    <col min="3" max="3" width="6.6640625" style="20" customWidth="1"/>
    <col min="4" max="4" width="8.6640625" style="22" customWidth="1"/>
    <col min="5" max="5" width="13.33203125" style="23" customWidth="1"/>
    <col min="6" max="6" width="33" style="23" customWidth="1"/>
    <col min="7" max="7" width="1.6640625" style="21" customWidth="1"/>
    <col min="8" max="8" width="17.5546875" style="24" customWidth="1"/>
    <col min="9" max="9" width="13.44140625" style="25" bestFit="1" customWidth="1"/>
    <col min="10" max="10" width="11.6640625" style="24" bestFit="1" customWidth="1"/>
    <col min="11" max="11" width="12.44140625" style="21" bestFit="1" customWidth="1"/>
    <col min="12" max="12" width="13.5546875" style="21" customWidth="1"/>
    <col min="13" max="13" width="14.109375" style="21" customWidth="1"/>
    <col min="14" max="16384" width="9.109375" style="21"/>
  </cols>
  <sheetData>
    <row r="1" spans="1:13" customFormat="1" ht="15.6">
      <c r="A1" s="608"/>
      <c r="B1" s="609"/>
      <c r="C1" s="609"/>
      <c r="D1" s="609"/>
      <c r="E1" s="609"/>
      <c r="F1" s="610"/>
      <c r="G1" s="546"/>
    </row>
    <row r="2" spans="1:13" customFormat="1" ht="35.25" customHeight="1">
      <c r="A2" s="611" t="s">
        <v>875</v>
      </c>
      <c r="B2" s="612"/>
      <c r="C2" s="612"/>
      <c r="D2" s="612"/>
      <c r="E2" s="612"/>
      <c r="F2" s="613"/>
    </row>
    <row r="3" spans="1:13" customFormat="1" ht="4.5" customHeight="1" thickBot="1">
      <c r="A3" s="548"/>
      <c r="B3" s="549"/>
      <c r="C3" s="549"/>
      <c r="D3" s="549"/>
      <c r="E3" s="550"/>
      <c r="F3" s="551"/>
    </row>
    <row r="4" spans="1:13" customFormat="1" ht="15" thickBot="1">
      <c r="A4" s="552"/>
      <c r="B4" s="3" t="s">
        <v>11</v>
      </c>
      <c r="C4" s="3"/>
      <c r="D4" s="4"/>
      <c r="E4" s="5"/>
      <c r="F4" s="553" t="s">
        <v>12</v>
      </c>
    </row>
    <row r="5" spans="1:13" s="8" customFormat="1" ht="32.4" customHeight="1">
      <c r="A5" s="6"/>
      <c r="B5" s="614" t="str">
        <f>'Bill 4.1'!$A$1</f>
        <v>BILL No. 4.1 - SITE CLEARING</v>
      </c>
      <c r="C5" s="614"/>
      <c r="D5" s="614"/>
      <c r="E5" s="615"/>
      <c r="F5" s="7">
        <f>'Bill 4.1'!G14</f>
        <v>0</v>
      </c>
      <c r="H5" s="9"/>
      <c r="I5" s="10"/>
      <c r="J5" s="9"/>
      <c r="L5" s="11"/>
    </row>
    <row r="6" spans="1:13" s="8" customFormat="1" ht="32.4" customHeight="1">
      <c r="A6" s="6"/>
      <c r="B6" s="629" t="str">
        <f>'Bill 4.2'!$A$1</f>
        <v>BILL No. 4.2 - EARTHWORKS</v>
      </c>
      <c r="C6" s="629"/>
      <c r="D6" s="629"/>
      <c r="E6" s="630"/>
      <c r="F6" s="7">
        <f>'Bill 4.2'!G18</f>
        <v>0</v>
      </c>
      <c r="H6" s="9"/>
      <c r="I6" s="10"/>
      <c r="J6" s="9"/>
      <c r="L6" s="11"/>
    </row>
    <row r="7" spans="1:13" s="8" customFormat="1" ht="32.4" customHeight="1">
      <c r="A7" s="6"/>
      <c r="B7" s="629" t="str">
        <f>'Bill 4.3'!$A$1</f>
        <v>BILL No. 4.3 - STRUCTURE CONSTRUCTION</v>
      </c>
      <c r="C7" s="629"/>
      <c r="D7" s="629"/>
      <c r="E7" s="630"/>
      <c r="F7" s="7">
        <f>'Bill 4.3'!G28</f>
        <v>0</v>
      </c>
      <c r="H7" s="9"/>
      <c r="I7" s="10"/>
      <c r="J7" s="9"/>
      <c r="L7" s="11"/>
    </row>
    <row r="8" spans="1:13" s="8" customFormat="1" ht="32.4" customHeight="1" thickBot="1">
      <c r="A8" s="6"/>
      <c r="B8" s="13" t="str">
        <f>'Bill 4.4'!$A$1</f>
        <v>BILL No. 4.4 - HORIZONTAL DRAINS &amp; TURFING</v>
      </c>
      <c r="C8" s="13"/>
      <c r="D8" s="13"/>
      <c r="E8" s="13"/>
      <c r="F8" s="7">
        <f>'Bill 4.4'!G7</f>
        <v>0</v>
      </c>
      <c r="H8" s="9"/>
      <c r="I8" s="10"/>
      <c r="J8" s="9"/>
      <c r="L8" s="11"/>
    </row>
    <row r="9" spans="1:13" s="8" customFormat="1" ht="24.9" customHeight="1" thickBot="1">
      <c r="A9" s="14"/>
      <c r="B9" s="616" t="s">
        <v>17</v>
      </c>
      <c r="C9" s="616"/>
      <c r="D9" s="616"/>
      <c r="E9" s="617"/>
      <c r="F9" s="15">
        <f>SUM(F5:F8)</f>
        <v>0</v>
      </c>
      <c r="H9" s="9"/>
      <c r="I9" s="16"/>
      <c r="J9" s="9"/>
      <c r="K9" s="11"/>
      <c r="M9" s="9"/>
    </row>
    <row r="10" spans="1:13" s="8" customFormat="1">
      <c r="A10" s="17"/>
      <c r="C10" s="17"/>
      <c r="D10" s="18"/>
      <c r="E10" s="19"/>
      <c r="F10" s="19"/>
      <c r="H10" s="9"/>
      <c r="I10" s="10"/>
      <c r="J10" s="9"/>
    </row>
    <row r="11" spans="1:13" s="8" customFormat="1">
      <c r="A11" s="17"/>
      <c r="C11" s="17"/>
      <c r="D11" s="18"/>
      <c r="E11" s="19"/>
      <c r="F11" s="19"/>
      <c r="H11" s="9"/>
      <c r="I11" s="10"/>
      <c r="J11" s="9"/>
    </row>
    <row r="12" spans="1:13" s="8" customFormat="1">
      <c r="A12" s="17"/>
      <c r="C12" s="17"/>
      <c r="D12" s="18"/>
      <c r="E12" s="19"/>
      <c r="F12" s="19"/>
      <c r="H12" s="9"/>
      <c r="I12" s="10"/>
      <c r="J12" s="9"/>
    </row>
    <row r="13" spans="1:13" s="8" customFormat="1">
      <c r="A13" s="17"/>
      <c r="C13" s="17"/>
      <c r="D13" s="18"/>
      <c r="E13" s="19"/>
      <c r="F13" s="19"/>
      <c r="H13" s="9"/>
      <c r="I13" s="10"/>
      <c r="J13" s="9"/>
    </row>
    <row r="14" spans="1:13" s="8" customFormat="1">
      <c r="A14" s="17"/>
      <c r="C14" s="17"/>
      <c r="D14" s="18"/>
      <c r="E14" s="19"/>
      <c r="F14" s="19"/>
      <c r="H14" s="9"/>
      <c r="I14" s="10"/>
      <c r="J14" s="9"/>
    </row>
    <row r="15" spans="1:13" s="8" customFormat="1">
      <c r="A15" s="17"/>
      <c r="C15" s="17"/>
      <c r="D15" s="18"/>
      <c r="E15" s="19"/>
      <c r="F15" s="19"/>
      <c r="H15" s="9"/>
      <c r="I15" s="10"/>
      <c r="J15" s="9"/>
    </row>
    <row r="16" spans="1:13" s="8" customFormat="1">
      <c r="A16" s="17"/>
      <c r="C16" s="17"/>
      <c r="D16" s="18"/>
      <c r="E16" s="19"/>
      <c r="F16" s="19"/>
      <c r="H16" s="9"/>
      <c r="I16" s="10"/>
      <c r="J16" s="9"/>
    </row>
    <row r="17" spans="1:10" s="8" customFormat="1">
      <c r="A17" s="17"/>
      <c r="C17" s="17"/>
      <c r="D17" s="18"/>
      <c r="E17" s="19"/>
      <c r="F17" s="19"/>
      <c r="H17" s="9"/>
      <c r="I17" s="10"/>
      <c r="J17" s="9"/>
    </row>
    <row r="18" spans="1:10" s="8" customFormat="1">
      <c r="A18" s="17"/>
      <c r="C18" s="17"/>
      <c r="D18" s="18"/>
      <c r="E18" s="19"/>
      <c r="F18" s="19"/>
      <c r="H18" s="9"/>
      <c r="I18" s="10"/>
      <c r="J18" s="9"/>
    </row>
    <row r="19" spans="1:10" s="8" customFormat="1">
      <c r="A19" s="17"/>
      <c r="C19" s="17"/>
      <c r="D19" s="18"/>
      <c r="E19" s="19"/>
      <c r="F19" s="19"/>
      <c r="H19" s="9"/>
      <c r="I19" s="10"/>
      <c r="J19" s="9"/>
    </row>
    <row r="20" spans="1:10" s="8" customFormat="1">
      <c r="A20" s="17"/>
      <c r="C20" s="17"/>
      <c r="D20" s="18"/>
      <c r="E20" s="19"/>
      <c r="F20" s="19"/>
      <c r="H20" s="9"/>
      <c r="I20" s="10"/>
      <c r="J20" s="9"/>
    </row>
    <row r="21" spans="1:10" s="8" customFormat="1">
      <c r="A21" s="17"/>
      <c r="C21" s="17"/>
      <c r="D21" s="18"/>
      <c r="E21" s="19"/>
      <c r="F21" s="19"/>
      <c r="H21" s="9"/>
      <c r="I21" s="10"/>
      <c r="J21" s="9"/>
    </row>
    <row r="22" spans="1:10" s="8" customFormat="1">
      <c r="A22" s="17"/>
      <c r="C22" s="17"/>
      <c r="D22" s="18"/>
      <c r="E22" s="19"/>
      <c r="F22" s="19"/>
      <c r="H22" s="9"/>
      <c r="I22" s="10"/>
      <c r="J22" s="9"/>
    </row>
    <row r="23" spans="1:10" s="8" customFormat="1">
      <c r="A23" s="17"/>
      <c r="C23" s="17"/>
      <c r="D23" s="18"/>
      <c r="E23" s="19"/>
      <c r="F23" s="19"/>
      <c r="H23" s="9"/>
      <c r="I23" s="10"/>
      <c r="J23" s="9"/>
    </row>
    <row r="24" spans="1:10" s="8" customFormat="1">
      <c r="A24" s="17"/>
      <c r="C24" s="17"/>
      <c r="D24" s="18"/>
      <c r="E24" s="19"/>
      <c r="F24" s="19"/>
      <c r="H24" s="9"/>
      <c r="I24" s="10"/>
      <c r="J24" s="9"/>
    </row>
    <row r="25" spans="1:10" s="8" customFormat="1">
      <c r="A25" s="17"/>
      <c r="C25" s="17"/>
      <c r="D25" s="18"/>
      <c r="E25" s="19"/>
      <c r="F25" s="19"/>
      <c r="H25" s="9"/>
      <c r="I25" s="10"/>
      <c r="J25" s="9"/>
    </row>
    <row r="26" spans="1:10" s="8" customFormat="1">
      <c r="A26" s="17"/>
      <c r="C26" s="17"/>
      <c r="D26" s="18"/>
      <c r="E26" s="19"/>
      <c r="F26" s="19"/>
      <c r="H26" s="9"/>
      <c r="I26" s="10"/>
      <c r="J26" s="9"/>
    </row>
    <row r="27" spans="1:10" s="8" customFormat="1">
      <c r="A27" s="17"/>
      <c r="C27" s="17"/>
      <c r="D27" s="18"/>
      <c r="E27" s="19"/>
      <c r="F27" s="19"/>
      <c r="H27" s="9"/>
      <c r="I27" s="10"/>
      <c r="J27" s="9"/>
    </row>
    <row r="28" spans="1:10" s="8" customFormat="1">
      <c r="A28" s="17"/>
      <c r="C28" s="17"/>
      <c r="D28" s="18"/>
      <c r="E28" s="19"/>
      <c r="F28" s="19"/>
      <c r="H28" s="9"/>
      <c r="I28" s="10"/>
      <c r="J28" s="9"/>
    </row>
    <row r="29" spans="1:10" s="8" customFormat="1">
      <c r="A29" s="17"/>
      <c r="C29" s="17"/>
      <c r="D29" s="18"/>
      <c r="E29" s="19"/>
      <c r="F29" s="19"/>
      <c r="H29" s="9"/>
      <c r="I29" s="10"/>
      <c r="J29" s="9"/>
    </row>
    <row r="30" spans="1:10" s="8" customFormat="1">
      <c r="A30" s="17"/>
      <c r="C30" s="17"/>
      <c r="D30" s="18"/>
      <c r="E30" s="19"/>
      <c r="F30" s="19"/>
      <c r="H30" s="9"/>
      <c r="I30" s="10"/>
      <c r="J30" s="9"/>
    </row>
    <row r="31" spans="1:10" s="8" customFormat="1">
      <c r="A31" s="17"/>
      <c r="C31" s="17"/>
      <c r="D31" s="18"/>
      <c r="E31" s="19"/>
      <c r="F31" s="19"/>
      <c r="H31" s="9"/>
      <c r="I31" s="10"/>
      <c r="J31" s="9"/>
    </row>
    <row r="32" spans="1:10" s="8" customFormat="1">
      <c r="A32" s="17"/>
      <c r="C32" s="17"/>
      <c r="D32" s="18"/>
      <c r="E32" s="19"/>
      <c r="F32" s="19"/>
      <c r="H32" s="9"/>
      <c r="I32" s="10"/>
      <c r="J32" s="9"/>
    </row>
    <row r="33" spans="1:10" s="8" customFormat="1">
      <c r="A33" s="17"/>
      <c r="C33" s="17"/>
      <c r="D33" s="18"/>
      <c r="E33" s="19"/>
      <c r="F33" s="19"/>
      <c r="H33" s="9"/>
      <c r="I33" s="10"/>
      <c r="J33" s="9"/>
    </row>
    <row r="34" spans="1:10" s="8" customFormat="1">
      <c r="A34" s="17"/>
      <c r="C34" s="17"/>
      <c r="D34" s="18"/>
      <c r="E34" s="19"/>
      <c r="F34" s="19"/>
      <c r="H34" s="9"/>
      <c r="I34" s="10"/>
      <c r="J34" s="9"/>
    </row>
    <row r="35" spans="1:10" s="8" customFormat="1">
      <c r="A35" s="17"/>
      <c r="C35" s="17"/>
      <c r="D35" s="18"/>
      <c r="E35" s="19"/>
      <c r="F35" s="19"/>
      <c r="H35" s="9"/>
      <c r="I35" s="10"/>
      <c r="J35" s="9"/>
    </row>
    <row r="36" spans="1:10" s="8" customFormat="1">
      <c r="A36" s="17"/>
      <c r="C36" s="17"/>
      <c r="D36" s="18"/>
      <c r="E36" s="19"/>
      <c r="F36" s="19"/>
      <c r="H36" s="9"/>
      <c r="I36" s="10"/>
      <c r="J36" s="9"/>
    </row>
    <row r="37" spans="1:10" s="8" customFormat="1">
      <c r="A37" s="17"/>
      <c r="C37" s="17"/>
      <c r="D37" s="18"/>
      <c r="E37" s="19"/>
      <c r="F37" s="19"/>
      <c r="H37" s="9"/>
      <c r="I37" s="10"/>
      <c r="J37" s="9"/>
    </row>
  </sheetData>
  <mergeCells count="6">
    <mergeCell ref="B9:E9"/>
    <mergeCell ref="A1:F1"/>
    <mergeCell ref="A2:F2"/>
    <mergeCell ref="B5:E5"/>
    <mergeCell ref="B6:E6"/>
    <mergeCell ref="B7:E7"/>
  </mergeCells>
  <printOptions horizontalCentered="1"/>
  <pageMargins left="0.75" right="0.5" top="0.5" bottom="0.5" header="0" footer="0"/>
  <pageSetup paperSize="9" scale="82"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E5340-8638-48A0-82A5-45CADE3DA000}">
  <sheetPr>
    <tabColor rgb="FFFF9933"/>
    <pageSetUpPr fitToPage="1"/>
  </sheetPr>
  <dimension ref="A1:M14"/>
  <sheetViews>
    <sheetView view="pageBreakPreview" zoomScaleNormal="100" zoomScaleSheetLayoutView="100" workbookViewId="0">
      <selection activeCell="C10" sqref="C10"/>
    </sheetView>
  </sheetViews>
  <sheetFormatPr defaultColWidth="9.109375" defaultRowHeight="13.2"/>
  <cols>
    <col min="1" max="1" width="7.6640625" style="30" customWidth="1"/>
    <col min="2" max="2" width="9.6640625" style="30" customWidth="1"/>
    <col min="3" max="3" width="50.6640625" style="30" customWidth="1"/>
    <col min="4" max="4" width="7.6640625" style="30" customWidth="1"/>
    <col min="5" max="5" width="8.6640625" style="30" customWidth="1"/>
    <col min="6" max="6" width="10.6640625" style="30" customWidth="1"/>
    <col min="7" max="7" width="17.6640625" style="30" customWidth="1"/>
    <col min="8" max="16384" width="9.109375" style="30"/>
  </cols>
  <sheetData>
    <row r="1" spans="1:13" s="26" customFormat="1" ht="60" customHeight="1" thickBot="1">
      <c r="A1" s="631" t="s">
        <v>731</v>
      </c>
      <c r="B1" s="632"/>
      <c r="C1" s="632"/>
      <c r="D1" s="633" t="str">
        <f>'Bill No. 4'!$A$2</f>
        <v>BILL NO. 04 -REDUCTION OF LANDSLIDE VULNERABILITY  BY MITIGATION MEASURES GINIGATHENA TOWN - NUWARAELIYA (SITE NO 44)</v>
      </c>
      <c r="E1" s="633"/>
      <c r="F1" s="633"/>
      <c r="G1" s="634"/>
    </row>
    <row r="2" spans="1:13" ht="26.4">
      <c r="A2" s="461" t="s">
        <v>18</v>
      </c>
      <c r="B2" s="27" t="s">
        <v>19</v>
      </c>
      <c r="C2" s="28" t="s">
        <v>11</v>
      </c>
      <c r="D2" s="27" t="s">
        <v>20</v>
      </c>
      <c r="E2" s="27" t="s">
        <v>21</v>
      </c>
      <c r="F2" s="29" t="s">
        <v>22</v>
      </c>
      <c r="G2" s="462" t="s">
        <v>23</v>
      </c>
      <c r="J2" s="638" t="s">
        <v>323</v>
      </c>
    </row>
    <row r="3" spans="1:13" ht="30" customHeight="1">
      <c r="A3" s="566" t="s">
        <v>732</v>
      </c>
      <c r="B3" s="31"/>
      <c r="C3" s="216" t="s">
        <v>25</v>
      </c>
      <c r="D3" s="31"/>
      <c r="E3" s="31"/>
      <c r="F3" s="31"/>
      <c r="G3" s="466"/>
      <c r="I3" s="218" t="s">
        <v>0</v>
      </c>
      <c r="J3" s="638"/>
      <c r="K3" s="217"/>
    </row>
    <row r="4" spans="1:13" ht="40.200000000000003" thickBot="1">
      <c r="A4" s="467" t="s">
        <v>733</v>
      </c>
      <c r="B4" s="32" t="s">
        <v>27</v>
      </c>
      <c r="C4" s="33" t="s">
        <v>634</v>
      </c>
      <c r="D4" s="32" t="s">
        <v>28</v>
      </c>
      <c r="E4" s="290">
        <v>1650</v>
      </c>
      <c r="F4" s="228"/>
      <c r="G4" s="572"/>
      <c r="I4" s="43">
        <f>'4Drains'!G113</f>
        <v>380.798</v>
      </c>
      <c r="J4" s="43">
        <f>'4QTY'!J38</f>
        <v>1228.5499999999997</v>
      </c>
      <c r="K4" s="35"/>
      <c r="L4" s="43">
        <f>SUM(I4:K4)</f>
        <v>1609.3479999999997</v>
      </c>
    </row>
    <row r="5" spans="1:13" s="26" customFormat="1" ht="30" customHeight="1">
      <c r="A5" s="467" t="s">
        <v>734</v>
      </c>
      <c r="B5" s="36" t="s">
        <v>30</v>
      </c>
      <c r="C5" s="37" t="s">
        <v>31</v>
      </c>
      <c r="D5" s="36" t="s">
        <v>32</v>
      </c>
      <c r="E5" s="292">
        <v>15</v>
      </c>
      <c r="F5" s="38"/>
      <c r="G5" s="293"/>
      <c r="H5" s="39"/>
      <c r="I5" s="639" t="s">
        <v>319</v>
      </c>
      <c r="J5" s="640"/>
      <c r="K5" s="640"/>
      <c r="L5" s="640"/>
      <c r="M5" s="641"/>
    </row>
    <row r="6" spans="1:13" s="26" customFormat="1" ht="30" customHeight="1">
      <c r="A6" s="467" t="s">
        <v>735</v>
      </c>
      <c r="B6" s="36" t="s">
        <v>34</v>
      </c>
      <c r="C6" s="37" t="s">
        <v>35</v>
      </c>
      <c r="D6" s="36" t="s">
        <v>32</v>
      </c>
      <c r="E6" s="292">
        <v>8</v>
      </c>
      <c r="F6" s="38"/>
      <c r="G6" s="293"/>
      <c r="H6" s="39"/>
      <c r="I6" s="642"/>
      <c r="J6" s="643"/>
      <c r="K6" s="643"/>
      <c r="L6" s="643"/>
      <c r="M6" s="644"/>
    </row>
    <row r="7" spans="1:13" s="26" customFormat="1" ht="30" customHeight="1">
      <c r="A7" s="467" t="s">
        <v>736</v>
      </c>
      <c r="B7" s="55" t="s">
        <v>286</v>
      </c>
      <c r="C7" s="222" t="s">
        <v>287</v>
      </c>
      <c r="D7" s="36" t="s">
        <v>32</v>
      </c>
      <c r="E7" s="292">
        <v>6</v>
      </c>
      <c r="F7" s="56"/>
      <c r="G7" s="293"/>
      <c r="H7" s="39"/>
      <c r="I7" s="642"/>
      <c r="J7" s="643"/>
      <c r="K7" s="643"/>
      <c r="L7" s="643"/>
      <c r="M7" s="644"/>
    </row>
    <row r="8" spans="1:13" s="26" customFormat="1" ht="30" customHeight="1">
      <c r="A8" s="467" t="s">
        <v>737</v>
      </c>
      <c r="B8" s="55" t="s">
        <v>289</v>
      </c>
      <c r="C8" s="222" t="s">
        <v>290</v>
      </c>
      <c r="D8" s="36" t="s">
        <v>32</v>
      </c>
      <c r="E8" s="292">
        <v>2</v>
      </c>
      <c r="F8" s="56"/>
      <c r="G8" s="293"/>
      <c r="H8" s="39"/>
      <c r="I8" s="642"/>
      <c r="J8" s="643"/>
      <c r="K8" s="643"/>
      <c r="L8" s="643"/>
      <c r="M8" s="644"/>
    </row>
    <row r="9" spans="1:13" s="26" customFormat="1" ht="30" customHeight="1">
      <c r="A9" s="467" t="s">
        <v>738</v>
      </c>
      <c r="B9" s="55" t="s">
        <v>37</v>
      </c>
      <c r="C9" s="222" t="s">
        <v>292</v>
      </c>
      <c r="D9" s="36" t="s">
        <v>32</v>
      </c>
      <c r="E9" s="292">
        <v>10</v>
      </c>
      <c r="F9" s="56"/>
      <c r="G9" s="293"/>
      <c r="H9" s="39"/>
      <c r="I9" s="642"/>
      <c r="J9" s="643"/>
      <c r="K9" s="643"/>
      <c r="L9" s="643"/>
      <c r="M9" s="644"/>
    </row>
    <row r="10" spans="1:13" s="26" customFormat="1" ht="30" customHeight="1">
      <c r="A10" s="467" t="s">
        <v>739</v>
      </c>
      <c r="B10" s="55" t="s">
        <v>294</v>
      </c>
      <c r="C10" s="222" t="s">
        <v>295</v>
      </c>
      <c r="D10" s="36" t="s">
        <v>32</v>
      </c>
      <c r="E10" s="292">
        <v>10</v>
      </c>
      <c r="F10" s="56"/>
      <c r="G10" s="293"/>
      <c r="H10" s="39"/>
      <c r="I10" s="642"/>
      <c r="J10" s="643"/>
      <c r="K10" s="643"/>
      <c r="L10" s="643"/>
      <c r="M10" s="644"/>
    </row>
    <row r="11" spans="1:13" customFormat="1" ht="30" customHeight="1">
      <c r="A11" s="470" t="s">
        <v>740</v>
      </c>
      <c r="B11" s="54"/>
      <c r="C11" s="63" t="s">
        <v>297</v>
      </c>
      <c r="D11" s="54"/>
      <c r="E11" s="294"/>
      <c r="F11" s="56"/>
      <c r="G11" s="568"/>
      <c r="I11" s="642"/>
      <c r="J11" s="643"/>
      <c r="K11" s="643"/>
      <c r="L11" s="643"/>
      <c r="M11" s="644"/>
    </row>
    <row r="12" spans="1:13" customFormat="1" ht="30" customHeight="1">
      <c r="A12" s="221" t="s">
        <v>741</v>
      </c>
      <c r="B12" s="54" t="s">
        <v>299</v>
      </c>
      <c r="C12" s="219" t="s">
        <v>300</v>
      </c>
      <c r="D12" s="54" t="s">
        <v>49</v>
      </c>
      <c r="E12" s="294">
        <v>10</v>
      </c>
      <c r="F12" s="56"/>
      <c r="G12" s="568"/>
      <c r="I12" s="642"/>
      <c r="J12" s="643"/>
      <c r="K12" s="643"/>
      <c r="L12" s="643"/>
      <c r="M12" s="644"/>
    </row>
    <row r="13" spans="1:13" customFormat="1" ht="30" customHeight="1" thickBot="1">
      <c r="A13" s="221" t="s">
        <v>742</v>
      </c>
      <c r="B13" s="225" t="s">
        <v>302</v>
      </c>
      <c r="C13" s="226" t="s">
        <v>303</v>
      </c>
      <c r="D13" s="225" t="s">
        <v>49</v>
      </c>
      <c r="E13" s="295">
        <v>10</v>
      </c>
      <c r="F13" s="227"/>
      <c r="G13" s="568"/>
      <c r="I13" s="645"/>
      <c r="J13" s="646"/>
      <c r="K13" s="646"/>
      <c r="L13" s="646"/>
      <c r="M13" s="647"/>
    </row>
    <row r="14" spans="1:13" ht="22.5" customHeight="1" thickBot="1">
      <c r="A14" s="473"/>
      <c r="B14" s="635" t="s">
        <v>743</v>
      </c>
      <c r="C14" s="636"/>
      <c r="D14" s="636"/>
      <c r="E14" s="636"/>
      <c r="F14" s="637"/>
      <c r="G14" s="474">
        <f>SUM(G4:G13)</f>
        <v>0</v>
      </c>
    </row>
  </sheetData>
  <mergeCells count="5">
    <mergeCell ref="A1:C1"/>
    <mergeCell ref="D1:G1"/>
    <mergeCell ref="J2:J3"/>
    <mergeCell ref="I5:M13"/>
    <mergeCell ref="B14:F14"/>
  </mergeCells>
  <phoneticPr fontId="31" type="noConversion"/>
  <printOptions horizontalCentered="1"/>
  <pageMargins left="0.75" right="0.5" top="0.5" bottom="0.5" header="0" footer="0"/>
  <pageSetup paperSize="9" scale="7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988DF-E326-4425-9667-219AB3FA0A38}">
  <sheetPr>
    <tabColor rgb="FFFF9933"/>
    <pageSetUpPr fitToPage="1"/>
  </sheetPr>
  <dimension ref="A1:L18"/>
  <sheetViews>
    <sheetView view="pageBreakPreview" topLeftCell="A10" zoomScaleNormal="100" zoomScaleSheetLayoutView="100" workbookViewId="0">
      <selection activeCell="C15" sqref="C15"/>
    </sheetView>
  </sheetViews>
  <sheetFormatPr defaultColWidth="9.109375" defaultRowHeight="13.2"/>
  <cols>
    <col min="1" max="1" width="7.6640625" style="30" customWidth="1"/>
    <col min="2" max="2" width="9.6640625" style="30" customWidth="1"/>
    <col min="3" max="3" width="54" style="30" customWidth="1"/>
    <col min="4" max="4" width="7.6640625" style="30" customWidth="1"/>
    <col min="5" max="5" width="8.6640625" style="30" customWidth="1"/>
    <col min="6" max="6" width="10.6640625" style="30" customWidth="1"/>
    <col min="7" max="7" width="17.6640625" style="30" customWidth="1"/>
    <col min="8" max="8" width="9.44140625" style="30" bestFit="1" customWidth="1"/>
    <col min="9" max="16384" width="9.109375" style="30"/>
  </cols>
  <sheetData>
    <row r="1" spans="1:12" s="26" customFormat="1" ht="60" customHeight="1" thickBot="1">
      <c r="A1" s="631" t="s">
        <v>775</v>
      </c>
      <c r="B1" s="632"/>
      <c r="C1" s="632"/>
      <c r="D1" s="633" t="str">
        <f>+'Bill 4.1'!D1:G1</f>
        <v>BILL NO. 04 -REDUCTION OF LANDSLIDE VULNERABILITY  BY MITIGATION MEASURES GINIGATHENA TOWN - NUWARAELIYA (SITE NO 44)</v>
      </c>
      <c r="E1" s="633"/>
      <c r="F1" s="633"/>
      <c r="G1" s="634"/>
    </row>
    <row r="2" spans="1:12" ht="26.4">
      <c r="A2" s="461" t="s">
        <v>18</v>
      </c>
      <c r="B2" s="27" t="s">
        <v>19</v>
      </c>
      <c r="C2" s="28" t="s">
        <v>11</v>
      </c>
      <c r="D2" s="27" t="s">
        <v>20</v>
      </c>
      <c r="E2" s="27" t="s">
        <v>21</v>
      </c>
      <c r="F2" s="29" t="s">
        <v>22</v>
      </c>
      <c r="G2" s="462" t="s">
        <v>23</v>
      </c>
      <c r="K2" s="300">
        <v>0.2</v>
      </c>
      <c r="L2" s="300">
        <v>0.8</v>
      </c>
    </row>
    <row r="3" spans="1:12" ht="24.75" customHeight="1">
      <c r="A3" s="569" t="s">
        <v>40</v>
      </c>
      <c r="B3" s="40"/>
      <c r="C3" s="41" t="s">
        <v>41</v>
      </c>
      <c r="D3" s="40"/>
      <c r="E3" s="42"/>
      <c r="F3" s="40"/>
      <c r="G3" s="471"/>
      <c r="K3" s="30" t="s">
        <v>370</v>
      </c>
      <c r="L3" s="30" t="s">
        <v>371</v>
      </c>
    </row>
    <row r="4" spans="1:12" ht="36" customHeight="1" thickBot="1">
      <c r="A4" s="467" t="s">
        <v>42</v>
      </c>
      <c r="B4" s="32" t="s">
        <v>43</v>
      </c>
      <c r="C4" s="282" t="s">
        <v>631</v>
      </c>
      <c r="D4" s="32" t="s">
        <v>44</v>
      </c>
      <c r="E4" s="290">
        <v>1465</v>
      </c>
      <c r="F4" s="228"/>
      <c r="G4" s="468"/>
      <c r="H4" s="43">
        <f>'4QTY'!J65</f>
        <v>1462.55</v>
      </c>
      <c r="K4" s="43">
        <f>H4*K2</f>
        <v>292.51</v>
      </c>
      <c r="L4" s="43">
        <f>H4*L2</f>
        <v>1170.04</v>
      </c>
    </row>
    <row r="5" spans="1:12" ht="32.25" customHeight="1">
      <c r="A5" s="467" t="s">
        <v>45</v>
      </c>
      <c r="B5" s="32" t="s">
        <v>46</v>
      </c>
      <c r="C5" s="282" t="s">
        <v>668</v>
      </c>
      <c r="D5" s="32" t="s">
        <v>44</v>
      </c>
      <c r="E5" s="290">
        <v>100</v>
      </c>
      <c r="F5" s="228"/>
      <c r="G5" s="468"/>
      <c r="H5" s="43"/>
      <c r="I5" s="648" t="s">
        <v>319</v>
      </c>
    </row>
    <row r="6" spans="1:12" ht="32.25" customHeight="1">
      <c r="A6" s="467" t="s">
        <v>47</v>
      </c>
      <c r="B6" s="45" t="s">
        <v>48</v>
      </c>
      <c r="C6" s="282" t="s">
        <v>669</v>
      </c>
      <c r="D6" s="45" t="s">
        <v>49</v>
      </c>
      <c r="E6" s="288">
        <v>100</v>
      </c>
      <c r="F6" s="228"/>
      <c r="G6" s="468"/>
      <c r="H6" s="43"/>
      <c r="I6" s="649"/>
    </row>
    <row r="7" spans="1:12" ht="32.25" customHeight="1" thickBot="1">
      <c r="A7" s="467" t="s">
        <v>50</v>
      </c>
      <c r="B7" s="45" t="s">
        <v>48</v>
      </c>
      <c r="C7" s="282" t="s">
        <v>357</v>
      </c>
      <c r="D7" s="45" t="s">
        <v>49</v>
      </c>
      <c r="E7" s="288">
        <v>20</v>
      </c>
      <c r="F7" s="228"/>
      <c r="G7" s="468"/>
      <c r="H7" s="284"/>
      <c r="I7" s="650"/>
    </row>
    <row r="8" spans="1:12" ht="32.25" customHeight="1">
      <c r="A8" s="467" t="s">
        <v>358</v>
      </c>
      <c r="B8" s="47" t="s">
        <v>51</v>
      </c>
      <c r="C8" s="48" t="s">
        <v>52</v>
      </c>
      <c r="D8" s="49" t="s">
        <v>44</v>
      </c>
      <c r="E8" s="288">
        <v>1200</v>
      </c>
      <c r="F8" s="228"/>
      <c r="G8" s="468"/>
      <c r="H8" s="43">
        <f>L4</f>
        <v>1170.04</v>
      </c>
      <c r="I8" s="254"/>
    </row>
    <row r="9" spans="1:12" ht="26.25" customHeight="1">
      <c r="A9" s="569" t="s">
        <v>53</v>
      </c>
      <c r="B9" s="40"/>
      <c r="C9" s="41" t="s">
        <v>54</v>
      </c>
      <c r="D9" s="50"/>
      <c r="E9" s="454"/>
      <c r="F9" s="40"/>
      <c r="G9" s="571"/>
    </row>
    <row r="10" spans="1:12" ht="48" customHeight="1">
      <c r="A10" s="467" t="s">
        <v>55</v>
      </c>
      <c r="B10" s="51" t="s">
        <v>56</v>
      </c>
      <c r="C10" s="52" t="s">
        <v>57</v>
      </c>
      <c r="D10" s="51" t="s">
        <v>49</v>
      </c>
      <c r="E10" s="290">
        <v>65</v>
      </c>
      <c r="F10" s="228"/>
      <c r="G10" s="468"/>
      <c r="H10" s="43">
        <f>'4Drains'!H113</f>
        <v>60.126000000000005</v>
      </c>
    </row>
    <row r="11" spans="1:12" ht="51" customHeight="1">
      <c r="A11" s="467" t="s">
        <v>58</v>
      </c>
      <c r="B11" s="51" t="s">
        <v>56</v>
      </c>
      <c r="C11" s="52" t="s">
        <v>372</v>
      </c>
      <c r="D11" s="51" t="s">
        <v>49</v>
      </c>
      <c r="E11" s="290">
        <v>1750</v>
      </c>
      <c r="F11" s="228"/>
      <c r="G11" s="468"/>
      <c r="H11" s="43">
        <f>'4QTY'!J91</f>
        <v>1750.6417500000002</v>
      </c>
      <c r="K11" s="53"/>
      <c r="L11" s="53"/>
    </row>
    <row r="12" spans="1:12" ht="47.4" customHeight="1">
      <c r="A12" s="467" t="s">
        <v>59</v>
      </c>
      <c r="B12" s="51" t="s">
        <v>60</v>
      </c>
      <c r="C12" s="52" t="s">
        <v>373</v>
      </c>
      <c r="D12" s="51" t="s">
        <v>49</v>
      </c>
      <c r="E12" s="290">
        <v>2260</v>
      </c>
      <c r="F12" s="228"/>
      <c r="G12" s="468"/>
      <c r="H12" s="43">
        <f>'4QTY'!J115</f>
        <v>2259.1254399999998</v>
      </c>
      <c r="K12" s="53">
        <f>E11-E12</f>
        <v>-510</v>
      </c>
      <c r="L12" s="53"/>
    </row>
    <row r="13" spans="1:12" ht="35.25" customHeight="1" thickBot="1">
      <c r="A13" s="467" t="s">
        <v>61</v>
      </c>
      <c r="B13" s="51" t="s">
        <v>60</v>
      </c>
      <c r="C13" s="52" t="s">
        <v>374</v>
      </c>
      <c r="D13" s="51" t="s">
        <v>49</v>
      </c>
      <c r="E13" s="290">
        <v>500</v>
      </c>
      <c r="F13" s="228"/>
      <c r="G13" s="468"/>
      <c r="H13" s="43">
        <v>160</v>
      </c>
      <c r="L13" s="53"/>
    </row>
    <row r="14" spans="1:12" ht="35.25" customHeight="1">
      <c r="A14" s="467" t="s">
        <v>63</v>
      </c>
      <c r="B14" s="45" t="s">
        <v>62</v>
      </c>
      <c r="C14" s="282" t="s">
        <v>668</v>
      </c>
      <c r="D14" s="45" t="s">
        <v>49</v>
      </c>
      <c r="E14" s="288">
        <v>50</v>
      </c>
      <c r="F14" s="228"/>
      <c r="G14" s="468"/>
      <c r="J14" s="648" t="s">
        <v>319</v>
      </c>
      <c r="L14" s="53"/>
    </row>
    <row r="15" spans="1:12" ht="35.25" customHeight="1">
      <c r="A15" s="467" t="s">
        <v>65</v>
      </c>
      <c r="B15" s="45" t="s">
        <v>64</v>
      </c>
      <c r="C15" s="282" t="s">
        <v>669</v>
      </c>
      <c r="D15" s="45" t="s">
        <v>49</v>
      </c>
      <c r="E15" s="288">
        <v>50</v>
      </c>
      <c r="F15" s="228"/>
      <c r="G15" s="468"/>
      <c r="J15" s="649"/>
      <c r="L15" s="53"/>
    </row>
    <row r="16" spans="1:12" ht="35.25" customHeight="1">
      <c r="A16" s="467" t="s">
        <v>322</v>
      </c>
      <c r="B16" s="45" t="s">
        <v>48</v>
      </c>
      <c r="C16" s="282" t="s">
        <v>357</v>
      </c>
      <c r="D16" s="45" t="s">
        <v>49</v>
      </c>
      <c r="E16" s="288">
        <v>50</v>
      </c>
      <c r="F16" s="34"/>
      <c r="G16" s="570"/>
      <c r="H16" s="283"/>
      <c r="J16" s="649"/>
    </row>
    <row r="17" spans="1:12" ht="35.25" customHeight="1" thickBot="1">
      <c r="A17" s="467" t="s">
        <v>356</v>
      </c>
      <c r="B17" s="47" t="s">
        <v>66</v>
      </c>
      <c r="C17" s="48" t="s">
        <v>67</v>
      </c>
      <c r="D17" s="49" t="s">
        <v>44</v>
      </c>
      <c r="E17" s="288">
        <v>50</v>
      </c>
      <c r="F17" s="34"/>
      <c r="G17" s="570"/>
      <c r="H17" s="43">
        <f>K4+H10+H11-H12</f>
        <v>-155.8476899999996</v>
      </c>
      <c r="J17" s="650"/>
      <c r="L17" s="53"/>
    </row>
    <row r="18" spans="1:12" ht="28.5" customHeight="1" thickBot="1">
      <c r="A18" s="473"/>
      <c r="B18" s="635" t="s">
        <v>68</v>
      </c>
      <c r="C18" s="636"/>
      <c r="D18" s="636"/>
      <c r="E18" s="636"/>
      <c r="F18" s="637"/>
      <c r="G18" s="474">
        <f>SUM(G4:G17)</f>
        <v>0</v>
      </c>
    </row>
  </sheetData>
  <mergeCells count="5">
    <mergeCell ref="A1:C1"/>
    <mergeCell ref="D1:G1"/>
    <mergeCell ref="I5:I7"/>
    <mergeCell ref="J14:J17"/>
    <mergeCell ref="B18:F18"/>
  </mergeCells>
  <printOptions horizontalCentered="1"/>
  <pageMargins left="0.75" right="0.5" top="0.5" bottom="0.5" header="0" footer="0"/>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05774-D255-4CC8-92A5-20DE98756F3C}">
  <sheetPr>
    <tabColor rgb="FF002060"/>
    <pageSetUpPr fitToPage="1"/>
  </sheetPr>
  <dimension ref="A1:M34"/>
  <sheetViews>
    <sheetView showGridLines="0" view="pageBreakPreview" zoomScaleSheetLayoutView="100" workbookViewId="0">
      <selection activeCell="E10" sqref="E10"/>
    </sheetView>
  </sheetViews>
  <sheetFormatPr defaultColWidth="9.109375" defaultRowHeight="13.2"/>
  <cols>
    <col min="1" max="1" width="5.6640625" style="20" customWidth="1"/>
    <col min="2" max="2" width="40.6640625" style="21" customWidth="1"/>
    <col min="3" max="3" width="6.6640625" style="20" customWidth="1"/>
    <col min="4" max="4" width="8.6640625" style="22" customWidth="1"/>
    <col min="5" max="5" width="13.33203125" style="23" customWidth="1"/>
    <col min="6" max="6" width="33" style="23" customWidth="1"/>
    <col min="7" max="7" width="1.6640625" style="21" customWidth="1"/>
    <col min="8" max="8" width="17.5546875" style="24" customWidth="1"/>
    <col min="9" max="9" width="13.44140625" style="25" bestFit="1" customWidth="1"/>
    <col min="10" max="10" width="11.6640625" style="24" bestFit="1" customWidth="1"/>
    <col min="11" max="11" width="12.44140625" style="21" bestFit="1" customWidth="1"/>
    <col min="12" max="12" width="13.5546875" style="21" customWidth="1"/>
    <col min="13" max="13" width="14.109375" style="21" customWidth="1"/>
    <col min="14" max="16384" width="9.109375" style="21"/>
  </cols>
  <sheetData>
    <row r="1" spans="1:13" customFormat="1" ht="15.6">
      <c r="A1" s="608"/>
      <c r="B1" s="609"/>
      <c r="C1" s="609"/>
      <c r="D1" s="609"/>
      <c r="E1" s="609"/>
      <c r="F1" s="610"/>
    </row>
    <row r="2" spans="1:13" customFormat="1" ht="35.25" customHeight="1">
      <c r="A2" s="611" t="s">
        <v>471</v>
      </c>
      <c r="B2" s="612"/>
      <c r="C2" s="612"/>
      <c r="D2" s="612"/>
      <c r="E2" s="612"/>
      <c r="F2" s="613"/>
    </row>
    <row r="3" spans="1:13" customFormat="1" ht="4.5" customHeight="1" thickBot="1">
      <c r="A3" s="548"/>
      <c r="B3" s="549"/>
      <c r="C3" s="549"/>
      <c r="D3" s="549"/>
      <c r="E3" s="550"/>
      <c r="F3" s="551"/>
    </row>
    <row r="4" spans="1:13" customFormat="1" ht="15" thickBot="1">
      <c r="A4" s="552"/>
      <c r="B4" s="3" t="s">
        <v>11</v>
      </c>
      <c r="C4" s="3"/>
      <c r="D4" s="4"/>
      <c r="E4" s="5"/>
      <c r="F4" s="553" t="s">
        <v>12</v>
      </c>
    </row>
    <row r="5" spans="1:13" s="8" customFormat="1" ht="33.6" customHeight="1" thickBot="1">
      <c r="A5" s="6"/>
      <c r="B5" s="614" t="s">
        <v>670</v>
      </c>
      <c r="C5" s="614"/>
      <c r="D5" s="614"/>
      <c r="E5" s="615"/>
      <c r="F5" s="7">
        <f>'Bill No 1'!G46</f>
        <v>0</v>
      </c>
      <c r="H5" s="9"/>
      <c r="I5" s="10"/>
      <c r="J5" s="9"/>
      <c r="L5" s="11"/>
    </row>
    <row r="6" spans="1:13" s="8" customFormat="1" ht="24.9" customHeight="1" thickBot="1">
      <c r="A6" s="14"/>
      <c r="B6" s="616" t="s">
        <v>17</v>
      </c>
      <c r="C6" s="616"/>
      <c r="D6" s="616"/>
      <c r="E6" s="617"/>
      <c r="F6" s="15">
        <f>SUM(F5:F5)</f>
        <v>0</v>
      </c>
      <c r="H6" s="9"/>
      <c r="I6" s="16"/>
      <c r="J6" s="9"/>
      <c r="K6" s="11"/>
      <c r="M6" s="9"/>
    </row>
    <row r="7" spans="1:13" s="8" customFormat="1">
      <c r="A7" s="17"/>
      <c r="C7" s="17"/>
      <c r="D7" s="18"/>
      <c r="E7" s="19"/>
      <c r="F7" s="19"/>
      <c r="H7" s="9"/>
      <c r="I7" s="10"/>
      <c r="J7" s="9"/>
    </row>
    <row r="8" spans="1:13" s="8" customFormat="1">
      <c r="A8" s="17"/>
      <c r="C8" s="17"/>
      <c r="D8" s="18"/>
      <c r="E8" s="19"/>
      <c r="F8" s="19"/>
      <c r="H8" s="9"/>
      <c r="I8" s="10"/>
      <c r="J8" s="9"/>
    </row>
    <row r="9" spans="1:13" s="8" customFormat="1">
      <c r="A9" s="17"/>
      <c r="C9" s="17"/>
      <c r="D9" s="18"/>
      <c r="E9" s="19"/>
      <c r="F9" s="19"/>
      <c r="H9" s="9"/>
      <c r="I9" s="10"/>
      <c r="J9" s="9"/>
    </row>
    <row r="10" spans="1:13" s="8" customFormat="1">
      <c r="A10" s="17"/>
      <c r="C10" s="17"/>
      <c r="D10" s="18"/>
      <c r="E10" s="19"/>
      <c r="F10" s="19"/>
      <c r="H10" s="9"/>
      <c r="I10" s="10"/>
      <c r="J10" s="9"/>
    </row>
    <row r="11" spans="1:13" s="8" customFormat="1">
      <c r="A11" s="17"/>
      <c r="C11" s="17"/>
      <c r="D11" s="18"/>
      <c r="E11" s="19"/>
      <c r="F11" s="19"/>
      <c r="H11" s="9"/>
      <c r="I11" s="10"/>
      <c r="J11" s="9"/>
    </row>
    <row r="12" spans="1:13" s="8" customFormat="1">
      <c r="A12" s="17"/>
      <c r="C12" s="17"/>
      <c r="D12" s="18"/>
      <c r="E12" s="19"/>
      <c r="F12" s="19"/>
      <c r="H12" s="9"/>
      <c r="I12" s="10"/>
      <c r="J12" s="9"/>
    </row>
    <row r="13" spans="1:13" s="8" customFormat="1">
      <c r="A13" s="17"/>
      <c r="C13" s="17"/>
      <c r="D13" s="18"/>
      <c r="E13" s="19"/>
      <c r="F13" s="19"/>
      <c r="H13" s="9"/>
      <c r="I13" s="10"/>
      <c r="J13" s="9"/>
    </row>
    <row r="14" spans="1:13" s="8" customFormat="1">
      <c r="A14" s="17"/>
      <c r="C14" s="17"/>
      <c r="D14" s="18"/>
      <c r="E14" s="19"/>
      <c r="F14" s="19"/>
      <c r="H14" s="9"/>
      <c r="I14" s="10"/>
      <c r="J14" s="9"/>
    </row>
    <row r="15" spans="1:13" s="8" customFormat="1">
      <c r="A15" s="17"/>
      <c r="C15" s="17"/>
      <c r="D15" s="18"/>
      <c r="E15" s="19"/>
      <c r="F15" s="19"/>
      <c r="H15" s="9"/>
      <c r="I15" s="10"/>
      <c r="J15" s="9"/>
    </row>
    <row r="16" spans="1:13" s="8" customFormat="1">
      <c r="A16" s="17"/>
      <c r="C16" s="17"/>
      <c r="D16" s="18"/>
      <c r="E16" s="19"/>
      <c r="F16" s="19"/>
      <c r="H16" s="9"/>
      <c r="I16" s="10"/>
      <c r="J16" s="9"/>
    </row>
    <row r="17" spans="1:10" s="8" customFormat="1">
      <c r="A17" s="17"/>
      <c r="C17" s="17"/>
      <c r="D17" s="18"/>
      <c r="E17" s="19"/>
      <c r="F17" s="19"/>
      <c r="H17" s="9"/>
      <c r="I17" s="10"/>
      <c r="J17" s="9"/>
    </row>
    <row r="18" spans="1:10" s="8" customFormat="1">
      <c r="A18" s="17"/>
      <c r="C18" s="17"/>
      <c r="D18" s="18"/>
      <c r="E18" s="19"/>
      <c r="F18" s="19"/>
      <c r="H18" s="9"/>
      <c r="I18" s="10"/>
      <c r="J18" s="9"/>
    </row>
    <row r="19" spans="1:10" s="8" customFormat="1">
      <c r="A19" s="17"/>
      <c r="C19" s="17"/>
      <c r="D19" s="18"/>
      <c r="E19" s="19"/>
      <c r="F19" s="19"/>
      <c r="H19" s="9"/>
      <c r="I19" s="10"/>
      <c r="J19" s="9"/>
    </row>
    <row r="20" spans="1:10" s="8" customFormat="1">
      <c r="A20" s="17"/>
      <c r="C20" s="17"/>
      <c r="D20" s="18"/>
      <c r="E20" s="19"/>
      <c r="F20" s="19"/>
      <c r="H20" s="9"/>
      <c r="I20" s="10"/>
      <c r="J20" s="9"/>
    </row>
    <row r="21" spans="1:10" s="8" customFormat="1">
      <c r="A21" s="17"/>
      <c r="C21" s="17"/>
      <c r="D21" s="18"/>
      <c r="E21" s="19"/>
      <c r="F21" s="19"/>
      <c r="H21" s="9"/>
      <c r="I21" s="10"/>
      <c r="J21" s="9"/>
    </row>
    <row r="22" spans="1:10" s="8" customFormat="1">
      <c r="A22" s="17"/>
      <c r="C22" s="17"/>
      <c r="D22" s="18"/>
      <c r="E22" s="19"/>
      <c r="F22" s="19"/>
      <c r="H22" s="9"/>
      <c r="I22" s="10"/>
      <c r="J22" s="9"/>
    </row>
    <row r="23" spans="1:10" s="8" customFormat="1">
      <c r="A23" s="17"/>
      <c r="C23" s="17"/>
      <c r="D23" s="18"/>
      <c r="E23" s="19"/>
      <c r="F23" s="19"/>
      <c r="H23" s="9"/>
      <c r="I23" s="10"/>
      <c r="J23" s="9"/>
    </row>
    <row r="24" spans="1:10" s="8" customFormat="1">
      <c r="A24" s="17"/>
      <c r="C24" s="17"/>
      <c r="D24" s="18"/>
      <c r="E24" s="19"/>
      <c r="F24" s="19"/>
      <c r="H24" s="9"/>
      <c r="I24" s="10"/>
      <c r="J24" s="9"/>
    </row>
    <row r="25" spans="1:10" s="8" customFormat="1">
      <c r="A25" s="17"/>
      <c r="C25" s="17"/>
      <c r="D25" s="18"/>
      <c r="E25" s="19"/>
      <c r="F25" s="19"/>
      <c r="H25" s="9"/>
      <c r="I25" s="10"/>
      <c r="J25" s="9"/>
    </row>
    <row r="26" spans="1:10" s="8" customFormat="1">
      <c r="A26" s="17"/>
      <c r="C26" s="17"/>
      <c r="D26" s="18"/>
      <c r="E26" s="19"/>
      <c r="F26" s="19"/>
      <c r="H26" s="9"/>
      <c r="I26" s="10"/>
      <c r="J26" s="9"/>
    </row>
    <row r="27" spans="1:10" s="8" customFormat="1">
      <c r="A27" s="17"/>
      <c r="C27" s="17"/>
      <c r="D27" s="18"/>
      <c r="E27" s="19"/>
      <c r="F27" s="19"/>
      <c r="H27" s="9"/>
      <c r="I27" s="10"/>
      <c r="J27" s="9"/>
    </row>
    <row r="28" spans="1:10" s="8" customFormat="1">
      <c r="A28" s="17"/>
      <c r="C28" s="17"/>
      <c r="D28" s="18"/>
      <c r="E28" s="19"/>
      <c r="F28" s="19"/>
      <c r="H28" s="9"/>
      <c r="I28" s="10"/>
      <c r="J28" s="9"/>
    </row>
    <row r="29" spans="1:10" s="8" customFormat="1">
      <c r="A29" s="17"/>
      <c r="C29" s="17"/>
      <c r="D29" s="18"/>
      <c r="E29" s="19"/>
      <c r="F29" s="19"/>
      <c r="H29" s="9"/>
      <c r="I29" s="10"/>
      <c r="J29" s="9"/>
    </row>
    <row r="30" spans="1:10" s="8" customFormat="1">
      <c r="A30" s="17"/>
      <c r="C30" s="17"/>
      <c r="D30" s="18"/>
      <c r="E30" s="19"/>
      <c r="F30" s="19"/>
      <c r="H30" s="9"/>
      <c r="I30" s="10"/>
      <c r="J30" s="9"/>
    </row>
    <row r="31" spans="1:10" s="8" customFormat="1">
      <c r="A31" s="17"/>
      <c r="C31" s="17"/>
      <c r="D31" s="18"/>
      <c r="E31" s="19"/>
      <c r="F31" s="19"/>
      <c r="H31" s="9"/>
      <c r="I31" s="10"/>
      <c r="J31" s="9"/>
    </row>
    <row r="32" spans="1:10" s="8" customFormat="1">
      <c r="A32" s="17"/>
      <c r="C32" s="17"/>
      <c r="D32" s="18"/>
      <c r="E32" s="19"/>
      <c r="F32" s="19"/>
      <c r="H32" s="9"/>
      <c r="I32" s="10"/>
      <c r="J32" s="9"/>
    </row>
    <row r="33" spans="1:10" s="8" customFormat="1">
      <c r="A33" s="17"/>
      <c r="C33" s="17"/>
      <c r="D33" s="18"/>
      <c r="E33" s="19"/>
      <c r="F33" s="19"/>
      <c r="H33" s="9"/>
      <c r="I33" s="10"/>
      <c r="J33" s="9"/>
    </row>
    <row r="34" spans="1:10" s="8" customFormat="1">
      <c r="A34" s="17"/>
      <c r="C34" s="17"/>
      <c r="D34" s="18"/>
      <c r="E34" s="19"/>
      <c r="F34" s="19"/>
      <c r="H34" s="9"/>
      <c r="I34" s="10"/>
      <c r="J34" s="9"/>
    </row>
  </sheetData>
  <mergeCells count="4">
    <mergeCell ref="A1:F1"/>
    <mergeCell ref="A2:F2"/>
    <mergeCell ref="B5:E5"/>
    <mergeCell ref="B6:E6"/>
  </mergeCells>
  <printOptions horizontalCentered="1"/>
  <pageMargins left="0.75" right="0.5" top="0.5" bottom="0.5" header="0" footer="0"/>
  <pageSetup paperSize="9" scale="82"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D10A8-79E2-4FA8-A53A-81AE5E829D83}">
  <sheetPr>
    <tabColor rgb="FFFF9933"/>
    <pageSetUpPr fitToPage="1"/>
  </sheetPr>
  <dimension ref="A1:T43"/>
  <sheetViews>
    <sheetView view="pageBreakPreview" zoomScale="85" zoomScaleNormal="110" zoomScaleSheetLayoutView="85" workbookViewId="0">
      <pane ySplit="2" topLeftCell="A21" activePane="bottomLeft" state="frozen"/>
      <selection activeCell="E4" sqref="E4"/>
      <selection pane="bottomLeft" activeCell="F4" sqref="F4"/>
    </sheetView>
  </sheetViews>
  <sheetFormatPr defaultColWidth="9.109375" defaultRowHeight="13.2"/>
  <cols>
    <col min="1" max="1" width="9.88671875" style="30" customWidth="1"/>
    <col min="2" max="2" width="9.6640625" style="30" customWidth="1"/>
    <col min="3" max="3" width="54" style="30" customWidth="1"/>
    <col min="4" max="4" width="7.6640625" style="30" customWidth="1"/>
    <col min="5" max="5" width="8.6640625" style="30" customWidth="1"/>
    <col min="6" max="6" width="10.6640625" style="30" customWidth="1"/>
    <col min="7" max="7" width="17.6640625" style="30" customWidth="1"/>
    <col min="8" max="8" width="11.44140625" style="58" customWidth="1"/>
    <col min="9" max="11" width="9.109375" style="30"/>
    <col min="12" max="12" width="10.21875" style="30" bestFit="1" customWidth="1"/>
    <col min="13" max="16384" width="9.109375" style="30"/>
  </cols>
  <sheetData>
    <row r="1" spans="1:9" s="26" customFormat="1" ht="60" customHeight="1" thickBot="1">
      <c r="A1" s="631" t="s">
        <v>745</v>
      </c>
      <c r="B1" s="632"/>
      <c r="C1" s="632"/>
      <c r="D1" s="633" t="str">
        <f>+'Bill 4.1'!D1:G1</f>
        <v>BILL NO. 04 -REDUCTION OF LANDSLIDE VULNERABILITY  BY MITIGATION MEASURES GINIGATHENA TOWN - NUWARAELIYA (SITE NO 44)</v>
      </c>
      <c r="E1" s="633"/>
      <c r="F1" s="633"/>
      <c r="G1" s="634"/>
    </row>
    <row r="2" spans="1:9" ht="26.4">
      <c r="A2" s="461" t="s">
        <v>18</v>
      </c>
      <c r="B2" s="27" t="s">
        <v>19</v>
      </c>
      <c r="C2" s="28" t="s">
        <v>11</v>
      </c>
      <c r="D2" s="27" t="s">
        <v>20</v>
      </c>
      <c r="E2" s="27" t="s">
        <v>21</v>
      </c>
      <c r="F2" s="29" t="s">
        <v>22</v>
      </c>
      <c r="G2" s="462" t="s">
        <v>23</v>
      </c>
    </row>
    <row r="3" spans="1:9" ht="29.4" customHeight="1">
      <c r="A3" s="475" t="s">
        <v>744</v>
      </c>
      <c r="B3" s="50"/>
      <c r="C3" s="41" t="s">
        <v>85</v>
      </c>
      <c r="D3" s="40"/>
      <c r="E3" s="40"/>
      <c r="F3" s="40"/>
      <c r="G3" s="471"/>
    </row>
    <row r="4" spans="1:9" ht="29.4" customHeight="1">
      <c r="A4" s="467" t="s">
        <v>746</v>
      </c>
      <c r="B4" s="61" t="s">
        <v>72</v>
      </c>
      <c r="C4" s="44" t="s">
        <v>73</v>
      </c>
      <c r="D4" s="32" t="s">
        <v>44</v>
      </c>
      <c r="E4" s="455">
        <v>4</v>
      </c>
      <c r="F4" s="34"/>
      <c r="G4" s="477"/>
      <c r="H4" s="58">
        <f>'4Drains'!I113</f>
        <v>4.0084000000000009</v>
      </c>
    </row>
    <row r="5" spans="1:9" ht="29.4" customHeight="1">
      <c r="A5" s="467" t="s">
        <v>747</v>
      </c>
      <c r="B5" s="61" t="s">
        <v>75</v>
      </c>
      <c r="C5" s="44" t="s">
        <v>76</v>
      </c>
      <c r="D5" s="32" t="s">
        <v>44</v>
      </c>
      <c r="E5" s="455">
        <v>21</v>
      </c>
      <c r="F5" s="34"/>
      <c r="G5" s="477"/>
      <c r="H5" s="58">
        <f>'4Drains'!J113+'4Drains'!J114</f>
        <v>20.137625</v>
      </c>
    </row>
    <row r="6" spans="1:9" ht="29.4" customHeight="1">
      <c r="A6" s="467" t="s">
        <v>748</v>
      </c>
      <c r="B6" s="61" t="s">
        <v>78</v>
      </c>
      <c r="C6" s="44" t="s">
        <v>79</v>
      </c>
      <c r="D6" s="32" t="s">
        <v>80</v>
      </c>
      <c r="E6" s="455">
        <v>1230</v>
      </c>
      <c r="F6" s="34"/>
      <c r="G6" s="477"/>
      <c r="H6" s="58">
        <f>'4Drains'!U114</f>
        <v>1226.1651234567901</v>
      </c>
    </row>
    <row r="7" spans="1:9" ht="29.4" customHeight="1">
      <c r="A7" s="467" t="s">
        <v>749</v>
      </c>
      <c r="B7" s="61" t="s">
        <v>82</v>
      </c>
      <c r="C7" s="44" t="s">
        <v>83</v>
      </c>
      <c r="D7" s="32" t="s">
        <v>28</v>
      </c>
      <c r="E7" s="455">
        <v>264</v>
      </c>
      <c r="F7" s="34"/>
      <c r="G7" s="477"/>
      <c r="H7" s="58">
        <f>'4Drains'!K113+'4Drains'!K114</f>
        <v>263.70799999999997</v>
      </c>
    </row>
    <row r="8" spans="1:9" ht="30" customHeight="1">
      <c r="A8" s="475" t="s">
        <v>750</v>
      </c>
      <c r="B8" s="59"/>
      <c r="C8" s="62" t="s">
        <v>340</v>
      </c>
      <c r="D8" s="40"/>
      <c r="E8" s="60"/>
      <c r="F8" s="34"/>
      <c r="G8" s="471"/>
    </row>
    <row r="9" spans="1:9" ht="30" customHeight="1">
      <c r="A9" s="467" t="s">
        <v>751</v>
      </c>
      <c r="B9" s="61" t="s">
        <v>75</v>
      </c>
      <c r="C9" s="44" t="s">
        <v>76</v>
      </c>
      <c r="D9" s="32" t="s">
        <v>44</v>
      </c>
      <c r="E9" s="455">
        <v>17</v>
      </c>
      <c r="F9" s="34"/>
      <c r="G9" s="477"/>
      <c r="H9" s="58">
        <f>'4Drains'!C236</f>
        <v>16.080000000000002</v>
      </c>
    </row>
    <row r="10" spans="1:9" ht="30" customHeight="1">
      <c r="A10" s="467" t="s">
        <v>752</v>
      </c>
      <c r="B10" s="61" t="s">
        <v>78</v>
      </c>
      <c r="C10" s="44" t="s">
        <v>79</v>
      </c>
      <c r="D10" s="32" t="s">
        <v>80</v>
      </c>
      <c r="E10" s="455">
        <v>2265</v>
      </c>
      <c r="F10" s="34"/>
      <c r="G10" s="477"/>
      <c r="H10" s="58">
        <f>'4Drains'!J242</f>
        <v>2265</v>
      </c>
    </row>
    <row r="11" spans="1:9" ht="30" customHeight="1">
      <c r="A11" s="467" t="s">
        <v>382</v>
      </c>
      <c r="B11" s="61" t="s">
        <v>82</v>
      </c>
      <c r="C11" s="44" t="s">
        <v>83</v>
      </c>
      <c r="D11" s="32" t="s">
        <v>28</v>
      </c>
      <c r="E11" s="455">
        <v>95</v>
      </c>
      <c r="F11" s="34"/>
      <c r="G11" s="477"/>
      <c r="H11" s="58">
        <f>'4Drains'!C237</f>
        <v>94.47</v>
      </c>
    </row>
    <row r="12" spans="1:9" s="304" customFormat="1" ht="33" customHeight="1">
      <c r="A12" s="475" t="s">
        <v>753</v>
      </c>
      <c r="B12" s="45"/>
      <c r="C12" s="301" t="s">
        <v>375</v>
      </c>
      <c r="D12" s="45"/>
      <c r="E12" s="288"/>
      <c r="F12" s="56"/>
      <c r="G12" s="64"/>
      <c r="H12" s="302"/>
      <c r="I12" s="303"/>
    </row>
    <row r="13" spans="1:9" s="304" customFormat="1" ht="31.95" customHeight="1">
      <c r="A13" s="467" t="s">
        <v>754</v>
      </c>
      <c r="B13" s="61" t="s">
        <v>72</v>
      </c>
      <c r="C13" s="44" t="s">
        <v>73</v>
      </c>
      <c r="D13" s="32" t="s">
        <v>44</v>
      </c>
      <c r="E13" s="288">
        <v>25</v>
      </c>
      <c r="F13" s="34"/>
      <c r="G13" s="64"/>
      <c r="H13" s="302">
        <f>'4QTY'!J142</f>
        <v>24.514875000000004</v>
      </c>
      <c r="I13" s="303"/>
    </row>
    <row r="14" spans="1:9" s="304" customFormat="1" ht="31.95" customHeight="1">
      <c r="A14" s="467" t="s">
        <v>755</v>
      </c>
      <c r="B14" s="61" t="s">
        <v>75</v>
      </c>
      <c r="C14" s="305" t="s">
        <v>376</v>
      </c>
      <c r="D14" s="32" t="s">
        <v>44</v>
      </c>
      <c r="E14" s="288">
        <v>553</v>
      </c>
      <c r="F14" s="34"/>
      <c r="G14" s="64"/>
      <c r="H14" s="302">
        <f>'4QTY'!J151</f>
        <v>552.44970000000012</v>
      </c>
      <c r="I14" s="303"/>
    </row>
    <row r="15" spans="1:9" s="304" customFormat="1" ht="31.95" customHeight="1">
      <c r="A15" s="467" t="s">
        <v>756</v>
      </c>
      <c r="B15" s="61" t="s">
        <v>78</v>
      </c>
      <c r="C15" s="44" t="s">
        <v>79</v>
      </c>
      <c r="D15" s="32" t="s">
        <v>80</v>
      </c>
      <c r="E15" s="288">
        <v>14530</v>
      </c>
      <c r="F15" s="34"/>
      <c r="G15" s="64"/>
      <c r="H15" s="302">
        <f>'4QTY'!J184</f>
        <v>14528.394776280002</v>
      </c>
      <c r="I15" s="303"/>
    </row>
    <row r="16" spans="1:9" s="304" customFormat="1" ht="31.95" customHeight="1">
      <c r="A16" s="467" t="s">
        <v>757</v>
      </c>
      <c r="B16" s="61" t="s">
        <v>82</v>
      </c>
      <c r="C16" s="305" t="s">
        <v>377</v>
      </c>
      <c r="D16" s="32" t="s">
        <v>28</v>
      </c>
      <c r="E16" s="288">
        <v>2373</v>
      </c>
      <c r="F16" s="34"/>
      <c r="G16" s="64"/>
      <c r="H16" s="302">
        <f>'4QTY'!J163</f>
        <v>2372.8815</v>
      </c>
      <c r="I16" s="303"/>
    </row>
    <row r="17" spans="1:20" ht="30.75" customHeight="1">
      <c r="A17" s="467" t="s">
        <v>758</v>
      </c>
      <c r="B17" s="54" t="s">
        <v>378</v>
      </c>
      <c r="C17" s="44" t="s">
        <v>814</v>
      </c>
      <c r="D17" s="54" t="s">
        <v>49</v>
      </c>
      <c r="E17" s="290">
        <v>96</v>
      </c>
      <c r="F17" s="306"/>
      <c r="G17" s="477"/>
      <c r="H17" s="307">
        <f>[6]QTY!J125</f>
        <v>95.700000000000017</v>
      </c>
    </row>
    <row r="18" spans="1:20" ht="30.6" customHeight="1">
      <c r="A18" s="467" t="s">
        <v>759</v>
      </c>
      <c r="B18" s="61" t="s">
        <v>101</v>
      </c>
      <c r="C18" s="44" t="s">
        <v>379</v>
      </c>
      <c r="D18" s="32" t="s">
        <v>28</v>
      </c>
      <c r="E18" s="290">
        <v>520</v>
      </c>
      <c r="F18" s="308"/>
      <c r="G18" s="477"/>
      <c r="H18" s="307">
        <f>[6]QTY!J127</f>
        <v>516.78000000000009</v>
      </c>
    </row>
    <row r="19" spans="1:20" ht="30.6" customHeight="1">
      <c r="A19" s="467" t="s">
        <v>760</v>
      </c>
      <c r="B19" s="54" t="s">
        <v>380</v>
      </c>
      <c r="C19" s="44" t="s">
        <v>381</v>
      </c>
      <c r="D19" s="32" t="s">
        <v>7</v>
      </c>
      <c r="E19" s="290">
        <v>76</v>
      </c>
      <c r="F19" s="309"/>
      <c r="G19" s="477"/>
      <c r="H19" s="307">
        <f>[6]QTY!J130</f>
        <v>75.239999999999995</v>
      </c>
    </row>
    <row r="20" spans="1:20" s="315" customFormat="1" ht="24.9" customHeight="1">
      <c r="A20" s="559" t="s">
        <v>761</v>
      </c>
      <c r="B20" s="45"/>
      <c r="C20" s="310" t="s">
        <v>383</v>
      </c>
      <c r="D20" s="45"/>
      <c r="E20" s="288"/>
      <c r="F20" s="56"/>
      <c r="G20" s="573"/>
      <c r="H20" s="311"/>
      <c r="I20" s="312"/>
      <c r="J20" s="311"/>
      <c r="K20" s="311"/>
      <c r="L20" s="311"/>
      <c r="M20" s="311"/>
      <c r="N20" s="313"/>
      <c r="O20" s="314"/>
      <c r="P20" s="314"/>
      <c r="Q20" s="314"/>
      <c r="R20" s="314"/>
      <c r="S20" s="314"/>
      <c r="T20" s="314"/>
    </row>
    <row r="21" spans="1:20" s="315" customFormat="1" ht="69">
      <c r="A21" s="574"/>
      <c r="B21" s="45"/>
      <c r="C21" s="316" t="s">
        <v>384</v>
      </c>
      <c r="D21" s="317"/>
      <c r="E21" s="318"/>
      <c r="F21" s="56"/>
      <c r="G21" s="573"/>
      <c r="H21" s="311"/>
      <c r="I21" s="319"/>
      <c r="J21" s="311"/>
      <c r="K21" s="320">
        <v>35</v>
      </c>
      <c r="L21" s="321" t="s">
        <v>7</v>
      </c>
      <c r="M21" s="311"/>
      <c r="N21" s="313"/>
      <c r="O21" s="314"/>
      <c r="P21" s="314"/>
      <c r="Q21" s="314"/>
      <c r="R21" s="314"/>
      <c r="S21" s="314"/>
      <c r="T21" s="314"/>
    </row>
    <row r="22" spans="1:20" s="315" customFormat="1" ht="24.9" customHeight="1">
      <c r="A22" s="575" t="s">
        <v>762</v>
      </c>
      <c r="B22" s="317"/>
      <c r="C22" s="46" t="s">
        <v>385</v>
      </c>
      <c r="D22" s="45" t="s">
        <v>49</v>
      </c>
      <c r="E22" s="322">
        <v>90</v>
      </c>
      <c r="F22" s="227"/>
      <c r="G22" s="573"/>
      <c r="H22" s="311"/>
      <c r="I22" s="323">
        <f>448*1.5</f>
        <v>672</v>
      </c>
      <c r="J22" s="311"/>
      <c r="K22" s="320">
        <v>1.5</v>
      </c>
      <c r="L22" s="320">
        <v>0.25</v>
      </c>
      <c r="M22" s="311"/>
      <c r="N22" s="313"/>
      <c r="O22" s="314"/>
      <c r="P22" s="314"/>
      <c r="Q22" s="314"/>
      <c r="R22" s="314"/>
      <c r="S22" s="314"/>
      <c r="T22" s="314"/>
    </row>
    <row r="23" spans="1:20" s="315" customFormat="1" ht="24.9" customHeight="1">
      <c r="A23" s="575" t="s">
        <v>763</v>
      </c>
      <c r="B23" s="45"/>
      <c r="C23" s="324" t="s">
        <v>386</v>
      </c>
      <c r="D23" s="45" t="s">
        <v>49</v>
      </c>
      <c r="E23" s="322">
        <v>90</v>
      </c>
      <c r="F23" s="227"/>
      <c r="G23" s="573"/>
      <c r="H23" s="311"/>
      <c r="I23" s="323">
        <f>3659*1.3</f>
        <v>4756.7</v>
      </c>
      <c r="J23" s="311"/>
      <c r="K23" s="320">
        <v>1.5</v>
      </c>
      <c r="L23" s="320">
        <v>0.25</v>
      </c>
      <c r="M23" s="311"/>
      <c r="N23" s="313"/>
      <c r="O23" s="314"/>
      <c r="P23" s="314"/>
      <c r="Q23" s="314"/>
      <c r="R23" s="314"/>
      <c r="S23" s="314"/>
      <c r="T23" s="314"/>
    </row>
    <row r="24" spans="1:20" s="315" customFormat="1" ht="24.9" customHeight="1">
      <c r="A24" s="575" t="s">
        <v>764</v>
      </c>
      <c r="B24" s="45"/>
      <c r="C24" s="324" t="s">
        <v>387</v>
      </c>
      <c r="D24" s="317" t="s">
        <v>388</v>
      </c>
      <c r="E24" s="322">
        <v>1000</v>
      </c>
      <c r="F24" s="227"/>
      <c r="G24" s="573"/>
      <c r="H24" s="311"/>
      <c r="I24" s="323">
        <f>113.7*1.3</f>
        <v>147.81</v>
      </c>
      <c r="J24" s="311"/>
      <c r="K24" s="320"/>
      <c r="L24" s="320"/>
      <c r="M24" s="311"/>
      <c r="N24" s="313"/>
      <c r="O24" s="314"/>
      <c r="P24" s="314"/>
      <c r="Q24" s="314"/>
      <c r="R24" s="314"/>
      <c r="S24" s="314"/>
      <c r="T24" s="314"/>
    </row>
    <row r="25" spans="1:20" s="315" customFormat="1" ht="24.9" customHeight="1">
      <c r="A25" s="575" t="s">
        <v>765</v>
      </c>
      <c r="B25" s="317"/>
      <c r="C25" s="46" t="s">
        <v>389</v>
      </c>
      <c r="D25" s="317" t="s">
        <v>388</v>
      </c>
      <c r="E25" s="322">
        <v>1000</v>
      </c>
      <c r="F25" s="227"/>
      <c r="G25" s="573"/>
      <c r="H25" s="311"/>
      <c r="I25" s="323">
        <f>78*1.3</f>
        <v>101.4</v>
      </c>
      <c r="J25" s="311"/>
      <c r="K25" s="320">
        <f>0.05*1</f>
        <v>0.05</v>
      </c>
      <c r="L25" s="320"/>
      <c r="M25" s="311"/>
      <c r="N25" s="313"/>
      <c r="O25" s="314"/>
      <c r="P25" s="314"/>
      <c r="Q25" s="314"/>
      <c r="R25" s="314"/>
      <c r="S25" s="314"/>
      <c r="T25" s="314"/>
    </row>
    <row r="26" spans="1:20" s="315" customFormat="1" ht="29.25" customHeight="1">
      <c r="A26" s="575" t="s">
        <v>766</v>
      </c>
      <c r="B26" s="45"/>
      <c r="C26" s="324" t="s">
        <v>390</v>
      </c>
      <c r="D26" s="317" t="s">
        <v>388</v>
      </c>
      <c r="E26" s="322">
        <f>E25</f>
        <v>1000</v>
      </c>
      <c r="F26" s="227"/>
      <c r="G26" s="573"/>
      <c r="H26" s="311"/>
      <c r="I26" s="323"/>
      <c r="J26" s="311"/>
      <c r="K26" s="320"/>
      <c r="L26" s="320">
        <f>2.45*F27*K25</f>
        <v>0</v>
      </c>
      <c r="M26" s="311"/>
      <c r="N26" s="313"/>
      <c r="O26" s="314"/>
      <c r="P26" s="314"/>
      <c r="Q26" s="314"/>
      <c r="R26" s="314"/>
      <c r="S26" s="314"/>
      <c r="T26" s="314"/>
    </row>
    <row r="27" spans="1:20" s="315" customFormat="1" ht="34.5" customHeight="1">
      <c r="A27" s="575" t="s">
        <v>767</v>
      </c>
      <c r="B27" s="45"/>
      <c r="C27" s="324" t="s">
        <v>391</v>
      </c>
      <c r="D27" s="317" t="s">
        <v>392</v>
      </c>
      <c r="E27" s="322">
        <v>30</v>
      </c>
      <c r="F27" s="227"/>
      <c r="G27" s="573"/>
      <c r="H27" s="311"/>
      <c r="I27" s="323">
        <f>9221*1.3</f>
        <v>11987.300000000001</v>
      </c>
      <c r="J27" s="311"/>
      <c r="K27" s="320"/>
      <c r="L27" s="320"/>
      <c r="M27" s="325" t="s">
        <v>393</v>
      </c>
      <c r="N27" s="313"/>
      <c r="O27" s="314"/>
      <c r="P27" s="314"/>
      <c r="Q27" s="314"/>
      <c r="R27" s="314"/>
      <c r="S27" s="314"/>
      <c r="T27" s="314"/>
    </row>
    <row r="28" spans="1:20" ht="30" customHeight="1" thickBot="1">
      <c r="A28" s="473"/>
      <c r="B28" s="635" t="s">
        <v>768</v>
      </c>
      <c r="C28" s="636"/>
      <c r="D28" s="636"/>
      <c r="E28" s="636"/>
      <c r="F28" s="637"/>
      <c r="G28" s="474">
        <f>SUM(G3:G27)</f>
        <v>0</v>
      </c>
    </row>
    <row r="37" spans="9:17">
      <c r="I37" s="30" t="s">
        <v>674</v>
      </c>
      <c r="J37" s="453" t="s">
        <v>675</v>
      </c>
      <c r="K37" s="30">
        <v>2.4500000000000002</v>
      </c>
      <c r="L37" s="30" t="s">
        <v>676</v>
      </c>
    </row>
    <row r="39" spans="9:17">
      <c r="I39" s="30">
        <f>1*1*1/0.05</f>
        <v>20</v>
      </c>
      <c r="J39" s="30" t="s">
        <v>677</v>
      </c>
    </row>
    <row r="41" spans="9:17">
      <c r="J41" s="30" t="s">
        <v>678</v>
      </c>
      <c r="K41" s="453" t="s">
        <v>675</v>
      </c>
      <c r="L41" s="43">
        <f>K37*F27</f>
        <v>0</v>
      </c>
    </row>
    <row r="42" spans="9:17">
      <c r="Q42" s="30">
        <f>1*20*0.05</f>
        <v>1</v>
      </c>
    </row>
    <row r="43" spans="9:17">
      <c r="L43" s="43">
        <f>L41/20</f>
        <v>0</v>
      </c>
    </row>
  </sheetData>
  <mergeCells count="3">
    <mergeCell ref="A1:C1"/>
    <mergeCell ref="D1:G1"/>
    <mergeCell ref="B28:F28"/>
  </mergeCells>
  <phoneticPr fontId="31" type="noConversion"/>
  <printOptions horizontalCentered="1"/>
  <pageMargins left="0.75" right="0.5" top="0.5" bottom="0.5" header="0" footer="0"/>
  <pageSetup paperSize="9" scale="75"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DCB63-E06E-4F74-9730-4F6F6D450BF0}">
  <sheetPr>
    <tabColor rgb="FFFF9933"/>
    <pageSetUpPr fitToPage="1"/>
  </sheetPr>
  <dimension ref="A1:J7"/>
  <sheetViews>
    <sheetView view="pageBreakPreview" zoomScale="110" zoomScaleNormal="110" zoomScaleSheetLayoutView="110" workbookViewId="0">
      <selection activeCell="F6" sqref="F6"/>
    </sheetView>
  </sheetViews>
  <sheetFormatPr defaultColWidth="9.109375" defaultRowHeight="13.2"/>
  <cols>
    <col min="1" max="1" width="7.6640625" style="30" customWidth="1"/>
    <col min="2" max="2" width="9.6640625" style="75" customWidth="1"/>
    <col min="3" max="3" width="54" style="30" customWidth="1"/>
    <col min="4" max="4" width="7.6640625" style="76" customWidth="1"/>
    <col min="5" max="5" width="8.6640625" style="30" customWidth="1"/>
    <col min="6" max="6" width="13.44140625" style="30" customWidth="1"/>
    <col min="7" max="7" width="17.6640625" style="30" customWidth="1"/>
    <col min="8" max="8" width="8.5546875" style="30" bestFit="1" customWidth="1"/>
    <col min="9" max="9" width="9.109375" style="30"/>
    <col min="10" max="10" width="10.44140625" style="30" bestFit="1" customWidth="1"/>
    <col min="11" max="16384" width="9.109375" style="30"/>
  </cols>
  <sheetData>
    <row r="1" spans="1:10" s="26" customFormat="1" ht="50.4" customHeight="1" thickBot="1">
      <c r="A1" s="631" t="s">
        <v>769</v>
      </c>
      <c r="B1" s="632"/>
      <c r="C1" s="632"/>
      <c r="D1" s="633" t="str">
        <f>+'Bill 4.1'!D1:G1</f>
        <v>BILL NO. 04 -REDUCTION OF LANDSLIDE VULNERABILITY  BY MITIGATION MEASURES GINIGATHENA TOWN - NUWARAELIYA (SITE NO 44)</v>
      </c>
      <c r="E1" s="633"/>
      <c r="F1" s="633"/>
      <c r="G1" s="634"/>
    </row>
    <row r="2" spans="1:10" ht="26.4">
      <c r="A2" s="461" t="s">
        <v>18</v>
      </c>
      <c r="B2" s="27" t="s">
        <v>19</v>
      </c>
      <c r="C2" s="28" t="s">
        <v>11</v>
      </c>
      <c r="D2" s="27" t="s">
        <v>20</v>
      </c>
      <c r="E2" s="27" t="s">
        <v>21</v>
      </c>
      <c r="F2" s="29" t="s">
        <v>22</v>
      </c>
      <c r="G2" s="462" t="s">
        <v>23</v>
      </c>
    </row>
    <row r="3" spans="1:10" s="26" customFormat="1" ht="25.95" customHeight="1">
      <c r="A3" s="465" t="s">
        <v>770</v>
      </c>
      <c r="B3" s="54"/>
      <c r="C3" s="63" t="s">
        <v>394</v>
      </c>
      <c r="D3" s="55"/>
      <c r="E3" s="294"/>
      <c r="F3" s="56"/>
      <c r="G3" s="576"/>
      <c r="H3" s="43"/>
      <c r="I3" s="220"/>
    </row>
    <row r="4" spans="1:10" s="26" customFormat="1" ht="58.2" customHeight="1">
      <c r="A4" s="467" t="s">
        <v>771</v>
      </c>
      <c r="B4" s="54" t="s">
        <v>395</v>
      </c>
      <c r="C4" s="219" t="s">
        <v>396</v>
      </c>
      <c r="D4" s="54" t="s">
        <v>7</v>
      </c>
      <c r="E4" s="294">
        <v>94</v>
      </c>
      <c r="F4" s="56"/>
      <c r="G4" s="64"/>
      <c r="H4" s="43">
        <f>'4Sheet1'!C9*1.1</f>
        <v>93.390000000000015</v>
      </c>
      <c r="I4" s="220"/>
    </row>
    <row r="5" spans="1:10" ht="27.6" customHeight="1">
      <c r="A5" s="577" t="s">
        <v>772</v>
      </c>
      <c r="B5" s="317"/>
      <c r="C5" s="326" t="s">
        <v>397</v>
      </c>
      <c r="D5" s="317"/>
      <c r="E5" s="288"/>
      <c r="F5" s="56"/>
      <c r="G5" s="578"/>
      <c r="H5" s="327"/>
    </row>
    <row r="6" spans="1:10" s="26" customFormat="1" ht="33.6" customHeight="1">
      <c r="A6" s="579" t="s">
        <v>773</v>
      </c>
      <c r="B6" s="17" t="s">
        <v>284</v>
      </c>
      <c r="C6" s="219" t="s">
        <v>285</v>
      </c>
      <c r="D6" s="45" t="s">
        <v>97</v>
      </c>
      <c r="E6" s="288">
        <v>50</v>
      </c>
      <c r="F6" s="56"/>
      <c r="G6" s="64"/>
      <c r="H6" s="43">
        <v>50</v>
      </c>
      <c r="I6" s="220"/>
      <c r="J6" s="251" t="s">
        <v>319</v>
      </c>
    </row>
    <row r="7" spans="1:10" ht="24.75" customHeight="1" thickBot="1">
      <c r="A7" s="473"/>
      <c r="B7" s="635" t="s">
        <v>774</v>
      </c>
      <c r="C7" s="636"/>
      <c r="D7" s="636"/>
      <c r="E7" s="636"/>
      <c r="F7" s="637"/>
      <c r="G7" s="474">
        <f>SUM(G3:G6)</f>
        <v>0</v>
      </c>
    </row>
  </sheetData>
  <mergeCells count="3">
    <mergeCell ref="A1:C1"/>
    <mergeCell ref="D1:G1"/>
    <mergeCell ref="B7:F7"/>
  </mergeCells>
  <printOptions horizontalCentered="1"/>
  <pageMargins left="0.75" right="0.5" top="0.5" bottom="0.5" header="0" footer="0"/>
  <pageSetup paperSize="9" scale="75"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1E3DE-7D0E-48B5-85A2-27766C0DF82C}">
  <sheetPr>
    <tabColor rgb="FF002060"/>
    <pageSetUpPr fitToPage="1"/>
  </sheetPr>
  <dimension ref="A1:M36"/>
  <sheetViews>
    <sheetView showGridLines="0" view="pageBreakPreview" zoomScaleSheetLayoutView="100" workbookViewId="0">
      <selection sqref="A1:F8"/>
    </sheetView>
  </sheetViews>
  <sheetFormatPr defaultColWidth="9.109375" defaultRowHeight="13.2"/>
  <cols>
    <col min="1" max="1" width="5.6640625" style="20" customWidth="1"/>
    <col min="2" max="2" width="40.6640625" style="21" customWidth="1"/>
    <col min="3" max="3" width="6.6640625" style="20" customWidth="1"/>
    <col min="4" max="4" width="8.6640625" style="22" customWidth="1"/>
    <col min="5" max="5" width="13.33203125" style="23" customWidth="1"/>
    <col min="6" max="6" width="33" style="23" customWidth="1"/>
    <col min="7" max="7" width="1.6640625" style="21" customWidth="1"/>
    <col min="8" max="8" width="17.5546875" style="24" customWidth="1"/>
    <col min="9" max="9" width="13.44140625" style="25" bestFit="1" customWidth="1"/>
    <col min="10" max="10" width="11.6640625" style="24" bestFit="1" customWidth="1"/>
    <col min="11" max="11" width="12.44140625" style="21" bestFit="1" customWidth="1"/>
    <col min="12" max="12" width="13.5546875" style="21" customWidth="1"/>
    <col min="13" max="13" width="14.109375" style="21" customWidth="1"/>
    <col min="14" max="16384" width="9.109375" style="21"/>
  </cols>
  <sheetData>
    <row r="1" spans="1:13" customFormat="1" ht="15.6">
      <c r="A1" s="608"/>
      <c r="B1" s="609"/>
      <c r="C1" s="609"/>
      <c r="D1" s="609"/>
      <c r="E1" s="609"/>
      <c r="F1" s="610"/>
      <c r="G1" s="546"/>
    </row>
    <row r="2" spans="1:13" customFormat="1" ht="35.25" customHeight="1">
      <c r="A2" s="611" t="s">
        <v>876</v>
      </c>
      <c r="B2" s="612"/>
      <c r="C2" s="612"/>
      <c r="D2" s="612"/>
      <c r="E2" s="612"/>
      <c r="F2" s="613"/>
    </row>
    <row r="3" spans="1:13" customFormat="1" ht="4.5" customHeight="1" thickBot="1">
      <c r="A3" s="548"/>
      <c r="B3" s="549"/>
      <c r="C3" s="549"/>
      <c r="D3" s="549"/>
      <c r="E3" s="550"/>
      <c r="F3" s="551"/>
    </row>
    <row r="4" spans="1:13" customFormat="1" ht="15" thickBot="1">
      <c r="A4" s="552"/>
      <c r="B4" s="3" t="s">
        <v>11</v>
      </c>
      <c r="C4" s="3"/>
      <c r="D4" s="4"/>
      <c r="E4" s="5"/>
      <c r="F4" s="553" t="s">
        <v>12</v>
      </c>
    </row>
    <row r="5" spans="1:13" s="8" customFormat="1" ht="30.6" customHeight="1">
      <c r="A5" s="6"/>
      <c r="B5" s="614" t="str">
        <f>'Bill 5.1'!$A$1</f>
        <v>BILL No. 5.1 - SITE CLEARING</v>
      </c>
      <c r="C5" s="614"/>
      <c r="D5" s="614"/>
      <c r="E5" s="615"/>
      <c r="F5" s="7">
        <f>'Bill 5.1'!G14</f>
        <v>0</v>
      </c>
      <c r="H5" s="9"/>
      <c r="I5" s="10"/>
      <c r="J5" s="9"/>
      <c r="L5" s="11"/>
    </row>
    <row r="6" spans="1:13" s="8" customFormat="1" ht="30.6" customHeight="1">
      <c r="A6" s="6"/>
      <c r="B6" s="629" t="str">
        <f>'Bill 5.2'!$A$1</f>
        <v>BILL No. 5.2 - EARTHWORKS</v>
      </c>
      <c r="C6" s="629"/>
      <c r="D6" s="629"/>
      <c r="E6" s="630"/>
      <c r="F6" s="7">
        <f>'Bill 5.2'!G17</f>
        <v>0</v>
      </c>
      <c r="H6" s="9"/>
      <c r="I6" s="10"/>
      <c r="J6" s="9"/>
      <c r="L6" s="11"/>
    </row>
    <row r="7" spans="1:13" s="8" customFormat="1" ht="30.6" customHeight="1" thickBot="1">
      <c r="A7" s="6"/>
      <c r="B7" s="629" t="str">
        <f>'Bill 5.3'!$A$1</f>
        <v>BILL No. 5.3 - STRUCTURE CONSTRUCTION</v>
      </c>
      <c r="C7" s="629"/>
      <c r="D7" s="629"/>
      <c r="E7" s="630"/>
      <c r="F7" s="7">
        <f>'Bill 5.3'!G23</f>
        <v>0</v>
      </c>
      <c r="H7" s="9"/>
      <c r="I7" s="10"/>
      <c r="J7" s="9"/>
      <c r="L7" s="11"/>
    </row>
    <row r="8" spans="1:13" s="8" customFormat="1" ht="24.9" customHeight="1" thickBot="1">
      <c r="A8" s="14"/>
      <c r="B8" s="616" t="s">
        <v>17</v>
      </c>
      <c r="C8" s="616"/>
      <c r="D8" s="616"/>
      <c r="E8" s="617"/>
      <c r="F8" s="15">
        <f>SUM(F5:F7)</f>
        <v>0</v>
      </c>
      <c r="H8" s="9"/>
      <c r="I8" s="16"/>
      <c r="J8" s="9"/>
      <c r="K8" s="11"/>
      <c r="M8" s="9"/>
    </row>
    <row r="9" spans="1:13" s="8" customFormat="1">
      <c r="A9" s="17"/>
      <c r="C9" s="17"/>
      <c r="D9" s="18"/>
      <c r="E9" s="19"/>
      <c r="F9" s="19"/>
      <c r="H9" s="9"/>
      <c r="I9" s="10"/>
      <c r="J9" s="9"/>
    </row>
    <row r="10" spans="1:13" s="8" customFormat="1">
      <c r="A10" s="17"/>
      <c r="C10" s="17"/>
      <c r="D10" s="18"/>
      <c r="E10" s="19"/>
      <c r="F10" s="19"/>
      <c r="H10" s="9"/>
      <c r="I10" s="10"/>
      <c r="J10" s="9"/>
    </row>
    <row r="11" spans="1:13" s="8" customFormat="1">
      <c r="A11" s="17"/>
      <c r="C11" s="17"/>
      <c r="D11" s="18"/>
      <c r="E11" s="19"/>
      <c r="F11" s="19"/>
      <c r="H11" s="9"/>
      <c r="I11" s="10"/>
      <c r="J11" s="9"/>
    </row>
    <row r="12" spans="1:13" s="8" customFormat="1">
      <c r="A12" s="17"/>
      <c r="C12" s="17"/>
      <c r="D12" s="18"/>
      <c r="E12" s="19"/>
      <c r="F12" s="19"/>
      <c r="H12" s="9"/>
      <c r="I12" s="10"/>
      <c r="J12" s="9"/>
    </row>
    <row r="13" spans="1:13" s="8" customFormat="1">
      <c r="A13" s="17"/>
      <c r="C13" s="17"/>
      <c r="D13" s="18"/>
      <c r="E13" s="19"/>
      <c r="F13" s="19"/>
      <c r="H13" s="9"/>
      <c r="I13" s="10"/>
      <c r="J13" s="9"/>
    </row>
    <row r="14" spans="1:13" s="8" customFormat="1">
      <c r="A14" s="17"/>
      <c r="C14" s="17"/>
      <c r="D14" s="18"/>
      <c r="E14" s="19"/>
      <c r="F14" s="19"/>
      <c r="H14" s="9"/>
      <c r="I14" s="10"/>
      <c r="J14" s="9"/>
    </row>
    <row r="15" spans="1:13" s="8" customFormat="1">
      <c r="A15" s="17"/>
      <c r="C15" s="17"/>
      <c r="D15" s="18"/>
      <c r="E15" s="19"/>
      <c r="F15" s="19"/>
      <c r="H15" s="9"/>
      <c r="I15" s="10"/>
      <c r="J15" s="9"/>
    </row>
    <row r="16" spans="1:13" s="8" customFormat="1">
      <c r="A16" s="17"/>
      <c r="C16" s="17"/>
      <c r="D16" s="18"/>
      <c r="E16" s="19"/>
      <c r="F16" s="19"/>
      <c r="H16" s="9"/>
      <c r="I16" s="10"/>
      <c r="J16" s="9"/>
    </row>
    <row r="17" spans="1:10" s="8" customFormat="1">
      <c r="A17" s="17"/>
      <c r="C17" s="17"/>
      <c r="D17" s="18"/>
      <c r="E17" s="19"/>
      <c r="F17" s="19"/>
      <c r="H17" s="9"/>
      <c r="I17" s="10"/>
      <c r="J17" s="9"/>
    </row>
    <row r="18" spans="1:10" s="8" customFormat="1">
      <c r="A18" s="17"/>
      <c r="C18" s="17"/>
      <c r="D18" s="18"/>
      <c r="E18" s="19"/>
      <c r="F18" s="19"/>
      <c r="H18" s="9"/>
      <c r="I18" s="10"/>
      <c r="J18" s="9"/>
    </row>
    <row r="19" spans="1:10" s="8" customFormat="1">
      <c r="A19" s="17"/>
      <c r="C19" s="17"/>
      <c r="D19" s="18"/>
      <c r="E19" s="19"/>
      <c r="F19" s="19"/>
      <c r="H19" s="9"/>
      <c r="I19" s="10"/>
      <c r="J19" s="9"/>
    </row>
    <row r="20" spans="1:10" s="8" customFormat="1">
      <c r="A20" s="17"/>
      <c r="C20" s="17"/>
      <c r="D20" s="18"/>
      <c r="E20" s="19"/>
      <c r="F20" s="19"/>
      <c r="H20" s="9"/>
      <c r="I20" s="10"/>
      <c r="J20" s="9"/>
    </row>
    <row r="21" spans="1:10" s="8" customFormat="1">
      <c r="A21" s="17"/>
      <c r="C21" s="17"/>
      <c r="D21" s="18"/>
      <c r="E21" s="19"/>
      <c r="F21" s="19"/>
      <c r="H21" s="9"/>
      <c r="I21" s="10"/>
      <c r="J21" s="9"/>
    </row>
    <row r="22" spans="1:10" s="8" customFormat="1">
      <c r="A22" s="17"/>
      <c r="C22" s="17"/>
      <c r="D22" s="18"/>
      <c r="E22" s="19"/>
      <c r="F22" s="19"/>
      <c r="H22" s="9"/>
      <c r="I22" s="10"/>
      <c r="J22" s="9"/>
    </row>
    <row r="23" spans="1:10" s="8" customFormat="1">
      <c r="A23" s="17"/>
      <c r="C23" s="17"/>
      <c r="D23" s="18"/>
      <c r="E23" s="19"/>
      <c r="F23" s="19"/>
      <c r="H23" s="9"/>
      <c r="I23" s="10"/>
      <c r="J23" s="9"/>
    </row>
    <row r="24" spans="1:10" s="8" customFormat="1">
      <c r="A24" s="17"/>
      <c r="C24" s="17"/>
      <c r="D24" s="18"/>
      <c r="E24" s="19"/>
      <c r="F24" s="19"/>
      <c r="H24" s="9"/>
      <c r="I24" s="10"/>
      <c r="J24" s="9"/>
    </row>
    <row r="25" spans="1:10" s="8" customFormat="1">
      <c r="A25" s="17"/>
      <c r="C25" s="17"/>
      <c r="D25" s="18"/>
      <c r="E25" s="19"/>
      <c r="F25" s="19"/>
      <c r="H25" s="9"/>
      <c r="I25" s="10"/>
      <c r="J25" s="9"/>
    </row>
    <row r="26" spans="1:10" s="8" customFormat="1">
      <c r="A26" s="17"/>
      <c r="C26" s="17"/>
      <c r="D26" s="18"/>
      <c r="E26" s="19"/>
      <c r="F26" s="19"/>
      <c r="H26" s="9"/>
      <c r="I26" s="10"/>
      <c r="J26" s="9"/>
    </row>
    <row r="27" spans="1:10" s="8" customFormat="1">
      <c r="A27" s="17"/>
      <c r="C27" s="17"/>
      <c r="D27" s="18"/>
      <c r="E27" s="19"/>
      <c r="F27" s="19"/>
      <c r="H27" s="9"/>
      <c r="I27" s="10"/>
      <c r="J27" s="9"/>
    </row>
    <row r="28" spans="1:10" s="8" customFormat="1">
      <c r="A28" s="17"/>
      <c r="C28" s="17"/>
      <c r="D28" s="18"/>
      <c r="E28" s="19"/>
      <c r="F28" s="19"/>
      <c r="H28" s="9"/>
      <c r="I28" s="10"/>
      <c r="J28" s="9"/>
    </row>
    <row r="29" spans="1:10" s="8" customFormat="1">
      <c r="A29" s="17"/>
      <c r="C29" s="17"/>
      <c r="D29" s="18"/>
      <c r="E29" s="19"/>
      <c r="F29" s="19"/>
      <c r="H29" s="9"/>
      <c r="I29" s="10"/>
      <c r="J29" s="9"/>
    </row>
    <row r="30" spans="1:10" s="8" customFormat="1">
      <c r="A30" s="17"/>
      <c r="C30" s="17"/>
      <c r="D30" s="18"/>
      <c r="E30" s="19"/>
      <c r="F30" s="19"/>
      <c r="H30" s="9"/>
      <c r="I30" s="10"/>
      <c r="J30" s="9"/>
    </row>
    <row r="31" spans="1:10" s="8" customFormat="1">
      <c r="A31" s="17"/>
      <c r="C31" s="17"/>
      <c r="D31" s="18"/>
      <c r="E31" s="19"/>
      <c r="F31" s="19"/>
      <c r="H31" s="9"/>
      <c r="I31" s="10"/>
      <c r="J31" s="9"/>
    </row>
    <row r="32" spans="1:10" s="8" customFormat="1">
      <c r="A32" s="17"/>
      <c r="C32" s="17"/>
      <c r="D32" s="18"/>
      <c r="E32" s="19"/>
      <c r="F32" s="19"/>
      <c r="H32" s="9"/>
      <c r="I32" s="10"/>
      <c r="J32" s="9"/>
    </row>
    <row r="33" spans="1:10" s="8" customFormat="1">
      <c r="A33" s="17"/>
      <c r="C33" s="17"/>
      <c r="D33" s="18"/>
      <c r="E33" s="19"/>
      <c r="F33" s="19"/>
      <c r="H33" s="9"/>
      <c r="I33" s="10"/>
      <c r="J33" s="9"/>
    </row>
    <row r="34" spans="1:10" s="8" customFormat="1">
      <c r="A34" s="17"/>
      <c r="C34" s="17"/>
      <c r="D34" s="18"/>
      <c r="E34" s="19"/>
      <c r="F34" s="19"/>
      <c r="H34" s="9"/>
      <c r="I34" s="10"/>
      <c r="J34" s="9"/>
    </row>
    <row r="35" spans="1:10" s="8" customFormat="1">
      <c r="A35" s="17"/>
      <c r="C35" s="17"/>
      <c r="D35" s="18"/>
      <c r="E35" s="19"/>
      <c r="F35" s="19"/>
      <c r="H35" s="9"/>
      <c r="I35" s="10"/>
      <c r="J35" s="9"/>
    </row>
    <row r="36" spans="1:10" s="8" customFormat="1">
      <c r="A36" s="17"/>
      <c r="C36" s="17"/>
      <c r="D36" s="18"/>
      <c r="E36" s="19"/>
      <c r="F36" s="19"/>
      <c r="H36" s="9"/>
      <c r="I36" s="10"/>
      <c r="J36" s="9"/>
    </row>
  </sheetData>
  <mergeCells count="6">
    <mergeCell ref="B8:E8"/>
    <mergeCell ref="A1:F1"/>
    <mergeCell ref="A2:F2"/>
    <mergeCell ref="B5:E5"/>
    <mergeCell ref="B6:E6"/>
    <mergeCell ref="B7:E7"/>
  </mergeCells>
  <printOptions horizontalCentered="1"/>
  <pageMargins left="0.75" right="0.5" top="0.5" bottom="0.5" header="0" footer="0"/>
  <pageSetup paperSize="9" scale="82"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2787A-132B-4732-A3E9-369C2A232CC3}">
  <sheetPr>
    <tabColor rgb="FFFF9933"/>
    <pageSetUpPr fitToPage="1"/>
  </sheetPr>
  <dimension ref="A1:M14"/>
  <sheetViews>
    <sheetView view="pageBreakPreview" topLeftCell="A4" zoomScaleNormal="100" zoomScaleSheetLayoutView="100" workbookViewId="0">
      <selection activeCell="G7" sqref="G7"/>
    </sheetView>
  </sheetViews>
  <sheetFormatPr defaultColWidth="9.109375" defaultRowHeight="13.2"/>
  <cols>
    <col min="1" max="1" width="7.6640625" style="30" customWidth="1"/>
    <col min="2" max="2" width="9.6640625" style="30" customWidth="1"/>
    <col min="3" max="3" width="50.6640625" style="30" customWidth="1"/>
    <col min="4" max="4" width="7.6640625" style="30" customWidth="1"/>
    <col min="5" max="5" width="8.6640625" style="30" customWidth="1"/>
    <col min="6" max="6" width="10.6640625" style="30" customWidth="1"/>
    <col min="7" max="7" width="17.6640625" style="30" customWidth="1"/>
    <col min="8" max="16384" width="9.109375" style="30"/>
  </cols>
  <sheetData>
    <row r="1" spans="1:13" s="26" customFormat="1" ht="60" customHeight="1" thickBot="1">
      <c r="A1" s="631" t="s">
        <v>776</v>
      </c>
      <c r="B1" s="632"/>
      <c r="C1" s="632"/>
      <c r="D1" s="633" t="str">
        <f>'Bill No. 5'!$A$2</f>
        <v>BILL NO. 05 -REDUCTION OF LANDSLIDE VULNERABILITY BY MITIGATION MEASURES SRI SADDHARMARAMAYA TEMPLE THALAWAKELE (SITE NO 101)</v>
      </c>
      <c r="E1" s="633"/>
      <c r="F1" s="633"/>
      <c r="G1" s="634"/>
    </row>
    <row r="2" spans="1:13" ht="26.4">
      <c r="A2" s="461" t="s">
        <v>18</v>
      </c>
      <c r="B2" s="27" t="s">
        <v>19</v>
      </c>
      <c r="C2" s="28" t="s">
        <v>11</v>
      </c>
      <c r="D2" s="27" t="s">
        <v>20</v>
      </c>
      <c r="E2" s="27" t="s">
        <v>21</v>
      </c>
      <c r="F2" s="29" t="s">
        <v>22</v>
      </c>
      <c r="G2" s="462" t="s">
        <v>23</v>
      </c>
      <c r="J2" s="638" t="s">
        <v>323</v>
      </c>
    </row>
    <row r="3" spans="1:13" ht="30" customHeight="1">
      <c r="A3" s="566" t="s">
        <v>558</v>
      </c>
      <c r="B3" s="31"/>
      <c r="C3" s="216" t="s">
        <v>25</v>
      </c>
      <c r="D3" s="31"/>
      <c r="E3" s="31"/>
      <c r="F3" s="31"/>
      <c r="G3" s="466"/>
      <c r="I3" s="218" t="s">
        <v>0</v>
      </c>
      <c r="J3" s="638"/>
      <c r="K3" s="217"/>
    </row>
    <row r="4" spans="1:13" ht="40.200000000000003" thickBot="1">
      <c r="A4" s="467" t="s">
        <v>777</v>
      </c>
      <c r="B4" s="32" t="s">
        <v>27</v>
      </c>
      <c r="C4" s="33" t="s">
        <v>634</v>
      </c>
      <c r="D4" s="32" t="s">
        <v>28</v>
      </c>
      <c r="E4" s="455">
        <v>760</v>
      </c>
      <c r="F4" s="34"/>
      <c r="G4" s="567"/>
      <c r="I4" s="43">
        <f>'5Drains'!G133</f>
        <v>245.2835</v>
      </c>
      <c r="J4" s="43">
        <f>'5QTY'!J38</f>
        <v>513.46999999999991</v>
      </c>
      <c r="K4" s="35"/>
      <c r="L4" s="43">
        <f>SUM(I4:K4)</f>
        <v>758.75349999999992</v>
      </c>
    </row>
    <row r="5" spans="1:13" s="26" customFormat="1" ht="30" customHeight="1">
      <c r="A5" s="467" t="s">
        <v>778</v>
      </c>
      <c r="B5" s="36" t="s">
        <v>30</v>
      </c>
      <c r="C5" s="37" t="s">
        <v>31</v>
      </c>
      <c r="D5" s="36" t="s">
        <v>32</v>
      </c>
      <c r="E5" s="292">
        <v>15</v>
      </c>
      <c r="F5" s="38"/>
      <c r="G5" s="293"/>
      <c r="H5" s="39"/>
      <c r="I5" s="639" t="s">
        <v>319</v>
      </c>
      <c r="J5" s="640"/>
      <c r="K5" s="640"/>
      <c r="L5" s="640"/>
      <c r="M5" s="641"/>
    </row>
    <row r="6" spans="1:13" s="26" customFormat="1" ht="30" customHeight="1">
      <c r="A6" s="467" t="s">
        <v>779</v>
      </c>
      <c r="B6" s="36" t="s">
        <v>34</v>
      </c>
      <c r="C6" s="37" t="s">
        <v>35</v>
      </c>
      <c r="D6" s="36" t="s">
        <v>32</v>
      </c>
      <c r="E6" s="292">
        <v>8</v>
      </c>
      <c r="F6" s="38"/>
      <c r="G6" s="293"/>
      <c r="H6" s="39"/>
      <c r="I6" s="642"/>
      <c r="J6" s="643"/>
      <c r="K6" s="643"/>
      <c r="L6" s="643"/>
      <c r="M6" s="644"/>
    </row>
    <row r="7" spans="1:13" s="26" customFormat="1" ht="30" customHeight="1">
      <c r="A7" s="467" t="s">
        <v>780</v>
      </c>
      <c r="B7" s="55" t="s">
        <v>286</v>
      </c>
      <c r="C7" s="222" t="s">
        <v>287</v>
      </c>
      <c r="D7" s="36" t="s">
        <v>32</v>
      </c>
      <c r="E7" s="292">
        <v>6</v>
      </c>
      <c r="F7" s="56"/>
      <c r="G7" s="293"/>
      <c r="H7" s="39"/>
      <c r="I7" s="642"/>
      <c r="J7" s="643"/>
      <c r="K7" s="643"/>
      <c r="L7" s="643"/>
      <c r="M7" s="644"/>
    </row>
    <row r="8" spans="1:13" s="26" customFormat="1" ht="30" customHeight="1">
      <c r="A8" s="467" t="s">
        <v>781</v>
      </c>
      <c r="B8" s="55" t="s">
        <v>289</v>
      </c>
      <c r="C8" s="222" t="s">
        <v>290</v>
      </c>
      <c r="D8" s="36" t="s">
        <v>32</v>
      </c>
      <c r="E8" s="292">
        <v>2</v>
      </c>
      <c r="F8" s="56"/>
      <c r="G8" s="293"/>
      <c r="H8" s="39"/>
      <c r="I8" s="642"/>
      <c r="J8" s="643"/>
      <c r="K8" s="643"/>
      <c r="L8" s="643"/>
      <c r="M8" s="644"/>
    </row>
    <row r="9" spans="1:13" s="26" customFormat="1" ht="30" customHeight="1">
      <c r="A9" s="467" t="s">
        <v>782</v>
      </c>
      <c r="B9" s="55" t="s">
        <v>37</v>
      </c>
      <c r="C9" s="222" t="s">
        <v>292</v>
      </c>
      <c r="D9" s="36" t="s">
        <v>32</v>
      </c>
      <c r="E9" s="292">
        <v>10</v>
      </c>
      <c r="F9" s="56"/>
      <c r="G9" s="293"/>
      <c r="H9" s="39"/>
      <c r="I9" s="642"/>
      <c r="J9" s="643"/>
      <c r="K9" s="643"/>
      <c r="L9" s="643"/>
      <c r="M9" s="644"/>
    </row>
    <row r="10" spans="1:13" s="26" customFormat="1" ht="30" customHeight="1">
      <c r="A10" s="467" t="s">
        <v>783</v>
      </c>
      <c r="B10" s="55" t="s">
        <v>294</v>
      </c>
      <c r="C10" s="222" t="s">
        <v>295</v>
      </c>
      <c r="D10" s="36" t="s">
        <v>32</v>
      </c>
      <c r="E10" s="292">
        <v>10</v>
      </c>
      <c r="F10" s="56"/>
      <c r="G10" s="293"/>
      <c r="H10" s="39"/>
      <c r="I10" s="642"/>
      <c r="J10" s="643"/>
      <c r="K10" s="643"/>
      <c r="L10" s="643"/>
      <c r="M10" s="644"/>
    </row>
    <row r="11" spans="1:13" customFormat="1" ht="30" customHeight="1">
      <c r="A11" s="470" t="s">
        <v>561</v>
      </c>
      <c r="B11" s="54"/>
      <c r="C11" s="63" t="s">
        <v>297</v>
      </c>
      <c r="D11" s="54"/>
      <c r="E11" s="271"/>
      <c r="F11" s="56"/>
      <c r="G11" s="580"/>
      <c r="I11" s="642"/>
      <c r="J11" s="643"/>
      <c r="K11" s="643"/>
      <c r="L11" s="643"/>
      <c r="M11" s="644"/>
    </row>
    <row r="12" spans="1:13" customFormat="1" ht="30" customHeight="1">
      <c r="A12" s="221" t="s">
        <v>784</v>
      </c>
      <c r="B12" s="54" t="s">
        <v>299</v>
      </c>
      <c r="C12" s="219" t="s">
        <v>300</v>
      </c>
      <c r="D12" s="54" t="s">
        <v>49</v>
      </c>
      <c r="E12" s="294">
        <v>10</v>
      </c>
      <c r="F12" s="56"/>
      <c r="G12" s="568"/>
      <c r="I12" s="642"/>
      <c r="J12" s="643"/>
      <c r="K12" s="643"/>
      <c r="L12" s="643"/>
      <c r="M12" s="644"/>
    </row>
    <row r="13" spans="1:13" customFormat="1" ht="30" customHeight="1" thickBot="1">
      <c r="A13" s="221" t="s">
        <v>785</v>
      </c>
      <c r="B13" s="225" t="s">
        <v>302</v>
      </c>
      <c r="C13" s="226" t="s">
        <v>303</v>
      </c>
      <c r="D13" s="225" t="s">
        <v>49</v>
      </c>
      <c r="E13" s="295">
        <v>10</v>
      </c>
      <c r="F13" s="227"/>
      <c r="G13" s="568"/>
      <c r="I13" s="645"/>
      <c r="J13" s="646"/>
      <c r="K13" s="646"/>
      <c r="L13" s="646"/>
      <c r="M13" s="647"/>
    </row>
    <row r="14" spans="1:13" ht="34.5" customHeight="1" thickBot="1">
      <c r="A14" s="473"/>
      <c r="B14" s="635" t="s">
        <v>786</v>
      </c>
      <c r="C14" s="636"/>
      <c r="D14" s="636"/>
      <c r="E14" s="636"/>
      <c r="F14" s="637"/>
      <c r="G14" s="474">
        <f>SUM(G4:G13)</f>
        <v>0</v>
      </c>
    </row>
  </sheetData>
  <mergeCells count="5">
    <mergeCell ref="A1:C1"/>
    <mergeCell ref="D1:G1"/>
    <mergeCell ref="J2:J3"/>
    <mergeCell ref="I5:M13"/>
    <mergeCell ref="B14:F14"/>
  </mergeCells>
  <phoneticPr fontId="31" type="noConversion"/>
  <printOptions horizontalCentered="1"/>
  <pageMargins left="0.75" right="0.5" top="0.5" bottom="0.5" header="0" footer="0"/>
  <pageSetup paperSize="9" scale="79"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C06CC-A13C-4148-BEB3-2F4AE58D7FCF}">
  <sheetPr>
    <tabColor rgb="FFFF9933"/>
    <pageSetUpPr fitToPage="1"/>
  </sheetPr>
  <dimension ref="A1:L17"/>
  <sheetViews>
    <sheetView view="pageBreakPreview" topLeftCell="A10" zoomScaleNormal="100" zoomScaleSheetLayoutView="100" workbookViewId="0">
      <selection activeCell="F10" sqref="F10"/>
    </sheetView>
  </sheetViews>
  <sheetFormatPr defaultColWidth="9.109375" defaultRowHeight="13.2"/>
  <cols>
    <col min="1" max="1" width="7.6640625" style="30" customWidth="1"/>
    <col min="2" max="2" width="9.6640625" style="30" customWidth="1"/>
    <col min="3" max="3" width="54" style="30" customWidth="1"/>
    <col min="4" max="4" width="7.6640625" style="30" customWidth="1"/>
    <col min="5" max="5" width="8.6640625" style="30" customWidth="1"/>
    <col min="6" max="6" width="10.6640625" style="30" customWidth="1"/>
    <col min="7" max="7" width="18" style="30" customWidth="1"/>
    <col min="8" max="8" width="9.44140625" style="30" bestFit="1" customWidth="1"/>
    <col min="9" max="16384" width="9.109375" style="30"/>
  </cols>
  <sheetData>
    <row r="1" spans="1:12" s="26" customFormat="1" ht="60" customHeight="1" thickBot="1">
      <c r="A1" s="631" t="s">
        <v>787</v>
      </c>
      <c r="B1" s="632"/>
      <c r="C1" s="632"/>
      <c r="D1" s="633" t="str">
        <f>+'Bill 5.1'!D1:G1</f>
        <v>BILL NO. 05 -REDUCTION OF LANDSLIDE VULNERABILITY BY MITIGATION MEASURES SRI SADDHARMARAMAYA TEMPLE THALAWAKELE (SITE NO 101)</v>
      </c>
      <c r="E1" s="633"/>
      <c r="F1" s="633"/>
      <c r="G1" s="634"/>
    </row>
    <row r="2" spans="1:12" ht="26.4">
      <c r="A2" s="461" t="s">
        <v>18</v>
      </c>
      <c r="B2" s="27" t="s">
        <v>19</v>
      </c>
      <c r="C2" s="28" t="s">
        <v>11</v>
      </c>
      <c r="D2" s="27" t="s">
        <v>20</v>
      </c>
      <c r="E2" s="27" t="s">
        <v>21</v>
      </c>
      <c r="F2" s="29" t="s">
        <v>22</v>
      </c>
      <c r="G2" s="462" t="s">
        <v>23</v>
      </c>
    </row>
    <row r="3" spans="1:12" ht="24.75" customHeight="1" thickBot="1">
      <c r="A3" s="569" t="s">
        <v>572</v>
      </c>
      <c r="B3" s="40"/>
      <c r="C3" s="41" t="s">
        <v>41</v>
      </c>
      <c r="D3" s="40"/>
      <c r="E3" s="42"/>
      <c r="F3" s="40"/>
      <c r="G3" s="471"/>
    </row>
    <row r="4" spans="1:12" ht="36" customHeight="1">
      <c r="A4" s="467" t="s">
        <v>788</v>
      </c>
      <c r="B4" s="32" t="s">
        <v>43</v>
      </c>
      <c r="C4" s="282" t="s">
        <v>631</v>
      </c>
      <c r="D4" s="32" t="s">
        <v>44</v>
      </c>
      <c r="E4" s="290">
        <v>100</v>
      </c>
      <c r="F4" s="34"/>
      <c r="G4" s="570"/>
      <c r="H4" s="43"/>
      <c r="J4" s="648" t="s">
        <v>319</v>
      </c>
    </row>
    <row r="5" spans="1:12" ht="32.25" customHeight="1">
      <c r="A5" s="467" t="s">
        <v>789</v>
      </c>
      <c r="B5" s="32" t="s">
        <v>46</v>
      </c>
      <c r="C5" s="282" t="s">
        <v>668</v>
      </c>
      <c r="D5" s="32" t="s">
        <v>44</v>
      </c>
      <c r="E5" s="290">
        <v>20</v>
      </c>
      <c r="F5" s="34"/>
      <c r="G5" s="570"/>
      <c r="H5" s="43"/>
      <c r="J5" s="649"/>
    </row>
    <row r="6" spans="1:12" ht="32.25" customHeight="1">
      <c r="A6" s="467" t="s">
        <v>790</v>
      </c>
      <c r="B6" s="45" t="s">
        <v>48</v>
      </c>
      <c r="C6" s="282" t="s">
        <v>669</v>
      </c>
      <c r="D6" s="45" t="s">
        <v>49</v>
      </c>
      <c r="E6" s="288">
        <v>50</v>
      </c>
      <c r="F6" s="34"/>
      <c r="G6" s="570"/>
      <c r="H6" s="43"/>
      <c r="J6" s="649"/>
    </row>
    <row r="7" spans="1:12" ht="32.25" customHeight="1">
      <c r="A7" s="467" t="s">
        <v>791</v>
      </c>
      <c r="B7" s="45" t="s">
        <v>48</v>
      </c>
      <c r="C7" s="282" t="s">
        <v>357</v>
      </c>
      <c r="D7" s="45" t="s">
        <v>49</v>
      </c>
      <c r="E7" s="288">
        <v>10</v>
      </c>
      <c r="F7" s="34"/>
      <c r="G7" s="570"/>
      <c r="H7" s="284"/>
      <c r="J7" s="649"/>
    </row>
    <row r="8" spans="1:12" ht="32.25" customHeight="1" thickBot="1">
      <c r="A8" s="467" t="s">
        <v>792</v>
      </c>
      <c r="B8" s="47" t="s">
        <v>51</v>
      </c>
      <c r="C8" s="48" t="s">
        <v>52</v>
      </c>
      <c r="D8" s="49" t="s">
        <v>44</v>
      </c>
      <c r="E8" s="288">
        <v>50</v>
      </c>
      <c r="F8" s="34"/>
      <c r="G8" s="570"/>
      <c r="H8" s="43"/>
      <c r="I8" s="254"/>
      <c r="J8" s="650"/>
    </row>
    <row r="9" spans="1:12" ht="26.25" customHeight="1">
      <c r="A9" s="569" t="s">
        <v>575</v>
      </c>
      <c r="B9" s="40"/>
      <c r="C9" s="41" t="s">
        <v>54</v>
      </c>
      <c r="D9" s="50"/>
      <c r="E9" s="42"/>
      <c r="F9" s="40"/>
      <c r="G9" s="471"/>
    </row>
    <row r="10" spans="1:12" ht="48" customHeight="1">
      <c r="A10" s="467" t="s">
        <v>793</v>
      </c>
      <c r="B10" s="51" t="s">
        <v>56</v>
      </c>
      <c r="C10" s="52" t="s">
        <v>57</v>
      </c>
      <c r="D10" s="51" t="s">
        <v>49</v>
      </c>
      <c r="E10" s="455">
        <v>70</v>
      </c>
      <c r="F10" s="34"/>
      <c r="G10" s="477"/>
      <c r="H10" s="43">
        <f>'5Drains'!H133</f>
        <v>68.252800000000022</v>
      </c>
    </row>
    <row r="11" spans="1:12" ht="60" customHeight="1">
      <c r="A11" s="467" t="s">
        <v>794</v>
      </c>
      <c r="B11" s="51" t="s">
        <v>56</v>
      </c>
      <c r="C11" s="52" t="s">
        <v>417</v>
      </c>
      <c r="D11" s="51" t="s">
        <v>49</v>
      </c>
      <c r="E11" s="455">
        <v>636</v>
      </c>
      <c r="F11" s="34"/>
      <c r="G11" s="477"/>
      <c r="H11" s="43">
        <f>'5QTY'!J91</f>
        <v>635.44745</v>
      </c>
      <c r="L11" s="53">
        <f>E11-E12-E13-E14-E15</f>
        <v>446</v>
      </c>
    </row>
    <row r="12" spans="1:12" ht="55.95" customHeight="1" thickBot="1">
      <c r="A12" s="467" t="s">
        <v>795</v>
      </c>
      <c r="B12" s="51" t="s">
        <v>60</v>
      </c>
      <c r="C12" s="52" t="s">
        <v>418</v>
      </c>
      <c r="D12" s="51" t="s">
        <v>49</v>
      </c>
      <c r="E12" s="455">
        <v>80</v>
      </c>
      <c r="F12" s="34"/>
      <c r="G12" s="477"/>
      <c r="H12" s="43">
        <f>'5QTY'!J115</f>
        <v>78.408000000000015</v>
      </c>
      <c r="L12" s="53"/>
    </row>
    <row r="13" spans="1:12" ht="35.25" customHeight="1">
      <c r="A13" s="467" t="s">
        <v>796</v>
      </c>
      <c r="B13" s="45" t="s">
        <v>62</v>
      </c>
      <c r="C13" s="282" t="s">
        <v>668</v>
      </c>
      <c r="D13" s="45" t="s">
        <v>49</v>
      </c>
      <c r="E13" s="288">
        <v>30</v>
      </c>
      <c r="F13" s="289"/>
      <c r="G13" s="570"/>
      <c r="J13" s="648" t="s">
        <v>319</v>
      </c>
      <c r="L13" s="53"/>
    </row>
    <row r="14" spans="1:12" ht="35.25" customHeight="1">
      <c r="A14" s="467" t="s">
        <v>797</v>
      </c>
      <c r="B14" s="45" t="s">
        <v>64</v>
      </c>
      <c r="C14" s="282" t="s">
        <v>669</v>
      </c>
      <c r="D14" s="45" t="s">
        <v>49</v>
      </c>
      <c r="E14" s="288">
        <v>50</v>
      </c>
      <c r="F14" s="289"/>
      <c r="G14" s="570"/>
      <c r="J14" s="649"/>
      <c r="L14" s="53"/>
    </row>
    <row r="15" spans="1:12" ht="35.25" customHeight="1" thickBot="1">
      <c r="A15" s="467" t="s">
        <v>798</v>
      </c>
      <c r="B15" s="45" t="s">
        <v>48</v>
      </c>
      <c r="C15" s="282" t="s">
        <v>357</v>
      </c>
      <c r="D15" s="45" t="s">
        <v>49</v>
      </c>
      <c r="E15" s="288">
        <v>30</v>
      </c>
      <c r="F15" s="289"/>
      <c r="G15" s="570"/>
      <c r="H15" s="283"/>
      <c r="J15" s="650"/>
    </row>
    <row r="16" spans="1:12" ht="35.25" customHeight="1">
      <c r="A16" s="467" t="s">
        <v>799</v>
      </c>
      <c r="B16" s="47" t="s">
        <v>66</v>
      </c>
      <c r="C16" s="48" t="s">
        <v>67</v>
      </c>
      <c r="D16" s="49" t="s">
        <v>44</v>
      </c>
      <c r="E16" s="288">
        <v>450</v>
      </c>
      <c r="F16" s="289"/>
      <c r="G16" s="570"/>
      <c r="H16" s="43">
        <f>E10+E11-E12</f>
        <v>626</v>
      </c>
      <c r="L16" s="53"/>
    </row>
    <row r="17" spans="1:7" ht="28.5" customHeight="1" thickBot="1">
      <c r="A17" s="473"/>
      <c r="B17" s="635" t="s">
        <v>800</v>
      </c>
      <c r="C17" s="636"/>
      <c r="D17" s="636"/>
      <c r="E17" s="636"/>
      <c r="F17" s="637"/>
      <c r="G17" s="474">
        <f>SUM(G4:G16)</f>
        <v>0</v>
      </c>
    </row>
  </sheetData>
  <mergeCells count="5">
    <mergeCell ref="A1:C1"/>
    <mergeCell ref="D1:G1"/>
    <mergeCell ref="J4:J8"/>
    <mergeCell ref="J13:J15"/>
    <mergeCell ref="B17:F17"/>
  </mergeCells>
  <phoneticPr fontId="31" type="noConversion"/>
  <printOptions horizontalCentered="1"/>
  <pageMargins left="0.75" right="0.5" top="0.5" bottom="0.5" header="0" footer="0"/>
  <pageSetup paperSize="9" scale="76"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8733-B209-4393-A84B-39FEC1078AA8}">
  <sheetPr>
    <tabColor rgb="FFFF9933"/>
    <pageSetUpPr fitToPage="1"/>
  </sheetPr>
  <dimension ref="A1:H23"/>
  <sheetViews>
    <sheetView view="pageBreakPreview" zoomScale="85" zoomScaleNormal="110" zoomScaleSheetLayoutView="85" workbookViewId="0">
      <pane ySplit="2" topLeftCell="A12" activePane="bottomLeft" state="frozen"/>
      <selection activeCell="E4" sqref="E4"/>
      <selection pane="bottomLeft" activeCell="G13" sqref="G13"/>
    </sheetView>
  </sheetViews>
  <sheetFormatPr defaultColWidth="9.109375" defaultRowHeight="13.2"/>
  <cols>
    <col min="1" max="1" width="7.6640625" style="30" customWidth="1"/>
    <col min="2" max="2" width="9.6640625" style="30" customWidth="1"/>
    <col min="3" max="3" width="54" style="30" customWidth="1"/>
    <col min="4" max="4" width="7.6640625" style="30" customWidth="1"/>
    <col min="5" max="5" width="8.6640625" style="30" customWidth="1"/>
    <col min="6" max="6" width="10.6640625" style="30" customWidth="1"/>
    <col min="7" max="7" width="17.6640625" style="30" customWidth="1"/>
    <col min="8" max="8" width="11.44140625" style="58" customWidth="1"/>
    <col min="9" max="16384" width="9.109375" style="30"/>
  </cols>
  <sheetData>
    <row r="1" spans="1:8" s="26" customFormat="1" ht="60" customHeight="1" thickBot="1">
      <c r="A1" s="631" t="s">
        <v>801</v>
      </c>
      <c r="B1" s="632"/>
      <c r="C1" s="632"/>
      <c r="D1" s="633" t="str">
        <f>+'Bill 5.1'!D1:G1</f>
        <v>BILL NO. 05 -REDUCTION OF LANDSLIDE VULNERABILITY BY MITIGATION MEASURES SRI SADDHARMARAMAYA TEMPLE THALAWAKELE (SITE NO 101)</v>
      </c>
      <c r="E1" s="633"/>
      <c r="F1" s="633"/>
      <c r="G1" s="634"/>
    </row>
    <row r="2" spans="1:8" ht="26.4">
      <c r="A2" s="461" t="s">
        <v>18</v>
      </c>
      <c r="B2" s="27" t="s">
        <v>19</v>
      </c>
      <c r="C2" s="28" t="s">
        <v>11</v>
      </c>
      <c r="D2" s="27" t="s">
        <v>20</v>
      </c>
      <c r="E2" s="27" t="s">
        <v>21</v>
      </c>
      <c r="F2" s="29" t="s">
        <v>22</v>
      </c>
      <c r="G2" s="462" t="s">
        <v>23</v>
      </c>
    </row>
    <row r="3" spans="1:8" ht="29.4" customHeight="1">
      <c r="A3" s="475" t="s">
        <v>602</v>
      </c>
      <c r="B3" s="59"/>
      <c r="C3" s="41" t="s">
        <v>419</v>
      </c>
      <c r="D3" s="60"/>
      <c r="E3" s="60"/>
      <c r="F3" s="60"/>
      <c r="G3" s="476"/>
    </row>
    <row r="4" spans="1:8" ht="29.4" customHeight="1">
      <c r="A4" s="467" t="s">
        <v>802</v>
      </c>
      <c r="B4" s="61" t="s">
        <v>72</v>
      </c>
      <c r="C4" s="44" t="s">
        <v>73</v>
      </c>
      <c r="D4" s="32" t="s">
        <v>44</v>
      </c>
      <c r="E4" s="455">
        <v>5</v>
      </c>
      <c r="F4" s="34"/>
      <c r="G4" s="477"/>
      <c r="H4" s="58">
        <f>'5Drains'!I133</f>
        <v>4.2658000000000014</v>
      </c>
    </row>
    <row r="5" spans="1:8" ht="29.4" customHeight="1">
      <c r="A5" s="467" t="s">
        <v>803</v>
      </c>
      <c r="B5" s="61" t="s">
        <v>75</v>
      </c>
      <c r="C5" s="44" t="s">
        <v>76</v>
      </c>
      <c r="D5" s="32" t="s">
        <v>44</v>
      </c>
      <c r="E5" s="455">
        <v>23</v>
      </c>
      <c r="F5" s="34"/>
      <c r="G5" s="477"/>
      <c r="H5" s="58">
        <f>'5Drains'!J133</f>
        <v>22.395450000000004</v>
      </c>
    </row>
    <row r="6" spans="1:8" ht="29.4" customHeight="1">
      <c r="A6" s="467" t="s">
        <v>804</v>
      </c>
      <c r="B6" s="61" t="s">
        <v>78</v>
      </c>
      <c r="C6" s="44" t="s">
        <v>79</v>
      </c>
      <c r="D6" s="32" t="s">
        <v>80</v>
      </c>
      <c r="E6" s="455">
        <v>1420</v>
      </c>
      <c r="F6" s="34"/>
      <c r="G6" s="477"/>
      <c r="H6" s="58">
        <f>'5Drains'!S133+'5Drains'!S134</f>
        <v>1408.8029835390946</v>
      </c>
    </row>
    <row r="7" spans="1:8" ht="29.4" customHeight="1">
      <c r="A7" s="467" t="s">
        <v>805</v>
      </c>
      <c r="B7" s="61" t="s">
        <v>82</v>
      </c>
      <c r="C7" s="44" t="s">
        <v>83</v>
      </c>
      <c r="D7" s="32" t="s">
        <v>28</v>
      </c>
      <c r="E7" s="455">
        <v>292</v>
      </c>
      <c r="F7" s="34"/>
      <c r="G7" s="477"/>
      <c r="H7" s="58">
        <f>'5Drains'!K133+'5Drains'!K134</f>
        <v>291.28950000000003</v>
      </c>
    </row>
    <row r="8" spans="1:8" ht="30" customHeight="1">
      <c r="A8" s="569" t="s">
        <v>604</v>
      </c>
      <c r="B8" s="61"/>
      <c r="C8" s="63" t="s">
        <v>420</v>
      </c>
      <c r="D8" s="32"/>
      <c r="E8" s="455"/>
      <c r="F8" s="34"/>
      <c r="G8" s="477"/>
    </row>
    <row r="9" spans="1:8" ht="30" customHeight="1">
      <c r="A9" s="467" t="s">
        <v>686</v>
      </c>
      <c r="B9" s="32" t="s">
        <v>421</v>
      </c>
      <c r="C9" s="219" t="s">
        <v>422</v>
      </c>
      <c r="D9" s="32" t="s">
        <v>44</v>
      </c>
      <c r="E9" s="455">
        <v>127</v>
      </c>
      <c r="F9" s="34"/>
      <c r="G9" s="477"/>
      <c r="H9" s="58">
        <f>'5QTY'!J152</f>
        <v>126.33</v>
      </c>
    </row>
    <row r="10" spans="1:8" ht="30" customHeight="1">
      <c r="A10" s="467" t="s">
        <v>687</v>
      </c>
      <c r="B10" s="61" t="s">
        <v>72</v>
      </c>
      <c r="C10" s="44" t="s">
        <v>73</v>
      </c>
      <c r="D10" s="32" t="s">
        <v>28</v>
      </c>
      <c r="E10" s="455">
        <v>4</v>
      </c>
      <c r="F10" s="34"/>
      <c r="G10" s="477"/>
      <c r="H10" s="58">
        <f>'5QTY'!J142</f>
        <v>3.4899999999999998</v>
      </c>
    </row>
    <row r="11" spans="1:8" ht="30" customHeight="1">
      <c r="A11" s="467" t="s">
        <v>688</v>
      </c>
      <c r="B11" s="61" t="s">
        <v>75</v>
      </c>
      <c r="C11" s="44" t="s">
        <v>423</v>
      </c>
      <c r="D11" s="32" t="s">
        <v>44</v>
      </c>
      <c r="E11" s="455">
        <v>46</v>
      </c>
      <c r="F11" s="34"/>
      <c r="G11" s="477"/>
      <c r="H11" s="58">
        <f>'5QTY'!J144</f>
        <v>45.739999999999995</v>
      </c>
    </row>
    <row r="12" spans="1:8" ht="30" customHeight="1">
      <c r="A12" s="467" t="s">
        <v>689</v>
      </c>
      <c r="B12" s="61" t="s">
        <v>78</v>
      </c>
      <c r="C12" s="44" t="s">
        <v>79</v>
      </c>
      <c r="D12" s="32" t="s">
        <v>80</v>
      </c>
      <c r="E12" s="455">
        <v>743</v>
      </c>
      <c r="F12" s="34"/>
      <c r="G12" s="477"/>
      <c r="H12" s="58">
        <f>'5QTY'!J148</f>
        <v>742.28</v>
      </c>
    </row>
    <row r="13" spans="1:8" ht="30" customHeight="1">
      <c r="A13" s="467" t="s">
        <v>806</v>
      </c>
      <c r="B13" s="61" t="s">
        <v>82</v>
      </c>
      <c r="C13" s="44" t="s">
        <v>83</v>
      </c>
      <c r="D13" s="32" t="s">
        <v>28</v>
      </c>
      <c r="E13" s="455">
        <v>57</v>
      </c>
      <c r="F13" s="34"/>
      <c r="G13" s="477"/>
      <c r="H13" s="58">
        <f>'5QTY'!J150</f>
        <v>56.629999999999995</v>
      </c>
    </row>
    <row r="14" spans="1:8" ht="30" customHeight="1">
      <c r="A14" s="467" t="s">
        <v>807</v>
      </c>
      <c r="B14" s="61" t="s">
        <v>378</v>
      </c>
      <c r="C14" s="44" t="s">
        <v>813</v>
      </c>
      <c r="D14" s="32" t="s">
        <v>44</v>
      </c>
      <c r="E14" s="455">
        <v>51</v>
      </c>
      <c r="F14" s="34"/>
      <c r="G14" s="477"/>
      <c r="H14" s="58">
        <f>'5QTY'!J158</f>
        <v>50.1</v>
      </c>
    </row>
    <row r="15" spans="1:8" ht="30" customHeight="1">
      <c r="A15" s="467" t="s">
        <v>808</v>
      </c>
      <c r="B15" s="61" t="s">
        <v>101</v>
      </c>
      <c r="C15" s="44" t="s">
        <v>102</v>
      </c>
      <c r="D15" s="32" t="s">
        <v>28</v>
      </c>
      <c r="E15" s="455">
        <v>179</v>
      </c>
      <c r="F15" s="34"/>
      <c r="G15" s="477"/>
      <c r="H15" s="58">
        <f>'5QTY'!J160</f>
        <v>178.6</v>
      </c>
    </row>
    <row r="16" spans="1:8" ht="30" customHeight="1">
      <c r="A16" s="467" t="s">
        <v>809</v>
      </c>
      <c r="B16" s="61" t="s">
        <v>380</v>
      </c>
      <c r="C16" s="44" t="s">
        <v>381</v>
      </c>
      <c r="D16" s="32" t="s">
        <v>7</v>
      </c>
      <c r="E16" s="455">
        <v>88</v>
      </c>
      <c r="F16" s="34"/>
      <c r="G16" s="477"/>
      <c r="H16" s="58">
        <f>'5QTY'!J154</f>
        <v>87.78</v>
      </c>
    </row>
    <row r="17" spans="1:8" ht="30" customHeight="1">
      <c r="A17" s="467" t="s">
        <v>810</v>
      </c>
      <c r="B17" s="61" t="s">
        <v>424</v>
      </c>
      <c r="C17" s="44" t="s">
        <v>425</v>
      </c>
      <c r="D17" s="32" t="s">
        <v>28</v>
      </c>
      <c r="E17" s="455">
        <v>13</v>
      </c>
      <c r="F17" s="34"/>
      <c r="G17" s="477"/>
      <c r="H17" s="58">
        <f>'5QTY'!J156</f>
        <v>13.07</v>
      </c>
    </row>
    <row r="18" spans="1:8" ht="30" customHeight="1">
      <c r="A18" s="569" t="s">
        <v>606</v>
      </c>
      <c r="B18" s="50"/>
      <c r="C18" s="63" t="s">
        <v>426</v>
      </c>
      <c r="D18" s="40"/>
      <c r="E18" s="40"/>
      <c r="F18" s="40"/>
      <c r="G18" s="471"/>
    </row>
    <row r="19" spans="1:8" ht="30" customHeight="1">
      <c r="A19" s="467" t="s">
        <v>811</v>
      </c>
      <c r="B19" s="61" t="s">
        <v>99</v>
      </c>
      <c r="C19" s="44" t="s">
        <v>100</v>
      </c>
      <c r="D19" s="32" t="s">
        <v>44</v>
      </c>
      <c r="E19" s="455">
        <v>16</v>
      </c>
      <c r="F19" s="34"/>
      <c r="G19" s="477"/>
    </row>
    <row r="20" spans="1:8" ht="30" customHeight="1">
      <c r="A20" s="467" t="s">
        <v>812</v>
      </c>
      <c r="B20" s="61" t="s">
        <v>101</v>
      </c>
      <c r="C20" s="44" t="s">
        <v>102</v>
      </c>
      <c r="D20" s="32" t="s">
        <v>28</v>
      </c>
      <c r="E20" s="455">
        <v>25</v>
      </c>
      <c r="F20" s="34"/>
      <c r="G20" s="477"/>
    </row>
    <row r="21" spans="1:8" ht="30" customHeight="1">
      <c r="A21" s="569" t="s">
        <v>610</v>
      </c>
      <c r="B21" s="262"/>
      <c r="C21" s="263" t="s">
        <v>131</v>
      </c>
      <c r="D21" s="264"/>
      <c r="E21" s="40"/>
      <c r="F21" s="287"/>
      <c r="G21" s="471"/>
    </row>
    <row r="22" spans="1:8" ht="30" customHeight="1">
      <c r="A22" s="579" t="s">
        <v>817</v>
      </c>
      <c r="B22" s="17" t="s">
        <v>284</v>
      </c>
      <c r="C22" s="219" t="s">
        <v>815</v>
      </c>
      <c r="D22" s="45" t="s">
        <v>97</v>
      </c>
      <c r="E22" s="288">
        <v>230</v>
      </c>
      <c r="F22" s="56"/>
      <c r="G22" s="64"/>
    </row>
    <row r="23" spans="1:8" ht="30" customHeight="1" thickBot="1">
      <c r="A23" s="473"/>
      <c r="B23" s="635" t="s">
        <v>816</v>
      </c>
      <c r="C23" s="636"/>
      <c r="D23" s="636"/>
      <c r="E23" s="636"/>
      <c r="F23" s="637"/>
      <c r="G23" s="474">
        <f>SUM(G3:G22)</f>
        <v>0</v>
      </c>
    </row>
  </sheetData>
  <mergeCells count="3">
    <mergeCell ref="A1:C1"/>
    <mergeCell ref="D1:G1"/>
    <mergeCell ref="B23:F23"/>
  </mergeCells>
  <phoneticPr fontId="31" type="noConversion"/>
  <printOptions horizontalCentered="1"/>
  <pageMargins left="0.75" right="0.5" top="0.5" bottom="0.5" header="0" footer="0"/>
  <pageSetup paperSize="9" scale="77"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4C080-55D8-4E9A-BE20-2BCA8E90E98A}">
  <sheetPr>
    <tabColor rgb="FF002060"/>
    <pageSetUpPr fitToPage="1"/>
  </sheetPr>
  <dimension ref="A1:M37"/>
  <sheetViews>
    <sheetView showGridLines="0" view="pageBreakPreview" zoomScaleSheetLayoutView="100" workbookViewId="0">
      <selection sqref="A1:F9"/>
    </sheetView>
  </sheetViews>
  <sheetFormatPr defaultColWidth="9.109375" defaultRowHeight="13.2"/>
  <cols>
    <col min="1" max="1" width="5.6640625" style="20" customWidth="1"/>
    <col min="2" max="2" width="40.6640625" style="21" customWidth="1"/>
    <col min="3" max="3" width="6.6640625" style="20" customWidth="1"/>
    <col min="4" max="4" width="8.6640625" style="22" customWidth="1"/>
    <col min="5" max="5" width="13.33203125" style="23" customWidth="1"/>
    <col min="6" max="6" width="33" style="23" customWidth="1"/>
    <col min="7" max="7" width="1.6640625" style="21" customWidth="1"/>
    <col min="8" max="8" width="17.5546875" style="24" customWidth="1"/>
    <col min="9" max="9" width="13.44140625" style="25" bestFit="1" customWidth="1"/>
    <col min="10" max="10" width="11.6640625" style="24" bestFit="1" customWidth="1"/>
    <col min="11" max="11" width="12.44140625" style="21" bestFit="1" customWidth="1"/>
    <col min="12" max="12" width="13.5546875" style="21" customWidth="1"/>
    <col min="13" max="13" width="14.109375" style="21" customWidth="1"/>
    <col min="14" max="16384" width="9.109375" style="21"/>
  </cols>
  <sheetData>
    <row r="1" spans="1:13" customFormat="1" ht="15.6">
      <c r="A1" s="608"/>
      <c r="B1" s="609"/>
      <c r="C1" s="609"/>
      <c r="D1" s="609"/>
      <c r="E1" s="609"/>
      <c r="F1" s="610"/>
      <c r="G1" s="546"/>
    </row>
    <row r="2" spans="1:13" customFormat="1" ht="35.25" customHeight="1">
      <c r="A2" s="611" t="s">
        <v>877</v>
      </c>
      <c r="B2" s="612"/>
      <c r="C2" s="612"/>
      <c r="D2" s="612"/>
      <c r="E2" s="612"/>
      <c r="F2" s="613"/>
    </row>
    <row r="3" spans="1:13" customFormat="1" ht="4.5" customHeight="1" thickBot="1">
      <c r="A3" s="548"/>
      <c r="B3" s="549"/>
      <c r="C3" s="549"/>
      <c r="D3" s="549"/>
      <c r="E3" s="550"/>
      <c r="F3" s="551"/>
    </row>
    <row r="4" spans="1:13" customFormat="1" ht="15" thickBot="1">
      <c r="A4" s="552"/>
      <c r="B4" s="547" t="s">
        <v>11</v>
      </c>
      <c r="C4" s="3"/>
      <c r="D4" s="4"/>
      <c r="E4" s="5"/>
      <c r="F4" s="553" t="s">
        <v>12</v>
      </c>
    </row>
    <row r="5" spans="1:13" s="8" customFormat="1" ht="31.8" customHeight="1">
      <c r="A5" s="6"/>
      <c r="B5" s="614" t="str">
        <f>'Bill 6.1'!$A$1</f>
        <v>BILL No. 6.1 - SITE CLEARING</v>
      </c>
      <c r="C5" s="614"/>
      <c r="D5" s="614"/>
      <c r="E5" s="615"/>
      <c r="F5" s="7">
        <f>'Bill 6.1'!G14</f>
        <v>0</v>
      </c>
      <c r="H5" s="9"/>
      <c r="I5" s="10"/>
      <c r="J5" s="9"/>
      <c r="L5" s="11"/>
    </row>
    <row r="6" spans="1:13" s="8" customFormat="1" ht="31.8" customHeight="1">
      <c r="A6" s="6"/>
      <c r="B6" s="629" t="str">
        <f>'Bill 6.2'!$A$1</f>
        <v>BILL No. 6.2 - EARTHWORKS</v>
      </c>
      <c r="C6" s="629"/>
      <c r="D6" s="629"/>
      <c r="E6" s="630"/>
      <c r="F6" s="7">
        <f>'Bill 6.2'!G17</f>
        <v>0</v>
      </c>
      <c r="H6" s="9"/>
      <c r="I6" s="10"/>
      <c r="J6" s="9"/>
      <c r="L6" s="11"/>
    </row>
    <row r="7" spans="1:13" s="8" customFormat="1" ht="31.8" customHeight="1">
      <c r="A7" s="6"/>
      <c r="B7" s="629" t="str">
        <f>'Bill 6.3'!$A$1</f>
        <v>BILL No. 6.3 - STRUCTURE CONSTRUCTION</v>
      </c>
      <c r="C7" s="629"/>
      <c r="D7" s="629"/>
      <c r="E7" s="630"/>
      <c r="F7" s="7">
        <f>'Bill 6.3'!G28</f>
        <v>0</v>
      </c>
      <c r="H7" s="9"/>
      <c r="I7" s="10"/>
      <c r="J7" s="9"/>
      <c r="L7" s="11"/>
    </row>
    <row r="8" spans="1:13" s="8" customFormat="1" ht="31.8" customHeight="1" thickBot="1">
      <c r="A8" s="6"/>
      <c r="B8" s="13" t="str">
        <f>'Bill 6.4'!$A$1</f>
        <v>BILL No. 6.4 - SOIL NAILING AND HORIZONTAL DRAINS</v>
      </c>
      <c r="C8" s="13"/>
      <c r="D8" s="13"/>
      <c r="E8" s="13"/>
      <c r="F8" s="7">
        <f>'Bill 6.4'!G12</f>
        <v>0</v>
      </c>
      <c r="H8" s="9"/>
      <c r="I8" s="10"/>
      <c r="J8" s="9"/>
      <c r="L8" s="11"/>
    </row>
    <row r="9" spans="1:13" s="8" customFormat="1" ht="24.9" customHeight="1" thickBot="1">
      <c r="A9" s="14"/>
      <c r="B9" s="616" t="s">
        <v>17</v>
      </c>
      <c r="C9" s="616"/>
      <c r="D9" s="616"/>
      <c r="E9" s="617"/>
      <c r="F9" s="15">
        <f>SUM(F5:F8)</f>
        <v>0</v>
      </c>
      <c r="H9" s="9"/>
      <c r="I9" s="16"/>
      <c r="J9" s="9"/>
      <c r="K9" s="11"/>
      <c r="M9" s="9"/>
    </row>
    <row r="10" spans="1:13" s="8" customFormat="1">
      <c r="A10" s="17"/>
      <c r="C10" s="17"/>
      <c r="D10" s="18"/>
      <c r="E10" s="19"/>
      <c r="F10" s="19"/>
      <c r="H10" s="9"/>
      <c r="I10" s="10"/>
      <c r="J10" s="9"/>
    </row>
    <row r="11" spans="1:13" s="8" customFormat="1">
      <c r="A11" s="17"/>
      <c r="C11" s="17"/>
      <c r="D11" s="18"/>
      <c r="E11" s="19"/>
      <c r="F11" s="19"/>
      <c r="H11" s="9"/>
      <c r="I11" s="10"/>
      <c r="J11" s="9"/>
    </row>
    <row r="12" spans="1:13" s="8" customFormat="1">
      <c r="A12" s="17"/>
      <c r="C12" s="17"/>
      <c r="D12" s="18"/>
      <c r="E12" s="19"/>
      <c r="F12" s="19"/>
      <c r="H12" s="9"/>
      <c r="I12" s="10"/>
      <c r="J12" s="9"/>
    </row>
    <row r="13" spans="1:13" s="8" customFormat="1">
      <c r="A13" s="17"/>
      <c r="C13" s="17"/>
      <c r="D13" s="18"/>
      <c r="E13" s="19"/>
      <c r="F13" s="19"/>
      <c r="H13" s="9"/>
      <c r="I13" s="10"/>
      <c r="J13" s="9"/>
    </row>
    <row r="14" spans="1:13" s="8" customFormat="1">
      <c r="A14" s="17"/>
      <c r="C14" s="17"/>
      <c r="D14" s="18"/>
      <c r="E14" s="19"/>
      <c r="F14" s="19"/>
      <c r="H14" s="9"/>
      <c r="I14" s="10"/>
      <c r="J14" s="9"/>
    </row>
    <row r="15" spans="1:13" s="8" customFormat="1">
      <c r="A15" s="17"/>
      <c r="C15" s="17"/>
      <c r="D15" s="18"/>
      <c r="E15" s="19"/>
      <c r="F15" s="19"/>
      <c r="H15" s="9"/>
      <c r="I15" s="10"/>
      <c r="J15" s="9"/>
    </row>
    <row r="16" spans="1:13" s="8" customFormat="1">
      <c r="A16" s="17"/>
      <c r="C16" s="17"/>
      <c r="D16" s="18"/>
      <c r="E16" s="19"/>
      <c r="F16" s="19"/>
      <c r="H16" s="9"/>
      <c r="I16" s="10"/>
      <c r="J16" s="9"/>
    </row>
    <row r="17" spans="1:10" s="8" customFormat="1">
      <c r="A17" s="17"/>
      <c r="C17" s="17"/>
      <c r="D17" s="18"/>
      <c r="E17" s="19"/>
      <c r="F17" s="19"/>
      <c r="H17" s="9"/>
      <c r="I17" s="10"/>
      <c r="J17" s="9"/>
    </row>
    <row r="18" spans="1:10" s="8" customFormat="1">
      <c r="A18" s="17"/>
      <c r="C18" s="17"/>
      <c r="D18" s="18"/>
      <c r="E18" s="19"/>
      <c r="F18" s="19"/>
      <c r="H18" s="9"/>
      <c r="I18" s="10"/>
      <c r="J18" s="9"/>
    </row>
    <row r="19" spans="1:10" s="8" customFormat="1">
      <c r="A19" s="17"/>
      <c r="C19" s="17"/>
      <c r="D19" s="18"/>
      <c r="E19" s="19"/>
      <c r="F19" s="19"/>
      <c r="H19" s="9"/>
      <c r="I19" s="10"/>
      <c r="J19" s="9"/>
    </row>
    <row r="20" spans="1:10" s="8" customFormat="1">
      <c r="A20" s="17"/>
      <c r="C20" s="17"/>
      <c r="D20" s="18"/>
      <c r="E20" s="19"/>
      <c r="F20" s="19"/>
      <c r="H20" s="9"/>
      <c r="I20" s="10"/>
      <c r="J20" s="9"/>
    </row>
    <row r="21" spans="1:10" s="8" customFormat="1">
      <c r="A21" s="17"/>
      <c r="C21" s="17"/>
      <c r="D21" s="18"/>
      <c r="E21" s="19"/>
      <c r="F21" s="19"/>
      <c r="H21" s="9"/>
      <c r="I21" s="10"/>
      <c r="J21" s="9"/>
    </row>
    <row r="22" spans="1:10" s="8" customFormat="1">
      <c r="A22" s="17"/>
      <c r="C22" s="17"/>
      <c r="D22" s="18"/>
      <c r="E22" s="19"/>
      <c r="F22" s="19"/>
      <c r="H22" s="9"/>
      <c r="I22" s="10"/>
      <c r="J22" s="9"/>
    </row>
    <row r="23" spans="1:10" s="8" customFormat="1">
      <c r="A23" s="17"/>
      <c r="C23" s="17"/>
      <c r="D23" s="18"/>
      <c r="E23" s="19"/>
      <c r="F23" s="19"/>
      <c r="H23" s="9"/>
      <c r="I23" s="10"/>
      <c r="J23" s="9"/>
    </row>
    <row r="24" spans="1:10" s="8" customFormat="1">
      <c r="A24" s="17"/>
      <c r="C24" s="17"/>
      <c r="D24" s="18"/>
      <c r="E24" s="19"/>
      <c r="F24" s="19"/>
      <c r="H24" s="9"/>
      <c r="I24" s="10"/>
      <c r="J24" s="9"/>
    </row>
    <row r="25" spans="1:10" s="8" customFormat="1">
      <c r="A25" s="17"/>
      <c r="C25" s="17"/>
      <c r="D25" s="18"/>
      <c r="E25" s="19"/>
      <c r="F25" s="19"/>
      <c r="H25" s="9"/>
      <c r="I25" s="10"/>
      <c r="J25" s="9"/>
    </row>
    <row r="26" spans="1:10" s="8" customFormat="1">
      <c r="A26" s="17"/>
      <c r="C26" s="17"/>
      <c r="D26" s="18"/>
      <c r="E26" s="19"/>
      <c r="F26" s="19"/>
      <c r="H26" s="9"/>
      <c r="I26" s="10"/>
      <c r="J26" s="9"/>
    </row>
    <row r="27" spans="1:10" s="8" customFormat="1">
      <c r="A27" s="17"/>
      <c r="C27" s="17"/>
      <c r="D27" s="18"/>
      <c r="E27" s="19"/>
      <c r="F27" s="19"/>
      <c r="H27" s="9"/>
      <c r="I27" s="10"/>
      <c r="J27" s="9"/>
    </row>
    <row r="28" spans="1:10" s="8" customFormat="1">
      <c r="A28" s="17"/>
      <c r="C28" s="17"/>
      <c r="D28" s="18"/>
      <c r="E28" s="19"/>
      <c r="F28" s="19"/>
      <c r="H28" s="9"/>
      <c r="I28" s="10"/>
      <c r="J28" s="9"/>
    </row>
    <row r="29" spans="1:10" s="8" customFormat="1">
      <c r="A29" s="17"/>
      <c r="C29" s="17"/>
      <c r="D29" s="18"/>
      <c r="E29" s="19"/>
      <c r="F29" s="19"/>
      <c r="H29" s="9"/>
      <c r="I29" s="10"/>
      <c r="J29" s="9"/>
    </row>
    <row r="30" spans="1:10" s="8" customFormat="1">
      <c r="A30" s="17"/>
      <c r="C30" s="17"/>
      <c r="D30" s="18"/>
      <c r="E30" s="19"/>
      <c r="F30" s="19"/>
      <c r="H30" s="9"/>
      <c r="I30" s="10"/>
      <c r="J30" s="9"/>
    </row>
    <row r="31" spans="1:10" s="8" customFormat="1">
      <c r="A31" s="17"/>
      <c r="C31" s="17"/>
      <c r="D31" s="18"/>
      <c r="E31" s="19"/>
      <c r="F31" s="19"/>
      <c r="H31" s="9"/>
      <c r="I31" s="10"/>
      <c r="J31" s="9"/>
    </row>
    <row r="32" spans="1:10" s="8" customFormat="1">
      <c r="A32" s="17"/>
      <c r="C32" s="17"/>
      <c r="D32" s="18"/>
      <c r="E32" s="19"/>
      <c r="F32" s="19"/>
      <c r="H32" s="9"/>
      <c r="I32" s="10"/>
      <c r="J32" s="9"/>
    </row>
    <row r="33" spans="1:10" s="8" customFormat="1">
      <c r="A33" s="17"/>
      <c r="C33" s="17"/>
      <c r="D33" s="18"/>
      <c r="E33" s="19"/>
      <c r="F33" s="19"/>
      <c r="H33" s="9"/>
      <c r="I33" s="10"/>
      <c r="J33" s="9"/>
    </row>
    <row r="34" spans="1:10" s="8" customFormat="1">
      <c r="A34" s="17"/>
      <c r="C34" s="17"/>
      <c r="D34" s="18"/>
      <c r="E34" s="19"/>
      <c r="F34" s="19"/>
      <c r="H34" s="9"/>
      <c r="I34" s="10"/>
      <c r="J34" s="9"/>
    </row>
    <row r="35" spans="1:10" s="8" customFormat="1">
      <c r="A35" s="17"/>
      <c r="C35" s="17"/>
      <c r="D35" s="18"/>
      <c r="E35" s="19"/>
      <c r="F35" s="19"/>
      <c r="H35" s="9"/>
      <c r="I35" s="10"/>
      <c r="J35" s="9"/>
    </row>
    <row r="36" spans="1:10" s="8" customFormat="1">
      <c r="A36" s="17"/>
      <c r="C36" s="17"/>
      <c r="D36" s="18"/>
      <c r="E36" s="19"/>
      <c r="F36" s="19"/>
      <c r="H36" s="9"/>
      <c r="I36" s="10"/>
      <c r="J36" s="9"/>
    </row>
    <row r="37" spans="1:10" s="8" customFormat="1">
      <c r="A37" s="17"/>
      <c r="C37" s="17"/>
      <c r="D37" s="18"/>
      <c r="E37" s="19"/>
      <c r="F37" s="19"/>
      <c r="H37" s="9"/>
      <c r="I37" s="10"/>
      <c r="J37" s="9"/>
    </row>
  </sheetData>
  <mergeCells count="6">
    <mergeCell ref="B9:E9"/>
    <mergeCell ref="A1:F1"/>
    <mergeCell ref="A2:F2"/>
    <mergeCell ref="B5:E5"/>
    <mergeCell ref="B6:E6"/>
    <mergeCell ref="B7:E7"/>
  </mergeCells>
  <printOptions horizontalCentered="1"/>
  <pageMargins left="0.75" right="0.5" top="0.5" bottom="0.5" header="0" footer="0"/>
  <pageSetup paperSize="9" scale="82"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24E19-42FC-468F-821E-AAFC347EAC03}">
  <sheetPr>
    <tabColor rgb="FFFF9933"/>
    <pageSetUpPr fitToPage="1"/>
  </sheetPr>
  <dimension ref="A1:M14"/>
  <sheetViews>
    <sheetView view="pageBreakPreview" topLeftCell="A7" zoomScaleNormal="100" zoomScaleSheetLayoutView="100" workbookViewId="0">
      <selection activeCell="G10" sqref="G10"/>
    </sheetView>
  </sheetViews>
  <sheetFormatPr defaultColWidth="9.109375" defaultRowHeight="13.2"/>
  <cols>
    <col min="1" max="1" width="7.6640625" style="30" customWidth="1"/>
    <col min="2" max="2" width="9.6640625" style="30" customWidth="1"/>
    <col min="3" max="3" width="50.6640625" style="30" customWidth="1"/>
    <col min="4" max="4" width="7.6640625" style="30" customWidth="1"/>
    <col min="5" max="5" width="8.6640625" style="30" customWidth="1"/>
    <col min="6" max="6" width="10.6640625" style="30" customWidth="1"/>
    <col min="7" max="7" width="17.6640625" style="30" customWidth="1"/>
    <col min="8" max="16384" width="9.109375" style="30"/>
  </cols>
  <sheetData>
    <row r="1" spans="1:13" s="26" customFormat="1" ht="60" customHeight="1" thickBot="1">
      <c r="A1" s="631" t="s">
        <v>818</v>
      </c>
      <c r="B1" s="632"/>
      <c r="C1" s="632"/>
      <c r="D1" s="633" t="str">
        <f>'Bill No. 6'!$A$2</f>
        <v>BILL NO. 06 -REDUCTION OF LANDSLIDE VULNERABILITY  BY MITIGATION MEASURES LIYANWALA MAHA VIDYALAYA (SITE NO 103)</v>
      </c>
      <c r="E1" s="633"/>
      <c r="F1" s="633"/>
      <c r="G1" s="634"/>
    </row>
    <row r="2" spans="1:13" ht="26.4">
      <c r="A2" s="461" t="s">
        <v>18</v>
      </c>
      <c r="B2" s="27" t="s">
        <v>19</v>
      </c>
      <c r="C2" s="28" t="s">
        <v>11</v>
      </c>
      <c r="D2" s="27" t="s">
        <v>20</v>
      </c>
      <c r="E2" s="27" t="s">
        <v>21</v>
      </c>
      <c r="F2" s="29" t="s">
        <v>22</v>
      </c>
      <c r="G2" s="462" t="s">
        <v>23</v>
      </c>
      <c r="J2" s="638" t="s">
        <v>323</v>
      </c>
    </row>
    <row r="3" spans="1:13" ht="30" customHeight="1">
      <c r="A3" s="566" t="s">
        <v>819</v>
      </c>
      <c r="B3" s="31"/>
      <c r="C3" s="216" t="s">
        <v>25</v>
      </c>
      <c r="D3" s="31"/>
      <c r="E3" s="31"/>
      <c r="F3" s="31"/>
      <c r="G3" s="466"/>
      <c r="I3" s="218" t="s">
        <v>0</v>
      </c>
      <c r="J3" s="638"/>
      <c r="K3" s="217"/>
    </row>
    <row r="4" spans="1:13" ht="40.200000000000003" thickBot="1">
      <c r="A4" s="467" t="s">
        <v>26</v>
      </c>
      <c r="B4" s="32" t="s">
        <v>27</v>
      </c>
      <c r="C4" s="33" t="s">
        <v>634</v>
      </c>
      <c r="D4" s="32" t="s">
        <v>28</v>
      </c>
      <c r="E4" s="455">
        <v>500</v>
      </c>
      <c r="F4" s="34"/>
      <c r="G4" s="572"/>
      <c r="I4" s="43">
        <f>'6Drains'!G110+'6Drains'!G113+'6Drains'!G145+'6Drains'!G149</f>
        <v>296.96480000000008</v>
      </c>
      <c r="J4" s="43">
        <f>'6QTY'!J38</f>
        <v>149.49</v>
      </c>
      <c r="K4" s="35"/>
      <c r="L4" s="43">
        <f>SUM(I4:K4)</f>
        <v>446.45480000000009</v>
      </c>
    </row>
    <row r="5" spans="1:13" s="26" customFormat="1" ht="30" customHeight="1">
      <c r="A5" s="467" t="s">
        <v>29</v>
      </c>
      <c r="B5" s="36" t="s">
        <v>30</v>
      </c>
      <c r="C5" s="37" t="s">
        <v>31</v>
      </c>
      <c r="D5" s="36" t="s">
        <v>32</v>
      </c>
      <c r="E5" s="292">
        <v>15</v>
      </c>
      <c r="F5" s="38"/>
      <c r="G5" s="293"/>
      <c r="H5" s="39"/>
      <c r="I5" s="639" t="s">
        <v>319</v>
      </c>
      <c r="J5" s="640"/>
      <c r="K5" s="640"/>
      <c r="L5" s="640"/>
      <c r="M5" s="641"/>
    </row>
    <row r="6" spans="1:13" s="26" customFormat="1" ht="30" customHeight="1">
      <c r="A6" s="467" t="s">
        <v>33</v>
      </c>
      <c r="B6" s="36" t="s">
        <v>34</v>
      </c>
      <c r="C6" s="37" t="s">
        <v>35</v>
      </c>
      <c r="D6" s="36" t="s">
        <v>32</v>
      </c>
      <c r="E6" s="292">
        <v>10</v>
      </c>
      <c r="F6" s="38"/>
      <c r="G6" s="293"/>
      <c r="H6" s="39"/>
      <c r="I6" s="642"/>
      <c r="J6" s="643"/>
      <c r="K6" s="643"/>
      <c r="L6" s="643"/>
      <c r="M6" s="644"/>
    </row>
    <row r="7" spans="1:13" s="26" customFormat="1" ht="30" customHeight="1">
      <c r="A7" s="221" t="s">
        <v>36</v>
      </c>
      <c r="B7" s="55" t="s">
        <v>286</v>
      </c>
      <c r="C7" s="222" t="s">
        <v>287</v>
      </c>
      <c r="D7" s="36" t="s">
        <v>32</v>
      </c>
      <c r="E7" s="292">
        <v>6</v>
      </c>
      <c r="F7" s="56"/>
      <c r="G7" s="293"/>
      <c r="H7" s="39"/>
      <c r="I7" s="642"/>
      <c r="J7" s="643"/>
      <c r="K7" s="643"/>
      <c r="L7" s="643"/>
      <c r="M7" s="644"/>
    </row>
    <row r="8" spans="1:13" s="26" customFormat="1" ht="30" customHeight="1">
      <c r="A8" s="221" t="s">
        <v>288</v>
      </c>
      <c r="B8" s="55" t="s">
        <v>289</v>
      </c>
      <c r="C8" s="222" t="s">
        <v>290</v>
      </c>
      <c r="D8" s="36" t="s">
        <v>32</v>
      </c>
      <c r="E8" s="292">
        <v>2</v>
      </c>
      <c r="F8" s="56"/>
      <c r="G8" s="293"/>
      <c r="H8" s="39"/>
      <c r="I8" s="642"/>
      <c r="J8" s="643"/>
      <c r="K8" s="643"/>
      <c r="L8" s="643"/>
      <c r="M8" s="644"/>
    </row>
    <row r="9" spans="1:13" s="26" customFormat="1" ht="30" customHeight="1">
      <c r="A9" s="221" t="s">
        <v>291</v>
      </c>
      <c r="B9" s="55" t="s">
        <v>37</v>
      </c>
      <c r="C9" s="222" t="s">
        <v>292</v>
      </c>
      <c r="D9" s="36" t="s">
        <v>32</v>
      </c>
      <c r="E9" s="292">
        <v>5</v>
      </c>
      <c r="F9" s="56"/>
      <c r="G9" s="293"/>
      <c r="H9" s="39"/>
      <c r="I9" s="642"/>
      <c r="J9" s="643"/>
      <c r="K9" s="643"/>
      <c r="L9" s="643"/>
      <c r="M9" s="644"/>
    </row>
    <row r="10" spans="1:13" s="26" customFormat="1" ht="30" customHeight="1">
      <c r="A10" s="221" t="s">
        <v>293</v>
      </c>
      <c r="B10" s="55" t="s">
        <v>294</v>
      </c>
      <c r="C10" s="222" t="s">
        <v>295</v>
      </c>
      <c r="D10" s="36" t="s">
        <v>32</v>
      </c>
      <c r="E10" s="292">
        <v>10</v>
      </c>
      <c r="F10" s="56"/>
      <c r="G10" s="293"/>
      <c r="H10" s="39"/>
      <c r="I10" s="642"/>
      <c r="J10" s="643"/>
      <c r="K10" s="643"/>
      <c r="L10" s="643"/>
      <c r="M10" s="644"/>
    </row>
    <row r="11" spans="1:13" customFormat="1" ht="30" customHeight="1">
      <c r="A11" s="470" t="s">
        <v>296</v>
      </c>
      <c r="B11" s="54"/>
      <c r="C11" s="63" t="s">
        <v>297</v>
      </c>
      <c r="D11" s="54"/>
      <c r="E11" s="294"/>
      <c r="F11" s="56"/>
      <c r="G11" s="568"/>
      <c r="I11" s="642"/>
      <c r="J11" s="643"/>
      <c r="K11" s="643"/>
      <c r="L11" s="643"/>
      <c r="M11" s="644"/>
    </row>
    <row r="12" spans="1:13" customFormat="1" ht="30" customHeight="1">
      <c r="A12" s="221" t="s">
        <v>298</v>
      </c>
      <c r="B12" s="54" t="s">
        <v>299</v>
      </c>
      <c r="C12" s="219" t="s">
        <v>835</v>
      </c>
      <c r="D12" s="54" t="s">
        <v>49</v>
      </c>
      <c r="E12" s="294">
        <v>20</v>
      </c>
      <c r="F12" s="56"/>
      <c r="G12" s="568"/>
      <c r="I12" s="642"/>
      <c r="J12" s="643"/>
      <c r="K12" s="643"/>
      <c r="L12" s="643"/>
      <c r="M12" s="644"/>
    </row>
    <row r="13" spans="1:13" customFormat="1" ht="30" customHeight="1" thickBot="1">
      <c r="A13" s="221" t="s">
        <v>301</v>
      </c>
      <c r="B13" s="225" t="s">
        <v>302</v>
      </c>
      <c r="C13" s="226" t="s">
        <v>303</v>
      </c>
      <c r="D13" s="225" t="s">
        <v>49</v>
      </c>
      <c r="E13" s="295">
        <v>10</v>
      </c>
      <c r="F13" s="227"/>
      <c r="G13" s="568"/>
      <c r="I13" s="645"/>
      <c r="J13" s="646"/>
      <c r="K13" s="646"/>
      <c r="L13" s="646"/>
      <c r="M13" s="647"/>
    </row>
    <row r="14" spans="1:13" ht="22.5" customHeight="1" thickBot="1">
      <c r="A14" s="473"/>
      <c r="B14" s="635" t="s">
        <v>38</v>
      </c>
      <c r="C14" s="636"/>
      <c r="D14" s="636"/>
      <c r="E14" s="636"/>
      <c r="F14" s="637"/>
      <c r="G14" s="474">
        <f>SUM(G4:G13)</f>
        <v>0</v>
      </c>
    </row>
  </sheetData>
  <mergeCells count="5">
    <mergeCell ref="A1:C1"/>
    <mergeCell ref="D1:G1"/>
    <mergeCell ref="J2:J3"/>
    <mergeCell ref="I5:M13"/>
    <mergeCell ref="B14:F14"/>
  </mergeCells>
  <printOptions horizontalCentered="1"/>
  <pageMargins left="0.75" right="0.5" top="0.5" bottom="0.5" header="0" footer="0"/>
  <pageSetup paperSize="9" scale="79"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8648-C584-44F2-A564-969369C5DAC1}">
  <sheetPr>
    <tabColor rgb="FFFF9933"/>
    <pageSetUpPr fitToPage="1"/>
  </sheetPr>
  <dimension ref="A1:L17"/>
  <sheetViews>
    <sheetView view="pageBreakPreview" topLeftCell="A7" zoomScaleNormal="100" zoomScaleSheetLayoutView="100" workbookViewId="0">
      <selection activeCell="G14" sqref="G14"/>
    </sheetView>
  </sheetViews>
  <sheetFormatPr defaultColWidth="9.109375" defaultRowHeight="13.2"/>
  <cols>
    <col min="1" max="1" width="7.6640625" style="30" customWidth="1"/>
    <col min="2" max="2" width="9.6640625" style="30" customWidth="1"/>
    <col min="3" max="3" width="54" style="30" customWidth="1"/>
    <col min="4" max="4" width="7.6640625" style="30" customWidth="1"/>
    <col min="5" max="5" width="8.6640625" style="30" customWidth="1"/>
    <col min="6" max="6" width="10.6640625" style="30" customWidth="1"/>
    <col min="7" max="7" width="17.6640625" style="30" customWidth="1"/>
    <col min="8" max="8" width="9.44140625" style="30" bestFit="1" customWidth="1"/>
    <col min="9" max="16384" width="9.109375" style="30"/>
  </cols>
  <sheetData>
    <row r="1" spans="1:12" s="26" customFormat="1" ht="60" customHeight="1" thickBot="1">
      <c r="A1" s="631" t="s">
        <v>820</v>
      </c>
      <c r="B1" s="632"/>
      <c r="C1" s="632"/>
      <c r="D1" s="633" t="str">
        <f>+'Bill 6.1'!D1:G1</f>
        <v>BILL NO. 06 -REDUCTION OF LANDSLIDE VULNERABILITY  BY MITIGATION MEASURES LIYANWALA MAHA VIDYALAYA (SITE NO 103)</v>
      </c>
      <c r="E1" s="633"/>
      <c r="F1" s="633"/>
      <c r="G1" s="634"/>
    </row>
    <row r="2" spans="1:12" ht="26.4">
      <c r="A2" s="461" t="s">
        <v>18</v>
      </c>
      <c r="B2" s="27" t="s">
        <v>19</v>
      </c>
      <c r="C2" s="28" t="s">
        <v>11</v>
      </c>
      <c r="D2" s="27" t="s">
        <v>20</v>
      </c>
      <c r="E2" s="27" t="s">
        <v>21</v>
      </c>
      <c r="F2" s="29" t="s">
        <v>22</v>
      </c>
      <c r="G2" s="462" t="s">
        <v>23</v>
      </c>
    </row>
    <row r="3" spans="1:12" ht="24.75" customHeight="1">
      <c r="A3" s="569" t="s">
        <v>821</v>
      </c>
      <c r="B3" s="40"/>
      <c r="C3" s="41" t="s">
        <v>41</v>
      </c>
      <c r="D3" s="40"/>
      <c r="E3" s="42"/>
      <c r="F3" s="40"/>
      <c r="G3" s="471"/>
    </row>
    <row r="4" spans="1:12" ht="36" customHeight="1" thickBot="1">
      <c r="A4" s="467" t="s">
        <v>822</v>
      </c>
      <c r="B4" s="32" t="s">
        <v>43</v>
      </c>
      <c r="C4" s="282" t="s">
        <v>631</v>
      </c>
      <c r="D4" s="32" t="s">
        <v>44</v>
      </c>
      <c r="E4" s="455">
        <v>100</v>
      </c>
      <c r="F4" s="228"/>
      <c r="G4" s="468"/>
      <c r="H4" s="43">
        <f>'6QTY'!J65</f>
        <v>60.710000000000008</v>
      </c>
    </row>
    <row r="5" spans="1:12" ht="32.25" customHeight="1">
      <c r="A5" s="467" t="s">
        <v>823</v>
      </c>
      <c r="B5" s="32" t="s">
        <v>46</v>
      </c>
      <c r="C5" s="282" t="s">
        <v>668</v>
      </c>
      <c r="D5" s="32" t="s">
        <v>44</v>
      </c>
      <c r="E5" s="290">
        <v>50</v>
      </c>
      <c r="F5" s="228"/>
      <c r="G5" s="468"/>
      <c r="H5" s="43"/>
      <c r="I5" s="648" t="s">
        <v>319</v>
      </c>
    </row>
    <row r="6" spans="1:12" ht="32.25" customHeight="1">
      <c r="A6" s="467" t="s">
        <v>824</v>
      </c>
      <c r="B6" s="45" t="s">
        <v>48</v>
      </c>
      <c r="C6" s="282" t="s">
        <v>669</v>
      </c>
      <c r="D6" s="45" t="s">
        <v>49</v>
      </c>
      <c r="E6" s="288">
        <v>50</v>
      </c>
      <c r="F6" s="228"/>
      <c r="G6" s="468"/>
      <c r="H6" s="43"/>
      <c r="I6" s="649"/>
    </row>
    <row r="7" spans="1:12" ht="32.25" customHeight="1" thickBot="1">
      <c r="A7" s="467" t="s">
        <v>825</v>
      </c>
      <c r="B7" s="45" t="s">
        <v>48</v>
      </c>
      <c r="C7" s="282" t="s">
        <v>357</v>
      </c>
      <c r="D7" s="45" t="s">
        <v>49</v>
      </c>
      <c r="E7" s="288">
        <v>50</v>
      </c>
      <c r="F7" s="228"/>
      <c r="G7" s="468"/>
      <c r="H7" s="284"/>
      <c r="I7" s="650"/>
    </row>
    <row r="8" spans="1:12" ht="32.25" customHeight="1">
      <c r="A8" s="467" t="s">
        <v>826</v>
      </c>
      <c r="B8" s="47" t="s">
        <v>51</v>
      </c>
      <c r="C8" s="48" t="s">
        <v>52</v>
      </c>
      <c r="D8" s="49" t="s">
        <v>44</v>
      </c>
      <c r="E8" s="288">
        <v>50</v>
      </c>
      <c r="F8" s="228"/>
      <c r="G8" s="468"/>
      <c r="H8" s="43">
        <f>E4</f>
        <v>100</v>
      </c>
      <c r="I8" s="254"/>
    </row>
    <row r="9" spans="1:12" ht="26.25" customHeight="1">
      <c r="A9" s="569" t="s">
        <v>827</v>
      </c>
      <c r="B9" s="40"/>
      <c r="C9" s="41" t="s">
        <v>54</v>
      </c>
      <c r="D9" s="50"/>
      <c r="E9" s="42"/>
      <c r="F9" s="40"/>
      <c r="G9" s="471"/>
    </row>
    <row r="10" spans="1:12" ht="48" customHeight="1">
      <c r="A10" s="467" t="s">
        <v>828</v>
      </c>
      <c r="B10" s="51" t="s">
        <v>56</v>
      </c>
      <c r="C10" s="52" t="s">
        <v>57</v>
      </c>
      <c r="D10" s="51" t="s">
        <v>49</v>
      </c>
      <c r="E10" s="455">
        <v>86</v>
      </c>
      <c r="F10" s="34"/>
      <c r="G10" s="477"/>
      <c r="H10" s="43">
        <f>'6Drains'!H110+'6Drains'!H113+'6Drains'!H145+'6Drains'!H149</f>
        <v>85.89548000000002</v>
      </c>
    </row>
    <row r="11" spans="1:12" ht="51" customHeight="1">
      <c r="A11" s="467" t="s">
        <v>829</v>
      </c>
      <c r="B11" s="51" t="s">
        <v>56</v>
      </c>
      <c r="C11" s="52" t="s">
        <v>441</v>
      </c>
      <c r="D11" s="51" t="s">
        <v>49</v>
      </c>
      <c r="E11" s="455">
        <v>170</v>
      </c>
      <c r="F11" s="34"/>
      <c r="G11" s="477"/>
      <c r="H11" s="43">
        <f>'6QTY'!J91</f>
        <v>169.55125000000001</v>
      </c>
      <c r="L11" s="53"/>
    </row>
    <row r="12" spans="1:12" ht="35.25" customHeight="1" thickBot="1">
      <c r="A12" s="467" t="s">
        <v>830</v>
      </c>
      <c r="B12" s="51" t="s">
        <v>60</v>
      </c>
      <c r="C12" s="52" t="s">
        <v>442</v>
      </c>
      <c r="D12" s="51" t="s">
        <v>49</v>
      </c>
      <c r="E12" s="455">
        <v>161</v>
      </c>
      <c r="F12" s="34"/>
      <c r="G12" s="477"/>
      <c r="H12" s="43">
        <f>'6QTY'!J115</f>
        <v>160.6275</v>
      </c>
      <c r="L12" s="53"/>
    </row>
    <row r="13" spans="1:12" ht="35.25" customHeight="1">
      <c r="A13" s="467" t="s">
        <v>831</v>
      </c>
      <c r="B13" s="45" t="s">
        <v>62</v>
      </c>
      <c r="C13" s="282" t="s">
        <v>668</v>
      </c>
      <c r="D13" s="45" t="s">
        <v>49</v>
      </c>
      <c r="E13" s="288">
        <v>25</v>
      </c>
      <c r="F13" s="289"/>
      <c r="G13" s="570"/>
      <c r="J13" s="648" t="s">
        <v>319</v>
      </c>
      <c r="L13" s="53"/>
    </row>
    <row r="14" spans="1:12" ht="35.25" customHeight="1">
      <c r="A14" s="467" t="s">
        <v>832</v>
      </c>
      <c r="B14" s="45" t="s">
        <v>64</v>
      </c>
      <c r="C14" s="282" t="s">
        <v>669</v>
      </c>
      <c r="D14" s="45" t="s">
        <v>49</v>
      </c>
      <c r="E14" s="288">
        <v>20</v>
      </c>
      <c r="F14" s="289"/>
      <c r="G14" s="570"/>
      <c r="J14" s="649"/>
      <c r="L14" s="53"/>
    </row>
    <row r="15" spans="1:12" ht="35.25" customHeight="1">
      <c r="A15" s="467" t="s">
        <v>833</v>
      </c>
      <c r="B15" s="45" t="s">
        <v>48</v>
      </c>
      <c r="C15" s="282" t="s">
        <v>357</v>
      </c>
      <c r="D15" s="45" t="s">
        <v>49</v>
      </c>
      <c r="E15" s="288">
        <v>10</v>
      </c>
      <c r="F15" s="289"/>
      <c r="G15" s="570"/>
      <c r="H15" s="283"/>
      <c r="J15" s="649"/>
    </row>
    <row r="16" spans="1:12" ht="35.25" customHeight="1" thickBot="1">
      <c r="A16" s="467" t="s">
        <v>834</v>
      </c>
      <c r="B16" s="47" t="s">
        <v>66</v>
      </c>
      <c r="C16" s="48" t="s">
        <v>67</v>
      </c>
      <c r="D16" s="49" t="s">
        <v>44</v>
      </c>
      <c r="E16" s="288">
        <v>50</v>
      </c>
      <c r="F16" s="289"/>
      <c r="G16" s="570"/>
      <c r="H16" s="43">
        <f>H10+H11-H12</f>
        <v>94.819230000000033</v>
      </c>
      <c r="J16" s="650"/>
      <c r="L16" s="53"/>
    </row>
    <row r="17" spans="1:7" ht="28.5" customHeight="1" thickBot="1">
      <c r="A17" s="473"/>
      <c r="B17" s="635" t="s">
        <v>68</v>
      </c>
      <c r="C17" s="636"/>
      <c r="D17" s="636"/>
      <c r="E17" s="636"/>
      <c r="F17" s="637"/>
      <c r="G17" s="474">
        <f>SUM(G4:G16)</f>
        <v>0</v>
      </c>
    </row>
  </sheetData>
  <mergeCells count="5">
    <mergeCell ref="A1:C1"/>
    <mergeCell ref="D1:G1"/>
    <mergeCell ref="I5:I7"/>
    <mergeCell ref="J13:J16"/>
    <mergeCell ref="B17:F17"/>
  </mergeCells>
  <phoneticPr fontId="31" type="noConversion"/>
  <printOptions horizontalCentered="1"/>
  <pageMargins left="0.75" right="0.5" top="0.5" bottom="0.5" header="0" footer="0"/>
  <pageSetup paperSize="9" scale="77"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CA5F3-70DC-474A-8345-9EBFB0BEFAD3}">
  <sheetPr>
    <tabColor rgb="FFFF9933"/>
    <pageSetUpPr fitToPage="1"/>
  </sheetPr>
  <dimension ref="A1:T28"/>
  <sheetViews>
    <sheetView view="pageBreakPreview" zoomScale="85" zoomScaleNormal="110" zoomScaleSheetLayoutView="85" workbookViewId="0">
      <pane ySplit="2" topLeftCell="A3" activePane="bottomLeft" state="frozen"/>
      <selection activeCell="E4" sqref="E4"/>
      <selection pane="bottomLeft" activeCell="C21" sqref="C21"/>
    </sheetView>
  </sheetViews>
  <sheetFormatPr defaultColWidth="9.109375" defaultRowHeight="13.2"/>
  <cols>
    <col min="1" max="1" width="7.6640625" style="30" customWidth="1"/>
    <col min="2" max="2" width="9.6640625" style="30" customWidth="1"/>
    <col min="3" max="3" width="54" style="30" customWidth="1"/>
    <col min="4" max="4" width="7.6640625" style="30" customWidth="1"/>
    <col min="5" max="5" width="8.6640625" style="30" customWidth="1"/>
    <col min="6" max="6" width="10.6640625" style="30" customWidth="1"/>
    <col min="7" max="7" width="17.6640625" style="30" customWidth="1"/>
    <col min="8" max="8" width="11.44140625" style="58" customWidth="1"/>
    <col min="9" max="16384" width="9.109375" style="30"/>
  </cols>
  <sheetData>
    <row r="1" spans="1:10" s="26" customFormat="1" ht="60" customHeight="1" thickBot="1">
      <c r="A1" s="631" t="s">
        <v>838</v>
      </c>
      <c r="B1" s="632"/>
      <c r="C1" s="632"/>
      <c r="D1" s="633" t="str">
        <f>+'Bill 6.1'!D1:G1</f>
        <v>BILL NO. 06 -REDUCTION OF LANDSLIDE VULNERABILITY  BY MITIGATION MEASURES LIYANWALA MAHA VIDYALAYA (SITE NO 103)</v>
      </c>
      <c r="E1" s="633"/>
      <c r="F1" s="633"/>
      <c r="G1" s="634"/>
    </row>
    <row r="2" spans="1:10" ht="26.4">
      <c r="A2" s="461" t="s">
        <v>18</v>
      </c>
      <c r="B2" s="27" t="s">
        <v>19</v>
      </c>
      <c r="C2" s="28" t="s">
        <v>11</v>
      </c>
      <c r="D2" s="27" t="s">
        <v>20</v>
      </c>
      <c r="E2" s="27" t="s">
        <v>21</v>
      </c>
      <c r="F2" s="29" t="s">
        <v>22</v>
      </c>
      <c r="G2" s="462" t="s">
        <v>23</v>
      </c>
    </row>
    <row r="3" spans="1:10" ht="29.4" customHeight="1">
      <c r="A3" s="475" t="s">
        <v>839</v>
      </c>
      <c r="B3" s="50"/>
      <c r="C3" s="41" t="s">
        <v>443</v>
      </c>
      <c r="D3" s="40"/>
      <c r="E3" s="40"/>
      <c r="F3" s="40"/>
      <c r="G3" s="471"/>
    </row>
    <row r="4" spans="1:10" ht="29.4" customHeight="1">
      <c r="A4" s="467" t="s">
        <v>840</v>
      </c>
      <c r="B4" s="61" t="s">
        <v>72</v>
      </c>
      <c r="C4" s="44" t="s">
        <v>73</v>
      </c>
      <c r="D4" s="32" t="s">
        <v>44</v>
      </c>
      <c r="E4" s="455">
        <v>4</v>
      </c>
      <c r="F4" s="34"/>
      <c r="G4" s="477"/>
      <c r="H4" s="58">
        <f>'6Drains'!I149</f>
        <v>3.3719400000000008</v>
      </c>
    </row>
    <row r="5" spans="1:10" ht="29.4" customHeight="1">
      <c r="A5" s="467" t="s">
        <v>841</v>
      </c>
      <c r="B5" s="61" t="s">
        <v>75</v>
      </c>
      <c r="C5" s="44" t="s">
        <v>76</v>
      </c>
      <c r="D5" s="32" t="s">
        <v>44</v>
      </c>
      <c r="E5" s="455">
        <v>31</v>
      </c>
      <c r="F5" s="34"/>
      <c r="G5" s="477"/>
      <c r="H5" s="58">
        <f>'6Drains'!J149</f>
        <v>30.347460000000005</v>
      </c>
    </row>
    <row r="6" spans="1:10" ht="29.4" customHeight="1">
      <c r="A6" s="467" t="s">
        <v>842</v>
      </c>
      <c r="B6" s="61" t="s">
        <v>78</v>
      </c>
      <c r="C6" s="44" t="s">
        <v>79</v>
      </c>
      <c r="D6" s="32" t="s">
        <v>80</v>
      </c>
      <c r="E6" s="455">
        <v>2310</v>
      </c>
      <c r="F6" s="34"/>
      <c r="G6" s="477"/>
      <c r="H6" s="58">
        <f>'6Drains'!S149</f>
        <v>2304.4788065843622</v>
      </c>
    </row>
    <row r="7" spans="1:10" ht="29.4" customHeight="1">
      <c r="A7" s="467" t="s">
        <v>843</v>
      </c>
      <c r="B7" s="61" t="s">
        <v>82</v>
      </c>
      <c r="C7" s="44" t="s">
        <v>83</v>
      </c>
      <c r="D7" s="32" t="s">
        <v>28</v>
      </c>
      <c r="E7" s="455">
        <v>248</v>
      </c>
      <c r="F7" s="34"/>
      <c r="G7" s="477"/>
      <c r="H7" s="58">
        <f>'6Drains'!K149</f>
        <v>247.27560000000005</v>
      </c>
    </row>
    <row r="8" spans="1:10" ht="29.4" customHeight="1">
      <c r="A8" s="475" t="s">
        <v>844</v>
      </c>
      <c r="B8" s="50"/>
      <c r="C8" s="41" t="s">
        <v>444</v>
      </c>
      <c r="D8" s="40"/>
      <c r="E8" s="40"/>
      <c r="F8" s="40"/>
      <c r="G8" s="471"/>
    </row>
    <row r="9" spans="1:10" ht="29.4" customHeight="1">
      <c r="A9" s="467" t="s">
        <v>845</v>
      </c>
      <c r="B9" s="61" t="s">
        <v>72</v>
      </c>
      <c r="C9" s="44" t="s">
        <v>73</v>
      </c>
      <c r="D9" s="32" t="s">
        <v>44</v>
      </c>
      <c r="E9" s="455">
        <v>6</v>
      </c>
      <c r="F9" s="34"/>
      <c r="G9" s="477"/>
      <c r="H9" s="58">
        <f>'6Drains'!I145</f>
        <v>5.8564000000000007</v>
      </c>
    </row>
    <row r="10" spans="1:10" ht="29.4" customHeight="1">
      <c r="A10" s="467" t="s">
        <v>846</v>
      </c>
      <c r="B10" s="61" t="s">
        <v>75</v>
      </c>
      <c r="C10" s="44" t="s">
        <v>76</v>
      </c>
      <c r="D10" s="32" t="s">
        <v>44</v>
      </c>
      <c r="E10" s="455">
        <v>14</v>
      </c>
      <c r="F10" s="34"/>
      <c r="G10" s="477"/>
      <c r="H10" s="58">
        <f>'6Drains'!J145</f>
        <v>13.842400000000001</v>
      </c>
    </row>
    <row r="11" spans="1:10" ht="29.4" customHeight="1">
      <c r="A11" s="467" t="s">
        <v>847</v>
      </c>
      <c r="B11" s="61" t="s">
        <v>78</v>
      </c>
      <c r="C11" s="44" t="s">
        <v>79</v>
      </c>
      <c r="D11" s="32" t="s">
        <v>80</v>
      </c>
      <c r="E11" s="455">
        <v>760</v>
      </c>
      <c r="F11" s="34"/>
      <c r="G11" s="477"/>
      <c r="H11" s="58">
        <f>'6Drains'!S145</f>
        <v>754.07407407407402</v>
      </c>
    </row>
    <row r="12" spans="1:10" ht="29.4" customHeight="1">
      <c r="A12" s="467" t="s">
        <v>848</v>
      </c>
      <c r="B12" s="61" t="s">
        <v>82</v>
      </c>
      <c r="C12" s="44" t="s">
        <v>83</v>
      </c>
      <c r="D12" s="32" t="s">
        <v>28</v>
      </c>
      <c r="E12" s="455">
        <v>64</v>
      </c>
      <c r="F12" s="34"/>
      <c r="G12" s="477"/>
      <c r="H12" s="58">
        <f>'6Drains'!K145</f>
        <v>63.888000000000012</v>
      </c>
    </row>
    <row r="13" spans="1:10" ht="30" customHeight="1">
      <c r="A13" s="475" t="s">
        <v>849</v>
      </c>
      <c r="B13" s="50"/>
      <c r="C13" s="63" t="s">
        <v>445</v>
      </c>
      <c r="D13" s="40"/>
      <c r="E13" s="40"/>
      <c r="F13" s="34"/>
      <c r="G13" s="477"/>
      <c r="H13" s="339"/>
    </row>
    <row r="14" spans="1:10" ht="30" customHeight="1">
      <c r="A14" s="581" t="s">
        <v>850</v>
      </c>
      <c r="B14" s="61" t="s">
        <v>72</v>
      </c>
      <c r="C14" s="44" t="s">
        <v>73</v>
      </c>
      <c r="D14" s="32" t="s">
        <v>44</v>
      </c>
      <c r="E14" s="455">
        <v>3</v>
      </c>
      <c r="F14" s="34"/>
      <c r="G14" s="477"/>
      <c r="H14" s="58">
        <f>'6QTY'!J120</f>
        <v>2.8556000000000008</v>
      </c>
    </row>
    <row r="15" spans="1:10" ht="30" customHeight="1">
      <c r="A15" s="581" t="s">
        <v>851</v>
      </c>
      <c r="B15" s="61" t="s">
        <v>75</v>
      </c>
      <c r="C15" s="44" t="s">
        <v>446</v>
      </c>
      <c r="D15" s="32" t="s">
        <v>44</v>
      </c>
      <c r="E15" s="455">
        <v>44</v>
      </c>
      <c r="F15" s="34"/>
      <c r="G15" s="477"/>
      <c r="H15" s="58">
        <f>'6QTY'!J122</f>
        <v>42.83400000000001</v>
      </c>
    </row>
    <row r="16" spans="1:10" ht="30" customHeight="1">
      <c r="A16" s="581" t="s">
        <v>852</v>
      </c>
      <c r="B16" s="61" t="s">
        <v>78</v>
      </c>
      <c r="C16" s="44" t="s">
        <v>79</v>
      </c>
      <c r="D16" s="32" t="s">
        <v>80</v>
      </c>
      <c r="E16" s="455">
        <v>1750</v>
      </c>
      <c r="F16" s="34"/>
      <c r="G16" s="477"/>
      <c r="H16" s="58">
        <f>'6QTY'!J135</f>
        <v>1746.1525730000003</v>
      </c>
      <c r="J16" s="43"/>
    </row>
    <row r="17" spans="1:20" ht="30" customHeight="1">
      <c r="A17" s="581" t="s">
        <v>853</v>
      </c>
      <c r="B17" s="61" t="s">
        <v>82</v>
      </c>
      <c r="C17" s="44" t="s">
        <v>447</v>
      </c>
      <c r="D17" s="32" t="s">
        <v>28</v>
      </c>
      <c r="E17" s="455">
        <v>160</v>
      </c>
      <c r="F17" s="34"/>
      <c r="G17" s="477"/>
      <c r="H17" s="58">
        <f>'6QTY'!J124</f>
        <v>157.05800000000005</v>
      </c>
    </row>
    <row r="18" spans="1:20" ht="30" customHeight="1">
      <c r="A18" s="581" t="s">
        <v>854</v>
      </c>
      <c r="B18" s="340" t="s">
        <v>448</v>
      </c>
      <c r="C18" s="341" t="s">
        <v>449</v>
      </c>
      <c r="D18" s="342" t="s">
        <v>97</v>
      </c>
      <c r="E18" s="455">
        <v>65</v>
      </c>
      <c r="F18" s="34"/>
      <c r="G18" s="477"/>
      <c r="H18" s="58">
        <f>'6QTY'!J128</f>
        <v>60.681500000000014</v>
      </c>
    </row>
    <row r="19" spans="1:20" ht="30" customHeight="1">
      <c r="A19" s="581" t="s">
        <v>855</v>
      </c>
      <c r="B19" s="61" t="s">
        <v>378</v>
      </c>
      <c r="C19" s="44" t="s">
        <v>813</v>
      </c>
      <c r="D19" s="32" t="s">
        <v>44</v>
      </c>
      <c r="E19" s="455">
        <v>15</v>
      </c>
      <c r="F19" s="34"/>
      <c r="G19" s="477"/>
      <c r="H19" s="58">
        <f>'6QTY'!J126</f>
        <v>12.850200000000001</v>
      </c>
    </row>
    <row r="20" spans="1:20" ht="30" customHeight="1">
      <c r="A20" s="581" t="s">
        <v>856</v>
      </c>
      <c r="B20" s="61" t="s">
        <v>380</v>
      </c>
      <c r="C20" s="341" t="s">
        <v>450</v>
      </c>
      <c r="D20" s="32" t="s">
        <v>7</v>
      </c>
      <c r="E20" s="455">
        <v>15</v>
      </c>
      <c r="F20" s="34"/>
      <c r="G20" s="477"/>
      <c r="H20" s="58">
        <f>'6QTY'!J130</f>
        <v>15.18</v>
      </c>
    </row>
    <row r="21" spans="1:20" s="315" customFormat="1" ht="69">
      <c r="A21" s="574" t="s">
        <v>857</v>
      </c>
      <c r="B21" s="45"/>
      <c r="C21" s="316" t="s">
        <v>384</v>
      </c>
      <c r="D21" s="317"/>
      <c r="E21" s="480"/>
      <c r="F21" s="56"/>
      <c r="G21" s="573"/>
      <c r="H21" s="311"/>
      <c r="I21" s="319"/>
      <c r="J21" s="311"/>
      <c r="K21" s="320">
        <v>35</v>
      </c>
      <c r="L21" s="321" t="s">
        <v>7</v>
      </c>
      <c r="M21" s="311"/>
      <c r="N21" s="313"/>
      <c r="O21" s="314"/>
      <c r="P21" s="314"/>
      <c r="Q21" s="314"/>
      <c r="R21" s="314"/>
      <c r="S21" s="314"/>
      <c r="T21" s="314"/>
    </row>
    <row r="22" spans="1:20" s="315" customFormat="1" ht="24.9" customHeight="1">
      <c r="A22" s="575" t="s">
        <v>858</v>
      </c>
      <c r="B22" s="317"/>
      <c r="C22" s="46" t="s">
        <v>385</v>
      </c>
      <c r="D22" s="45" t="s">
        <v>49</v>
      </c>
      <c r="E22" s="481">
        <v>45</v>
      </c>
      <c r="F22" s="227"/>
      <c r="G22" s="573"/>
      <c r="H22" s="311"/>
      <c r="I22" s="323">
        <f>448*1.5</f>
        <v>672</v>
      </c>
      <c r="J22" s="311"/>
      <c r="K22" s="320">
        <v>1.5</v>
      </c>
      <c r="L22" s="320">
        <v>0.25</v>
      </c>
      <c r="M22" s="311"/>
      <c r="N22" s="313"/>
      <c r="O22" s="314">
        <f>90*0.5</f>
        <v>45</v>
      </c>
      <c r="P22" s="314"/>
      <c r="Q22" s="314"/>
      <c r="R22" s="314"/>
      <c r="S22" s="314"/>
      <c r="T22" s="314"/>
    </row>
    <row r="23" spans="1:20" s="315" customFormat="1" ht="24.9" customHeight="1">
      <c r="A23" s="575" t="s">
        <v>859</v>
      </c>
      <c r="B23" s="45"/>
      <c r="C23" s="324" t="s">
        <v>386</v>
      </c>
      <c r="D23" s="45" t="s">
        <v>49</v>
      </c>
      <c r="E23" s="481">
        <v>45</v>
      </c>
      <c r="F23" s="227"/>
      <c r="G23" s="573"/>
      <c r="H23" s="311"/>
      <c r="I23" s="323">
        <f>3659*1.3</f>
        <v>4756.7</v>
      </c>
      <c r="J23" s="311"/>
      <c r="K23" s="320">
        <v>1.5</v>
      </c>
      <c r="L23" s="320">
        <v>0.25</v>
      </c>
      <c r="M23" s="311"/>
      <c r="N23" s="313"/>
      <c r="O23" s="314"/>
      <c r="P23" s="314"/>
      <c r="Q23" s="314"/>
      <c r="R23" s="314"/>
      <c r="S23" s="314"/>
      <c r="T23" s="314"/>
    </row>
    <row r="24" spans="1:20" s="315" customFormat="1" ht="24.9" customHeight="1">
      <c r="A24" s="575" t="s">
        <v>860</v>
      </c>
      <c r="B24" s="45"/>
      <c r="C24" s="324" t="s">
        <v>387</v>
      </c>
      <c r="D24" s="317" t="s">
        <v>388</v>
      </c>
      <c r="E24" s="481">
        <v>100</v>
      </c>
      <c r="F24" s="227"/>
      <c r="G24" s="573"/>
      <c r="H24" s="311"/>
      <c r="I24" s="323">
        <f>113.7*1.3</f>
        <v>147.81</v>
      </c>
      <c r="J24" s="311"/>
      <c r="K24" s="320"/>
      <c r="L24" s="320"/>
      <c r="M24" s="311"/>
      <c r="N24" s="313"/>
      <c r="O24" s="314"/>
      <c r="P24" s="314"/>
      <c r="Q24" s="314"/>
      <c r="R24" s="314"/>
      <c r="S24" s="314"/>
      <c r="T24" s="314"/>
    </row>
    <row r="25" spans="1:20" s="315" customFormat="1" ht="24.9" customHeight="1">
      <c r="A25" s="575" t="s">
        <v>861</v>
      </c>
      <c r="B25" s="317"/>
      <c r="C25" s="46" t="s">
        <v>389</v>
      </c>
      <c r="D25" s="317" t="s">
        <v>388</v>
      </c>
      <c r="E25" s="481">
        <f>E24</f>
        <v>100</v>
      </c>
      <c r="F25" s="227"/>
      <c r="G25" s="573"/>
      <c r="H25" s="311"/>
      <c r="I25" s="323">
        <f>78*1.3</f>
        <v>101.4</v>
      </c>
      <c r="J25" s="311"/>
      <c r="K25" s="320">
        <f>0.05*1</f>
        <v>0.05</v>
      </c>
      <c r="L25" s="320"/>
      <c r="M25" s="311"/>
      <c r="N25" s="313"/>
      <c r="O25" s="314"/>
      <c r="P25" s="314"/>
      <c r="Q25" s="314"/>
      <c r="R25" s="314"/>
      <c r="S25" s="314"/>
      <c r="T25" s="314"/>
    </row>
    <row r="26" spans="1:20" s="315" customFormat="1" ht="29.25" customHeight="1">
      <c r="A26" s="575" t="s">
        <v>862</v>
      </c>
      <c r="B26" s="45"/>
      <c r="C26" s="324" t="s">
        <v>390</v>
      </c>
      <c r="D26" s="317" t="s">
        <v>388</v>
      </c>
      <c r="E26" s="481">
        <f>E25</f>
        <v>100</v>
      </c>
      <c r="F26" s="227"/>
      <c r="G26" s="573"/>
      <c r="H26" s="311"/>
      <c r="I26" s="323"/>
      <c r="J26" s="311"/>
      <c r="K26" s="320"/>
      <c r="L26" s="320">
        <f>2.45*F27*K25</f>
        <v>0</v>
      </c>
      <c r="M26" s="311"/>
      <c r="N26" s="313"/>
      <c r="O26" s="314"/>
      <c r="P26" s="314"/>
      <c r="Q26" s="314"/>
      <c r="R26" s="314"/>
      <c r="S26" s="314"/>
      <c r="T26" s="314"/>
    </row>
    <row r="27" spans="1:20" s="315" customFormat="1" ht="34.5" customHeight="1">
      <c r="A27" s="575" t="s">
        <v>863</v>
      </c>
      <c r="B27" s="45"/>
      <c r="C27" s="324" t="s">
        <v>391</v>
      </c>
      <c r="D27" s="317" t="s">
        <v>392</v>
      </c>
      <c r="E27" s="481">
        <f>ROUNDUP((E26/8.5),0)</f>
        <v>12</v>
      </c>
      <c r="F27" s="227"/>
      <c r="G27" s="573"/>
      <c r="H27" s="311"/>
      <c r="I27" s="323">
        <f>9221*1.3</f>
        <v>11987.300000000001</v>
      </c>
      <c r="J27" s="311"/>
      <c r="K27" s="320"/>
      <c r="L27" s="320"/>
      <c r="M27" s="325" t="s">
        <v>393</v>
      </c>
      <c r="N27" s="313"/>
      <c r="O27" s="314"/>
      <c r="P27" s="314"/>
      <c r="Q27" s="314"/>
      <c r="R27" s="314"/>
      <c r="S27" s="314"/>
      <c r="T27" s="314"/>
    </row>
    <row r="28" spans="1:20" ht="30" customHeight="1" thickBot="1">
      <c r="A28" s="473"/>
      <c r="B28" s="635" t="s">
        <v>864</v>
      </c>
      <c r="C28" s="636"/>
      <c r="D28" s="636"/>
      <c r="E28" s="636"/>
      <c r="F28" s="637"/>
      <c r="G28" s="474">
        <f>SUM(G3:G27)</f>
        <v>0</v>
      </c>
    </row>
  </sheetData>
  <mergeCells count="3">
    <mergeCell ref="A1:C1"/>
    <mergeCell ref="D1:G1"/>
    <mergeCell ref="B28:F28"/>
  </mergeCells>
  <phoneticPr fontId="31" type="noConversion"/>
  <printOptions horizontalCentered="1"/>
  <pageMargins left="0.75" right="0.5" top="0.5" bottom="0.5" header="0" footer="0"/>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400B5-95F5-4D6C-A7A5-40B1730CD657}">
  <sheetPr>
    <tabColor rgb="FF92D050"/>
    <pageSetUpPr fitToPage="1"/>
  </sheetPr>
  <dimension ref="A1:WVT67"/>
  <sheetViews>
    <sheetView tabSelected="1" view="pageBreakPreview" zoomScaleNormal="100" zoomScaleSheetLayoutView="100" workbookViewId="0">
      <selection activeCell="F45" sqref="F45"/>
    </sheetView>
  </sheetViews>
  <sheetFormatPr defaultColWidth="8.88671875" defaultRowHeight="13.8"/>
  <cols>
    <col min="1" max="1" width="7.6640625" style="408" customWidth="1"/>
    <col min="2" max="2" width="9.6640625" style="408" customWidth="1"/>
    <col min="3" max="3" width="50.6640625" style="407" customWidth="1"/>
    <col min="4" max="4" width="7.6640625" style="409" customWidth="1"/>
    <col min="5" max="5" width="9.88671875" style="409" customWidth="1"/>
    <col min="6" max="6" width="15.44140625" style="410" customWidth="1"/>
    <col min="7" max="7" width="17.6640625" style="410" customWidth="1"/>
    <col min="8" max="8" width="18.5546875" style="406" customWidth="1"/>
    <col min="9" max="10" width="15.44140625" style="407" hidden="1" customWidth="1"/>
    <col min="11" max="11" width="16.88671875" style="407" hidden="1" customWidth="1"/>
    <col min="12" max="12" width="15.5546875" style="407" hidden="1" customWidth="1"/>
    <col min="13" max="18" width="0" style="407" hidden="1" customWidth="1"/>
    <col min="19" max="256" width="8.88671875" style="407"/>
    <col min="257" max="257" width="3.6640625" style="407" bestFit="1" customWidth="1"/>
    <col min="258" max="258" width="8.33203125" style="407" customWidth="1"/>
    <col min="259" max="259" width="46.109375" style="407" customWidth="1"/>
    <col min="260" max="260" width="11" style="407" customWidth="1"/>
    <col min="261" max="261" width="12.5546875" style="407" customWidth="1"/>
    <col min="262" max="262" width="10.88671875" style="407" customWidth="1"/>
    <col min="263" max="263" width="16.109375" style="407" customWidth="1"/>
    <col min="264" max="264" width="0" style="407" hidden="1" customWidth="1"/>
    <col min="265" max="265" width="15.44140625" style="407" customWidth="1"/>
    <col min="266" max="266" width="12.88671875" style="407" bestFit="1" customWidth="1"/>
    <col min="267" max="267" width="8.88671875" style="407"/>
    <col min="268" max="268" width="12.88671875" style="407" bestFit="1" customWidth="1"/>
    <col min="269" max="512" width="8.88671875" style="407"/>
    <col min="513" max="513" width="3.6640625" style="407" bestFit="1" customWidth="1"/>
    <col min="514" max="514" width="8.33203125" style="407" customWidth="1"/>
    <col min="515" max="515" width="46.109375" style="407" customWidth="1"/>
    <col min="516" max="516" width="11" style="407" customWidth="1"/>
    <col min="517" max="517" width="12.5546875" style="407" customWidth="1"/>
    <col min="518" max="518" width="10.88671875" style="407" customWidth="1"/>
    <col min="519" max="519" width="16.109375" style="407" customWidth="1"/>
    <col min="520" max="520" width="0" style="407" hidden="1" customWidth="1"/>
    <col min="521" max="521" width="15.44140625" style="407" customWidth="1"/>
    <col min="522" max="522" width="12.88671875" style="407" bestFit="1" customWidth="1"/>
    <col min="523" max="523" width="8.88671875" style="407"/>
    <col min="524" max="524" width="12.88671875" style="407" bestFit="1" customWidth="1"/>
    <col min="525" max="768" width="8.88671875" style="407"/>
    <col min="769" max="769" width="3.6640625" style="407" bestFit="1" customWidth="1"/>
    <col min="770" max="770" width="8.33203125" style="407" customWidth="1"/>
    <col min="771" max="771" width="46.109375" style="407" customWidth="1"/>
    <col min="772" max="772" width="11" style="407" customWidth="1"/>
    <col min="773" max="773" width="12.5546875" style="407" customWidth="1"/>
    <col min="774" max="774" width="10.88671875" style="407" customWidth="1"/>
    <col min="775" max="775" width="16.109375" style="407" customWidth="1"/>
    <col min="776" max="776" width="0" style="407" hidden="1" customWidth="1"/>
    <col min="777" max="777" width="15.44140625" style="407" customWidth="1"/>
    <col min="778" max="778" width="12.88671875" style="407" bestFit="1" customWidth="1"/>
    <col min="779" max="779" width="8.88671875" style="407"/>
    <col min="780" max="780" width="12.88671875" style="407" bestFit="1" customWidth="1"/>
    <col min="781" max="1024" width="8.88671875" style="407"/>
    <col min="1025" max="1025" width="3.6640625" style="407" bestFit="1" customWidth="1"/>
    <col min="1026" max="1026" width="8.33203125" style="407" customWidth="1"/>
    <col min="1027" max="1027" width="46.109375" style="407" customWidth="1"/>
    <col min="1028" max="1028" width="11" style="407" customWidth="1"/>
    <col min="1029" max="1029" width="12.5546875" style="407" customWidth="1"/>
    <col min="1030" max="1030" width="10.88671875" style="407" customWidth="1"/>
    <col min="1031" max="1031" width="16.109375" style="407" customWidth="1"/>
    <col min="1032" max="1032" width="0" style="407" hidden="1" customWidth="1"/>
    <col min="1033" max="1033" width="15.44140625" style="407" customWidth="1"/>
    <col min="1034" max="1034" width="12.88671875" style="407" bestFit="1" customWidth="1"/>
    <col min="1035" max="1035" width="8.88671875" style="407"/>
    <col min="1036" max="1036" width="12.88671875" style="407" bestFit="1" customWidth="1"/>
    <col min="1037" max="1280" width="8.88671875" style="407"/>
    <col min="1281" max="1281" width="3.6640625" style="407" bestFit="1" customWidth="1"/>
    <col min="1282" max="1282" width="8.33203125" style="407" customWidth="1"/>
    <col min="1283" max="1283" width="46.109375" style="407" customWidth="1"/>
    <col min="1284" max="1284" width="11" style="407" customWidth="1"/>
    <col min="1285" max="1285" width="12.5546875" style="407" customWidth="1"/>
    <col min="1286" max="1286" width="10.88671875" style="407" customWidth="1"/>
    <col min="1287" max="1287" width="16.109375" style="407" customWidth="1"/>
    <col min="1288" max="1288" width="0" style="407" hidden="1" customWidth="1"/>
    <col min="1289" max="1289" width="15.44140625" style="407" customWidth="1"/>
    <col min="1290" max="1290" width="12.88671875" style="407" bestFit="1" customWidth="1"/>
    <col min="1291" max="1291" width="8.88671875" style="407"/>
    <col min="1292" max="1292" width="12.88671875" style="407" bestFit="1" customWidth="1"/>
    <col min="1293" max="1536" width="8.88671875" style="407"/>
    <col min="1537" max="1537" width="3.6640625" style="407" bestFit="1" customWidth="1"/>
    <col min="1538" max="1538" width="8.33203125" style="407" customWidth="1"/>
    <col min="1539" max="1539" width="46.109375" style="407" customWidth="1"/>
    <col min="1540" max="1540" width="11" style="407" customWidth="1"/>
    <col min="1541" max="1541" width="12.5546875" style="407" customWidth="1"/>
    <col min="1542" max="1542" width="10.88671875" style="407" customWidth="1"/>
    <col min="1543" max="1543" width="16.109375" style="407" customWidth="1"/>
    <col min="1544" max="1544" width="0" style="407" hidden="1" customWidth="1"/>
    <col min="1545" max="1545" width="15.44140625" style="407" customWidth="1"/>
    <col min="1546" max="1546" width="12.88671875" style="407" bestFit="1" customWidth="1"/>
    <col min="1547" max="1547" width="8.88671875" style="407"/>
    <col min="1548" max="1548" width="12.88671875" style="407" bestFit="1" customWidth="1"/>
    <col min="1549" max="1792" width="8.88671875" style="407"/>
    <col min="1793" max="1793" width="3.6640625" style="407" bestFit="1" customWidth="1"/>
    <col min="1794" max="1794" width="8.33203125" style="407" customWidth="1"/>
    <col min="1795" max="1795" width="46.109375" style="407" customWidth="1"/>
    <col min="1796" max="1796" width="11" style="407" customWidth="1"/>
    <col min="1797" max="1797" width="12.5546875" style="407" customWidth="1"/>
    <col min="1798" max="1798" width="10.88671875" style="407" customWidth="1"/>
    <col min="1799" max="1799" width="16.109375" style="407" customWidth="1"/>
    <col min="1800" max="1800" width="0" style="407" hidden="1" customWidth="1"/>
    <col min="1801" max="1801" width="15.44140625" style="407" customWidth="1"/>
    <col min="1802" max="1802" width="12.88671875" style="407" bestFit="1" customWidth="1"/>
    <col min="1803" max="1803" width="8.88671875" style="407"/>
    <col min="1804" max="1804" width="12.88671875" style="407" bestFit="1" customWidth="1"/>
    <col min="1805" max="2048" width="8.88671875" style="407"/>
    <col min="2049" max="2049" width="3.6640625" style="407" bestFit="1" customWidth="1"/>
    <col min="2050" max="2050" width="8.33203125" style="407" customWidth="1"/>
    <col min="2051" max="2051" width="46.109375" style="407" customWidth="1"/>
    <col min="2052" max="2052" width="11" style="407" customWidth="1"/>
    <col min="2053" max="2053" width="12.5546875" style="407" customWidth="1"/>
    <col min="2054" max="2054" width="10.88671875" style="407" customWidth="1"/>
    <col min="2055" max="2055" width="16.109375" style="407" customWidth="1"/>
    <col min="2056" max="2056" width="0" style="407" hidden="1" customWidth="1"/>
    <col min="2057" max="2057" width="15.44140625" style="407" customWidth="1"/>
    <col min="2058" max="2058" width="12.88671875" style="407" bestFit="1" customWidth="1"/>
    <col min="2059" max="2059" width="8.88671875" style="407"/>
    <col min="2060" max="2060" width="12.88671875" style="407" bestFit="1" customWidth="1"/>
    <col min="2061" max="2304" width="8.88671875" style="407"/>
    <col min="2305" max="2305" width="3.6640625" style="407" bestFit="1" customWidth="1"/>
    <col min="2306" max="2306" width="8.33203125" style="407" customWidth="1"/>
    <col min="2307" max="2307" width="46.109375" style="407" customWidth="1"/>
    <col min="2308" max="2308" width="11" style="407" customWidth="1"/>
    <col min="2309" max="2309" width="12.5546875" style="407" customWidth="1"/>
    <col min="2310" max="2310" width="10.88671875" style="407" customWidth="1"/>
    <col min="2311" max="2311" width="16.109375" style="407" customWidth="1"/>
    <col min="2312" max="2312" width="0" style="407" hidden="1" customWidth="1"/>
    <col min="2313" max="2313" width="15.44140625" style="407" customWidth="1"/>
    <col min="2314" max="2314" width="12.88671875" style="407" bestFit="1" customWidth="1"/>
    <col min="2315" max="2315" width="8.88671875" style="407"/>
    <col min="2316" max="2316" width="12.88671875" style="407" bestFit="1" customWidth="1"/>
    <col min="2317" max="2560" width="8.88671875" style="407"/>
    <col min="2561" max="2561" width="3.6640625" style="407" bestFit="1" customWidth="1"/>
    <col min="2562" max="2562" width="8.33203125" style="407" customWidth="1"/>
    <col min="2563" max="2563" width="46.109375" style="407" customWidth="1"/>
    <col min="2564" max="2564" width="11" style="407" customWidth="1"/>
    <col min="2565" max="2565" width="12.5546875" style="407" customWidth="1"/>
    <col min="2566" max="2566" width="10.88671875" style="407" customWidth="1"/>
    <col min="2567" max="2567" width="16.109375" style="407" customWidth="1"/>
    <col min="2568" max="2568" width="0" style="407" hidden="1" customWidth="1"/>
    <col min="2569" max="2569" width="15.44140625" style="407" customWidth="1"/>
    <col min="2570" max="2570" width="12.88671875" style="407" bestFit="1" customWidth="1"/>
    <col min="2571" max="2571" width="8.88671875" style="407"/>
    <col min="2572" max="2572" width="12.88671875" style="407" bestFit="1" customWidth="1"/>
    <col min="2573" max="2816" width="8.88671875" style="407"/>
    <col min="2817" max="2817" width="3.6640625" style="407" bestFit="1" customWidth="1"/>
    <col min="2818" max="2818" width="8.33203125" style="407" customWidth="1"/>
    <col min="2819" max="2819" width="46.109375" style="407" customWidth="1"/>
    <col min="2820" max="2820" width="11" style="407" customWidth="1"/>
    <col min="2821" max="2821" width="12.5546875" style="407" customWidth="1"/>
    <col min="2822" max="2822" width="10.88671875" style="407" customWidth="1"/>
    <col min="2823" max="2823" width="16.109375" style="407" customWidth="1"/>
    <col min="2824" max="2824" width="0" style="407" hidden="1" customWidth="1"/>
    <col min="2825" max="2825" width="15.44140625" style="407" customWidth="1"/>
    <col min="2826" max="2826" width="12.88671875" style="407" bestFit="1" customWidth="1"/>
    <col min="2827" max="2827" width="8.88671875" style="407"/>
    <col min="2828" max="2828" width="12.88671875" style="407" bestFit="1" customWidth="1"/>
    <col min="2829" max="3072" width="8.88671875" style="407"/>
    <col min="3073" max="3073" width="3.6640625" style="407" bestFit="1" customWidth="1"/>
    <col min="3074" max="3074" width="8.33203125" style="407" customWidth="1"/>
    <col min="3075" max="3075" width="46.109375" style="407" customWidth="1"/>
    <col min="3076" max="3076" width="11" style="407" customWidth="1"/>
    <col min="3077" max="3077" width="12.5546875" style="407" customWidth="1"/>
    <col min="3078" max="3078" width="10.88671875" style="407" customWidth="1"/>
    <col min="3079" max="3079" width="16.109375" style="407" customWidth="1"/>
    <col min="3080" max="3080" width="0" style="407" hidden="1" customWidth="1"/>
    <col min="3081" max="3081" width="15.44140625" style="407" customWidth="1"/>
    <col min="3082" max="3082" width="12.88671875" style="407" bestFit="1" customWidth="1"/>
    <col min="3083" max="3083" width="8.88671875" style="407"/>
    <col min="3084" max="3084" width="12.88671875" style="407" bestFit="1" customWidth="1"/>
    <col min="3085" max="3328" width="8.88671875" style="407"/>
    <col min="3329" max="3329" width="3.6640625" style="407" bestFit="1" customWidth="1"/>
    <col min="3330" max="3330" width="8.33203125" style="407" customWidth="1"/>
    <col min="3331" max="3331" width="46.109375" style="407" customWidth="1"/>
    <col min="3332" max="3332" width="11" style="407" customWidth="1"/>
    <col min="3333" max="3333" width="12.5546875" style="407" customWidth="1"/>
    <col min="3334" max="3334" width="10.88671875" style="407" customWidth="1"/>
    <col min="3335" max="3335" width="16.109375" style="407" customWidth="1"/>
    <col min="3336" max="3336" width="0" style="407" hidden="1" customWidth="1"/>
    <col min="3337" max="3337" width="15.44140625" style="407" customWidth="1"/>
    <col min="3338" max="3338" width="12.88671875" style="407" bestFit="1" customWidth="1"/>
    <col min="3339" max="3339" width="8.88671875" style="407"/>
    <col min="3340" max="3340" width="12.88671875" style="407" bestFit="1" customWidth="1"/>
    <col min="3341" max="3584" width="8.88671875" style="407"/>
    <col min="3585" max="3585" width="3.6640625" style="407" bestFit="1" customWidth="1"/>
    <col min="3586" max="3586" width="8.33203125" style="407" customWidth="1"/>
    <col min="3587" max="3587" width="46.109375" style="407" customWidth="1"/>
    <col min="3588" max="3588" width="11" style="407" customWidth="1"/>
    <col min="3589" max="3589" width="12.5546875" style="407" customWidth="1"/>
    <col min="3590" max="3590" width="10.88671875" style="407" customWidth="1"/>
    <col min="3591" max="3591" width="16.109375" style="407" customWidth="1"/>
    <col min="3592" max="3592" width="0" style="407" hidden="1" customWidth="1"/>
    <col min="3593" max="3593" width="15.44140625" style="407" customWidth="1"/>
    <col min="3594" max="3594" width="12.88671875" style="407" bestFit="1" customWidth="1"/>
    <col min="3595" max="3595" width="8.88671875" style="407"/>
    <col min="3596" max="3596" width="12.88671875" style="407" bestFit="1" customWidth="1"/>
    <col min="3597" max="3840" width="8.88671875" style="407"/>
    <col min="3841" max="3841" width="3.6640625" style="407" bestFit="1" customWidth="1"/>
    <col min="3842" max="3842" width="8.33203125" style="407" customWidth="1"/>
    <col min="3843" max="3843" width="46.109375" style="407" customWidth="1"/>
    <col min="3844" max="3844" width="11" style="407" customWidth="1"/>
    <col min="3845" max="3845" width="12.5546875" style="407" customWidth="1"/>
    <col min="3846" max="3846" width="10.88671875" style="407" customWidth="1"/>
    <col min="3847" max="3847" width="16.109375" style="407" customWidth="1"/>
    <col min="3848" max="3848" width="0" style="407" hidden="1" customWidth="1"/>
    <col min="3849" max="3849" width="15.44140625" style="407" customWidth="1"/>
    <col min="3850" max="3850" width="12.88671875" style="407" bestFit="1" customWidth="1"/>
    <col min="3851" max="3851" width="8.88671875" style="407"/>
    <col min="3852" max="3852" width="12.88671875" style="407" bestFit="1" customWidth="1"/>
    <col min="3853" max="4096" width="8.88671875" style="407"/>
    <col min="4097" max="4097" width="3.6640625" style="407" bestFit="1" customWidth="1"/>
    <col min="4098" max="4098" width="8.33203125" style="407" customWidth="1"/>
    <col min="4099" max="4099" width="46.109375" style="407" customWidth="1"/>
    <col min="4100" max="4100" width="11" style="407" customWidth="1"/>
    <col min="4101" max="4101" width="12.5546875" style="407" customWidth="1"/>
    <col min="4102" max="4102" width="10.88671875" style="407" customWidth="1"/>
    <col min="4103" max="4103" width="16.109375" style="407" customWidth="1"/>
    <col min="4104" max="4104" width="0" style="407" hidden="1" customWidth="1"/>
    <col min="4105" max="4105" width="15.44140625" style="407" customWidth="1"/>
    <col min="4106" max="4106" width="12.88671875" style="407" bestFit="1" customWidth="1"/>
    <col min="4107" max="4107" width="8.88671875" style="407"/>
    <col min="4108" max="4108" width="12.88671875" style="407" bestFit="1" customWidth="1"/>
    <col min="4109" max="4352" width="8.88671875" style="407"/>
    <col min="4353" max="4353" width="3.6640625" style="407" bestFit="1" customWidth="1"/>
    <col min="4354" max="4354" width="8.33203125" style="407" customWidth="1"/>
    <col min="4355" max="4355" width="46.109375" style="407" customWidth="1"/>
    <col min="4356" max="4356" width="11" style="407" customWidth="1"/>
    <col min="4357" max="4357" width="12.5546875" style="407" customWidth="1"/>
    <col min="4358" max="4358" width="10.88671875" style="407" customWidth="1"/>
    <col min="4359" max="4359" width="16.109375" style="407" customWidth="1"/>
    <col min="4360" max="4360" width="0" style="407" hidden="1" customWidth="1"/>
    <col min="4361" max="4361" width="15.44140625" style="407" customWidth="1"/>
    <col min="4362" max="4362" width="12.88671875" style="407" bestFit="1" customWidth="1"/>
    <col min="4363" max="4363" width="8.88671875" style="407"/>
    <col min="4364" max="4364" width="12.88671875" style="407" bestFit="1" customWidth="1"/>
    <col min="4365" max="4608" width="8.88671875" style="407"/>
    <col min="4609" max="4609" width="3.6640625" style="407" bestFit="1" customWidth="1"/>
    <col min="4610" max="4610" width="8.33203125" style="407" customWidth="1"/>
    <col min="4611" max="4611" width="46.109375" style="407" customWidth="1"/>
    <col min="4612" max="4612" width="11" style="407" customWidth="1"/>
    <col min="4613" max="4613" width="12.5546875" style="407" customWidth="1"/>
    <col min="4614" max="4614" width="10.88671875" style="407" customWidth="1"/>
    <col min="4615" max="4615" width="16.109375" style="407" customWidth="1"/>
    <col min="4616" max="4616" width="0" style="407" hidden="1" customWidth="1"/>
    <col min="4617" max="4617" width="15.44140625" style="407" customWidth="1"/>
    <col min="4618" max="4618" width="12.88671875" style="407" bestFit="1" customWidth="1"/>
    <col min="4619" max="4619" width="8.88671875" style="407"/>
    <col min="4620" max="4620" width="12.88671875" style="407" bestFit="1" customWidth="1"/>
    <col min="4621" max="4864" width="8.88671875" style="407"/>
    <col min="4865" max="4865" width="3.6640625" style="407" bestFit="1" customWidth="1"/>
    <col min="4866" max="4866" width="8.33203125" style="407" customWidth="1"/>
    <col min="4867" max="4867" width="46.109375" style="407" customWidth="1"/>
    <col min="4868" max="4868" width="11" style="407" customWidth="1"/>
    <col min="4869" max="4869" width="12.5546875" style="407" customWidth="1"/>
    <col min="4870" max="4870" width="10.88671875" style="407" customWidth="1"/>
    <col min="4871" max="4871" width="16.109375" style="407" customWidth="1"/>
    <col min="4872" max="4872" width="0" style="407" hidden="1" customWidth="1"/>
    <col min="4873" max="4873" width="15.44140625" style="407" customWidth="1"/>
    <col min="4874" max="4874" width="12.88671875" style="407" bestFit="1" customWidth="1"/>
    <col min="4875" max="4875" width="8.88671875" style="407"/>
    <col min="4876" max="4876" width="12.88671875" style="407" bestFit="1" customWidth="1"/>
    <col min="4877" max="5120" width="8.88671875" style="407"/>
    <col min="5121" max="5121" width="3.6640625" style="407" bestFit="1" customWidth="1"/>
    <col min="5122" max="5122" width="8.33203125" style="407" customWidth="1"/>
    <col min="5123" max="5123" width="46.109375" style="407" customWidth="1"/>
    <col min="5124" max="5124" width="11" style="407" customWidth="1"/>
    <col min="5125" max="5125" width="12.5546875" style="407" customWidth="1"/>
    <col min="5126" max="5126" width="10.88671875" style="407" customWidth="1"/>
    <col min="5127" max="5127" width="16.109375" style="407" customWidth="1"/>
    <col min="5128" max="5128" width="0" style="407" hidden="1" customWidth="1"/>
    <col min="5129" max="5129" width="15.44140625" style="407" customWidth="1"/>
    <col min="5130" max="5130" width="12.88671875" style="407" bestFit="1" customWidth="1"/>
    <col min="5131" max="5131" width="8.88671875" style="407"/>
    <col min="5132" max="5132" width="12.88671875" style="407" bestFit="1" customWidth="1"/>
    <col min="5133" max="5376" width="8.88671875" style="407"/>
    <col min="5377" max="5377" width="3.6640625" style="407" bestFit="1" customWidth="1"/>
    <col min="5378" max="5378" width="8.33203125" style="407" customWidth="1"/>
    <col min="5379" max="5379" width="46.109375" style="407" customWidth="1"/>
    <col min="5380" max="5380" width="11" style="407" customWidth="1"/>
    <col min="5381" max="5381" width="12.5546875" style="407" customWidth="1"/>
    <col min="5382" max="5382" width="10.88671875" style="407" customWidth="1"/>
    <col min="5383" max="5383" width="16.109375" style="407" customWidth="1"/>
    <col min="5384" max="5384" width="0" style="407" hidden="1" customWidth="1"/>
    <col min="5385" max="5385" width="15.44140625" style="407" customWidth="1"/>
    <col min="5386" max="5386" width="12.88671875" style="407" bestFit="1" customWidth="1"/>
    <col min="5387" max="5387" width="8.88671875" style="407"/>
    <col min="5388" max="5388" width="12.88671875" style="407" bestFit="1" customWidth="1"/>
    <col min="5389" max="5632" width="8.88671875" style="407"/>
    <col min="5633" max="5633" width="3.6640625" style="407" bestFit="1" customWidth="1"/>
    <col min="5634" max="5634" width="8.33203125" style="407" customWidth="1"/>
    <col min="5635" max="5635" width="46.109375" style="407" customWidth="1"/>
    <col min="5636" max="5636" width="11" style="407" customWidth="1"/>
    <col min="5637" max="5637" width="12.5546875" style="407" customWidth="1"/>
    <col min="5638" max="5638" width="10.88671875" style="407" customWidth="1"/>
    <col min="5639" max="5639" width="16.109375" style="407" customWidth="1"/>
    <col min="5640" max="5640" width="0" style="407" hidden="1" customWidth="1"/>
    <col min="5641" max="5641" width="15.44140625" style="407" customWidth="1"/>
    <col min="5642" max="5642" width="12.88671875" style="407" bestFit="1" customWidth="1"/>
    <col min="5643" max="5643" width="8.88671875" style="407"/>
    <col min="5644" max="5644" width="12.88671875" style="407" bestFit="1" customWidth="1"/>
    <col min="5645" max="5888" width="8.88671875" style="407"/>
    <col min="5889" max="5889" width="3.6640625" style="407" bestFit="1" customWidth="1"/>
    <col min="5890" max="5890" width="8.33203125" style="407" customWidth="1"/>
    <col min="5891" max="5891" width="46.109375" style="407" customWidth="1"/>
    <col min="5892" max="5892" width="11" style="407" customWidth="1"/>
    <col min="5893" max="5893" width="12.5546875" style="407" customWidth="1"/>
    <col min="5894" max="5894" width="10.88671875" style="407" customWidth="1"/>
    <col min="5895" max="5895" width="16.109375" style="407" customWidth="1"/>
    <col min="5896" max="5896" width="0" style="407" hidden="1" customWidth="1"/>
    <col min="5897" max="5897" width="15.44140625" style="407" customWidth="1"/>
    <col min="5898" max="5898" width="12.88671875" style="407" bestFit="1" customWidth="1"/>
    <col min="5899" max="5899" width="8.88671875" style="407"/>
    <col min="5900" max="5900" width="12.88671875" style="407" bestFit="1" customWidth="1"/>
    <col min="5901" max="6144" width="8.88671875" style="407"/>
    <col min="6145" max="6145" width="3.6640625" style="407" bestFit="1" customWidth="1"/>
    <col min="6146" max="6146" width="8.33203125" style="407" customWidth="1"/>
    <col min="6147" max="6147" width="46.109375" style="407" customWidth="1"/>
    <col min="6148" max="6148" width="11" style="407" customWidth="1"/>
    <col min="6149" max="6149" width="12.5546875" style="407" customWidth="1"/>
    <col min="6150" max="6150" width="10.88671875" style="407" customWidth="1"/>
    <col min="6151" max="6151" width="16.109375" style="407" customWidth="1"/>
    <col min="6152" max="6152" width="0" style="407" hidden="1" customWidth="1"/>
    <col min="6153" max="6153" width="15.44140625" style="407" customWidth="1"/>
    <col min="6154" max="6154" width="12.88671875" style="407" bestFit="1" customWidth="1"/>
    <col min="6155" max="6155" width="8.88671875" style="407"/>
    <col min="6156" max="6156" width="12.88671875" style="407" bestFit="1" customWidth="1"/>
    <col min="6157" max="6400" width="8.88671875" style="407"/>
    <col min="6401" max="6401" width="3.6640625" style="407" bestFit="1" customWidth="1"/>
    <col min="6402" max="6402" width="8.33203125" style="407" customWidth="1"/>
    <col min="6403" max="6403" width="46.109375" style="407" customWidth="1"/>
    <col min="6404" max="6404" width="11" style="407" customWidth="1"/>
    <col min="6405" max="6405" width="12.5546875" style="407" customWidth="1"/>
    <col min="6406" max="6406" width="10.88671875" style="407" customWidth="1"/>
    <col min="6407" max="6407" width="16.109375" style="407" customWidth="1"/>
    <col min="6408" max="6408" width="0" style="407" hidden="1" customWidth="1"/>
    <col min="6409" max="6409" width="15.44140625" style="407" customWidth="1"/>
    <col min="6410" max="6410" width="12.88671875" style="407" bestFit="1" customWidth="1"/>
    <col min="6411" max="6411" width="8.88671875" style="407"/>
    <col min="6412" max="6412" width="12.88671875" style="407" bestFit="1" customWidth="1"/>
    <col min="6413" max="6656" width="8.88671875" style="407"/>
    <col min="6657" max="6657" width="3.6640625" style="407" bestFit="1" customWidth="1"/>
    <col min="6658" max="6658" width="8.33203125" style="407" customWidth="1"/>
    <col min="6659" max="6659" width="46.109375" style="407" customWidth="1"/>
    <col min="6660" max="6660" width="11" style="407" customWidth="1"/>
    <col min="6661" max="6661" width="12.5546875" style="407" customWidth="1"/>
    <col min="6662" max="6662" width="10.88671875" style="407" customWidth="1"/>
    <col min="6663" max="6663" width="16.109375" style="407" customWidth="1"/>
    <col min="6664" max="6664" width="0" style="407" hidden="1" customWidth="1"/>
    <col min="6665" max="6665" width="15.44140625" style="407" customWidth="1"/>
    <col min="6666" max="6666" width="12.88671875" style="407" bestFit="1" customWidth="1"/>
    <col min="6667" max="6667" width="8.88671875" style="407"/>
    <col min="6668" max="6668" width="12.88671875" style="407" bestFit="1" customWidth="1"/>
    <col min="6669" max="6912" width="8.88671875" style="407"/>
    <col min="6913" max="6913" width="3.6640625" style="407" bestFit="1" customWidth="1"/>
    <col min="6914" max="6914" width="8.33203125" style="407" customWidth="1"/>
    <col min="6915" max="6915" width="46.109375" style="407" customWidth="1"/>
    <col min="6916" max="6916" width="11" style="407" customWidth="1"/>
    <col min="6917" max="6917" width="12.5546875" style="407" customWidth="1"/>
    <col min="6918" max="6918" width="10.88671875" style="407" customWidth="1"/>
    <col min="6919" max="6919" width="16.109375" style="407" customWidth="1"/>
    <col min="6920" max="6920" width="0" style="407" hidden="1" customWidth="1"/>
    <col min="6921" max="6921" width="15.44140625" style="407" customWidth="1"/>
    <col min="6922" max="6922" width="12.88671875" style="407" bestFit="1" customWidth="1"/>
    <col min="6923" max="6923" width="8.88671875" style="407"/>
    <col min="6924" max="6924" width="12.88671875" style="407" bestFit="1" customWidth="1"/>
    <col min="6925" max="7168" width="8.88671875" style="407"/>
    <col min="7169" max="7169" width="3.6640625" style="407" bestFit="1" customWidth="1"/>
    <col min="7170" max="7170" width="8.33203125" style="407" customWidth="1"/>
    <col min="7171" max="7171" width="46.109375" style="407" customWidth="1"/>
    <col min="7172" max="7172" width="11" style="407" customWidth="1"/>
    <col min="7173" max="7173" width="12.5546875" style="407" customWidth="1"/>
    <col min="7174" max="7174" width="10.88671875" style="407" customWidth="1"/>
    <col min="7175" max="7175" width="16.109375" style="407" customWidth="1"/>
    <col min="7176" max="7176" width="0" style="407" hidden="1" customWidth="1"/>
    <col min="7177" max="7177" width="15.44140625" style="407" customWidth="1"/>
    <col min="7178" max="7178" width="12.88671875" style="407" bestFit="1" customWidth="1"/>
    <col min="7179" max="7179" width="8.88671875" style="407"/>
    <col min="7180" max="7180" width="12.88671875" style="407" bestFit="1" customWidth="1"/>
    <col min="7181" max="7424" width="8.88671875" style="407"/>
    <col min="7425" max="7425" width="3.6640625" style="407" bestFit="1" customWidth="1"/>
    <col min="7426" max="7426" width="8.33203125" style="407" customWidth="1"/>
    <col min="7427" max="7427" width="46.109375" style="407" customWidth="1"/>
    <col min="7428" max="7428" width="11" style="407" customWidth="1"/>
    <col min="7429" max="7429" width="12.5546875" style="407" customWidth="1"/>
    <col min="7430" max="7430" width="10.88671875" style="407" customWidth="1"/>
    <col min="7431" max="7431" width="16.109375" style="407" customWidth="1"/>
    <col min="7432" max="7432" width="0" style="407" hidden="1" customWidth="1"/>
    <col min="7433" max="7433" width="15.44140625" style="407" customWidth="1"/>
    <col min="7434" max="7434" width="12.88671875" style="407" bestFit="1" customWidth="1"/>
    <col min="7435" max="7435" width="8.88671875" style="407"/>
    <col min="7436" max="7436" width="12.88671875" style="407" bestFit="1" customWidth="1"/>
    <col min="7437" max="7680" width="8.88671875" style="407"/>
    <col min="7681" max="7681" width="3.6640625" style="407" bestFit="1" customWidth="1"/>
    <col min="7682" max="7682" width="8.33203125" style="407" customWidth="1"/>
    <col min="7683" max="7683" width="46.109375" style="407" customWidth="1"/>
    <col min="7684" max="7684" width="11" style="407" customWidth="1"/>
    <col min="7685" max="7685" width="12.5546875" style="407" customWidth="1"/>
    <col min="7686" max="7686" width="10.88671875" style="407" customWidth="1"/>
    <col min="7687" max="7687" width="16.109375" style="407" customWidth="1"/>
    <col min="7688" max="7688" width="0" style="407" hidden="1" customWidth="1"/>
    <col min="7689" max="7689" width="15.44140625" style="407" customWidth="1"/>
    <col min="7690" max="7690" width="12.88671875" style="407" bestFit="1" customWidth="1"/>
    <col min="7691" max="7691" width="8.88671875" style="407"/>
    <col min="7692" max="7692" width="12.88671875" style="407" bestFit="1" customWidth="1"/>
    <col min="7693" max="7936" width="8.88671875" style="407"/>
    <col min="7937" max="7937" width="3.6640625" style="407" bestFit="1" customWidth="1"/>
    <col min="7938" max="7938" width="8.33203125" style="407" customWidth="1"/>
    <col min="7939" max="7939" width="46.109375" style="407" customWidth="1"/>
    <col min="7940" max="7940" width="11" style="407" customWidth="1"/>
    <col min="7941" max="7941" width="12.5546875" style="407" customWidth="1"/>
    <col min="7942" max="7942" width="10.88671875" style="407" customWidth="1"/>
    <col min="7943" max="7943" width="16.109375" style="407" customWidth="1"/>
    <col min="7944" max="7944" width="0" style="407" hidden="1" customWidth="1"/>
    <col min="7945" max="7945" width="15.44140625" style="407" customWidth="1"/>
    <col min="7946" max="7946" width="12.88671875" style="407" bestFit="1" customWidth="1"/>
    <col min="7947" max="7947" width="8.88671875" style="407"/>
    <col min="7948" max="7948" width="12.88671875" style="407" bestFit="1" customWidth="1"/>
    <col min="7949" max="8192" width="8.88671875" style="407"/>
    <col min="8193" max="8193" width="3.6640625" style="407" bestFit="1" customWidth="1"/>
    <col min="8194" max="8194" width="8.33203125" style="407" customWidth="1"/>
    <col min="8195" max="8195" width="46.109375" style="407" customWidth="1"/>
    <col min="8196" max="8196" width="11" style="407" customWidth="1"/>
    <col min="8197" max="8197" width="12.5546875" style="407" customWidth="1"/>
    <col min="8198" max="8198" width="10.88671875" style="407" customWidth="1"/>
    <col min="8199" max="8199" width="16.109375" style="407" customWidth="1"/>
    <col min="8200" max="8200" width="0" style="407" hidden="1" customWidth="1"/>
    <col min="8201" max="8201" width="15.44140625" style="407" customWidth="1"/>
    <col min="8202" max="8202" width="12.88671875" style="407" bestFit="1" customWidth="1"/>
    <col min="8203" max="8203" width="8.88671875" style="407"/>
    <col min="8204" max="8204" width="12.88671875" style="407" bestFit="1" customWidth="1"/>
    <col min="8205" max="8448" width="8.88671875" style="407"/>
    <col min="8449" max="8449" width="3.6640625" style="407" bestFit="1" customWidth="1"/>
    <col min="8450" max="8450" width="8.33203125" style="407" customWidth="1"/>
    <col min="8451" max="8451" width="46.109375" style="407" customWidth="1"/>
    <col min="8452" max="8452" width="11" style="407" customWidth="1"/>
    <col min="8453" max="8453" width="12.5546875" style="407" customWidth="1"/>
    <col min="8454" max="8454" width="10.88671875" style="407" customWidth="1"/>
    <col min="8455" max="8455" width="16.109375" style="407" customWidth="1"/>
    <col min="8456" max="8456" width="0" style="407" hidden="1" customWidth="1"/>
    <col min="8457" max="8457" width="15.44140625" style="407" customWidth="1"/>
    <col min="8458" max="8458" width="12.88671875" style="407" bestFit="1" customWidth="1"/>
    <col min="8459" max="8459" width="8.88671875" style="407"/>
    <col min="8460" max="8460" width="12.88671875" style="407" bestFit="1" customWidth="1"/>
    <col min="8461" max="8704" width="8.88671875" style="407"/>
    <col min="8705" max="8705" width="3.6640625" style="407" bestFit="1" customWidth="1"/>
    <col min="8706" max="8706" width="8.33203125" style="407" customWidth="1"/>
    <col min="8707" max="8707" width="46.109375" style="407" customWidth="1"/>
    <col min="8708" max="8708" width="11" style="407" customWidth="1"/>
    <col min="8709" max="8709" width="12.5546875" style="407" customWidth="1"/>
    <col min="8710" max="8710" width="10.88671875" style="407" customWidth="1"/>
    <col min="8711" max="8711" width="16.109375" style="407" customWidth="1"/>
    <col min="8712" max="8712" width="0" style="407" hidden="1" customWidth="1"/>
    <col min="8713" max="8713" width="15.44140625" style="407" customWidth="1"/>
    <col min="8714" max="8714" width="12.88671875" style="407" bestFit="1" customWidth="1"/>
    <col min="8715" max="8715" width="8.88671875" style="407"/>
    <col min="8716" max="8716" width="12.88671875" style="407" bestFit="1" customWidth="1"/>
    <col min="8717" max="8960" width="8.88671875" style="407"/>
    <col min="8961" max="8961" width="3.6640625" style="407" bestFit="1" customWidth="1"/>
    <col min="8962" max="8962" width="8.33203125" style="407" customWidth="1"/>
    <col min="8963" max="8963" width="46.109375" style="407" customWidth="1"/>
    <col min="8964" max="8964" width="11" style="407" customWidth="1"/>
    <col min="8965" max="8965" width="12.5546875" style="407" customWidth="1"/>
    <col min="8966" max="8966" width="10.88671875" style="407" customWidth="1"/>
    <col min="8967" max="8967" width="16.109375" style="407" customWidth="1"/>
    <col min="8968" max="8968" width="0" style="407" hidden="1" customWidth="1"/>
    <col min="8969" max="8969" width="15.44140625" style="407" customWidth="1"/>
    <col min="8970" max="8970" width="12.88671875" style="407" bestFit="1" customWidth="1"/>
    <col min="8971" max="8971" width="8.88671875" style="407"/>
    <col min="8972" max="8972" width="12.88671875" style="407" bestFit="1" customWidth="1"/>
    <col min="8973" max="9216" width="8.88671875" style="407"/>
    <col min="9217" max="9217" width="3.6640625" style="407" bestFit="1" customWidth="1"/>
    <col min="9218" max="9218" width="8.33203125" style="407" customWidth="1"/>
    <col min="9219" max="9219" width="46.109375" style="407" customWidth="1"/>
    <col min="9220" max="9220" width="11" style="407" customWidth="1"/>
    <col min="9221" max="9221" width="12.5546875" style="407" customWidth="1"/>
    <col min="9222" max="9222" width="10.88671875" style="407" customWidth="1"/>
    <col min="9223" max="9223" width="16.109375" style="407" customWidth="1"/>
    <col min="9224" max="9224" width="0" style="407" hidden="1" customWidth="1"/>
    <col min="9225" max="9225" width="15.44140625" style="407" customWidth="1"/>
    <col min="9226" max="9226" width="12.88671875" style="407" bestFit="1" customWidth="1"/>
    <col min="9227" max="9227" width="8.88671875" style="407"/>
    <col min="9228" max="9228" width="12.88671875" style="407" bestFit="1" customWidth="1"/>
    <col min="9229" max="9472" width="8.88671875" style="407"/>
    <col min="9473" max="9473" width="3.6640625" style="407" bestFit="1" customWidth="1"/>
    <col min="9474" max="9474" width="8.33203125" style="407" customWidth="1"/>
    <col min="9475" max="9475" width="46.109375" style="407" customWidth="1"/>
    <col min="9476" max="9476" width="11" style="407" customWidth="1"/>
    <col min="9477" max="9477" width="12.5546875" style="407" customWidth="1"/>
    <col min="9478" max="9478" width="10.88671875" style="407" customWidth="1"/>
    <col min="9479" max="9479" width="16.109375" style="407" customWidth="1"/>
    <col min="9480" max="9480" width="0" style="407" hidden="1" customWidth="1"/>
    <col min="9481" max="9481" width="15.44140625" style="407" customWidth="1"/>
    <col min="9482" max="9482" width="12.88671875" style="407" bestFit="1" customWidth="1"/>
    <col min="9483" max="9483" width="8.88671875" style="407"/>
    <col min="9484" max="9484" width="12.88671875" style="407" bestFit="1" customWidth="1"/>
    <col min="9485" max="9728" width="8.88671875" style="407"/>
    <col min="9729" max="9729" width="3.6640625" style="407" bestFit="1" customWidth="1"/>
    <col min="9730" max="9730" width="8.33203125" style="407" customWidth="1"/>
    <col min="9731" max="9731" width="46.109375" style="407" customWidth="1"/>
    <col min="9732" max="9732" width="11" style="407" customWidth="1"/>
    <col min="9733" max="9733" width="12.5546875" style="407" customWidth="1"/>
    <col min="9734" max="9734" width="10.88671875" style="407" customWidth="1"/>
    <col min="9735" max="9735" width="16.109375" style="407" customWidth="1"/>
    <col min="9736" max="9736" width="0" style="407" hidden="1" customWidth="1"/>
    <col min="9737" max="9737" width="15.44140625" style="407" customWidth="1"/>
    <col min="9738" max="9738" width="12.88671875" style="407" bestFit="1" customWidth="1"/>
    <col min="9739" max="9739" width="8.88671875" style="407"/>
    <col min="9740" max="9740" width="12.88671875" style="407" bestFit="1" customWidth="1"/>
    <col min="9741" max="9984" width="8.88671875" style="407"/>
    <col min="9985" max="9985" width="3.6640625" style="407" bestFit="1" customWidth="1"/>
    <col min="9986" max="9986" width="8.33203125" style="407" customWidth="1"/>
    <col min="9987" max="9987" width="46.109375" style="407" customWidth="1"/>
    <col min="9988" max="9988" width="11" style="407" customWidth="1"/>
    <col min="9989" max="9989" width="12.5546875" style="407" customWidth="1"/>
    <col min="9990" max="9990" width="10.88671875" style="407" customWidth="1"/>
    <col min="9991" max="9991" width="16.109375" style="407" customWidth="1"/>
    <col min="9992" max="9992" width="0" style="407" hidden="1" customWidth="1"/>
    <col min="9993" max="9993" width="15.44140625" style="407" customWidth="1"/>
    <col min="9994" max="9994" width="12.88671875" style="407" bestFit="1" customWidth="1"/>
    <col min="9995" max="9995" width="8.88671875" style="407"/>
    <col min="9996" max="9996" width="12.88671875" style="407" bestFit="1" customWidth="1"/>
    <col min="9997" max="10240" width="8.88671875" style="407"/>
    <col min="10241" max="10241" width="3.6640625" style="407" bestFit="1" customWidth="1"/>
    <col min="10242" max="10242" width="8.33203125" style="407" customWidth="1"/>
    <col min="10243" max="10243" width="46.109375" style="407" customWidth="1"/>
    <col min="10244" max="10244" width="11" style="407" customWidth="1"/>
    <col min="10245" max="10245" width="12.5546875" style="407" customWidth="1"/>
    <col min="10246" max="10246" width="10.88671875" style="407" customWidth="1"/>
    <col min="10247" max="10247" width="16.109375" style="407" customWidth="1"/>
    <col min="10248" max="10248" width="0" style="407" hidden="1" customWidth="1"/>
    <col min="10249" max="10249" width="15.44140625" style="407" customWidth="1"/>
    <col min="10250" max="10250" width="12.88671875" style="407" bestFit="1" customWidth="1"/>
    <col min="10251" max="10251" width="8.88671875" style="407"/>
    <col min="10252" max="10252" width="12.88671875" style="407" bestFit="1" customWidth="1"/>
    <col min="10253" max="10496" width="8.88671875" style="407"/>
    <col min="10497" max="10497" width="3.6640625" style="407" bestFit="1" customWidth="1"/>
    <col min="10498" max="10498" width="8.33203125" style="407" customWidth="1"/>
    <col min="10499" max="10499" width="46.109375" style="407" customWidth="1"/>
    <col min="10500" max="10500" width="11" style="407" customWidth="1"/>
    <col min="10501" max="10501" width="12.5546875" style="407" customWidth="1"/>
    <col min="10502" max="10502" width="10.88671875" style="407" customWidth="1"/>
    <col min="10503" max="10503" width="16.109375" style="407" customWidth="1"/>
    <col min="10504" max="10504" width="0" style="407" hidden="1" customWidth="1"/>
    <col min="10505" max="10505" width="15.44140625" style="407" customWidth="1"/>
    <col min="10506" max="10506" width="12.88671875" style="407" bestFit="1" customWidth="1"/>
    <col min="10507" max="10507" width="8.88671875" style="407"/>
    <col min="10508" max="10508" width="12.88671875" style="407" bestFit="1" customWidth="1"/>
    <col min="10509" max="10752" width="8.88671875" style="407"/>
    <col min="10753" max="10753" width="3.6640625" style="407" bestFit="1" customWidth="1"/>
    <col min="10754" max="10754" width="8.33203125" style="407" customWidth="1"/>
    <col min="10755" max="10755" width="46.109375" style="407" customWidth="1"/>
    <col min="10756" max="10756" width="11" style="407" customWidth="1"/>
    <col min="10757" max="10757" width="12.5546875" style="407" customWidth="1"/>
    <col min="10758" max="10758" width="10.88671875" style="407" customWidth="1"/>
    <col min="10759" max="10759" width="16.109375" style="407" customWidth="1"/>
    <col min="10760" max="10760" width="0" style="407" hidden="1" customWidth="1"/>
    <col min="10761" max="10761" width="15.44140625" style="407" customWidth="1"/>
    <col min="10762" max="10762" width="12.88671875" style="407" bestFit="1" customWidth="1"/>
    <col min="10763" max="10763" width="8.88671875" style="407"/>
    <col min="10764" max="10764" width="12.88671875" style="407" bestFit="1" customWidth="1"/>
    <col min="10765" max="11008" width="8.88671875" style="407"/>
    <col min="11009" max="11009" width="3.6640625" style="407" bestFit="1" customWidth="1"/>
    <col min="11010" max="11010" width="8.33203125" style="407" customWidth="1"/>
    <col min="11011" max="11011" width="46.109375" style="407" customWidth="1"/>
    <col min="11012" max="11012" width="11" style="407" customWidth="1"/>
    <col min="11013" max="11013" width="12.5546875" style="407" customWidth="1"/>
    <col min="11014" max="11014" width="10.88671875" style="407" customWidth="1"/>
    <col min="11015" max="11015" width="16.109375" style="407" customWidth="1"/>
    <col min="11016" max="11016" width="0" style="407" hidden="1" customWidth="1"/>
    <col min="11017" max="11017" width="15.44140625" style="407" customWidth="1"/>
    <col min="11018" max="11018" width="12.88671875" style="407" bestFit="1" customWidth="1"/>
    <col min="11019" max="11019" width="8.88671875" style="407"/>
    <col min="11020" max="11020" width="12.88671875" style="407" bestFit="1" customWidth="1"/>
    <col min="11021" max="11264" width="8.88671875" style="407"/>
    <col min="11265" max="11265" width="3.6640625" style="407" bestFit="1" customWidth="1"/>
    <col min="11266" max="11266" width="8.33203125" style="407" customWidth="1"/>
    <col min="11267" max="11267" width="46.109375" style="407" customWidth="1"/>
    <col min="11268" max="11268" width="11" style="407" customWidth="1"/>
    <col min="11269" max="11269" width="12.5546875" style="407" customWidth="1"/>
    <col min="11270" max="11270" width="10.88671875" style="407" customWidth="1"/>
    <col min="11271" max="11271" width="16.109375" style="407" customWidth="1"/>
    <col min="11272" max="11272" width="0" style="407" hidden="1" customWidth="1"/>
    <col min="11273" max="11273" width="15.44140625" style="407" customWidth="1"/>
    <col min="11274" max="11274" width="12.88671875" style="407" bestFit="1" customWidth="1"/>
    <col min="11275" max="11275" width="8.88671875" style="407"/>
    <col min="11276" max="11276" width="12.88671875" style="407" bestFit="1" customWidth="1"/>
    <col min="11277" max="11520" width="8.88671875" style="407"/>
    <col min="11521" max="11521" width="3.6640625" style="407" bestFit="1" customWidth="1"/>
    <col min="11522" max="11522" width="8.33203125" style="407" customWidth="1"/>
    <col min="11523" max="11523" width="46.109375" style="407" customWidth="1"/>
    <col min="11524" max="11524" width="11" style="407" customWidth="1"/>
    <col min="11525" max="11525" width="12.5546875" style="407" customWidth="1"/>
    <col min="11526" max="11526" width="10.88671875" style="407" customWidth="1"/>
    <col min="11527" max="11527" width="16.109375" style="407" customWidth="1"/>
    <col min="11528" max="11528" width="0" style="407" hidden="1" customWidth="1"/>
    <col min="11529" max="11529" width="15.44140625" style="407" customWidth="1"/>
    <col min="11530" max="11530" width="12.88671875" style="407" bestFit="1" customWidth="1"/>
    <col min="11531" max="11531" width="8.88671875" style="407"/>
    <col min="11532" max="11532" width="12.88671875" style="407" bestFit="1" customWidth="1"/>
    <col min="11533" max="11776" width="8.88671875" style="407"/>
    <col min="11777" max="11777" width="3.6640625" style="407" bestFit="1" customWidth="1"/>
    <col min="11778" max="11778" width="8.33203125" style="407" customWidth="1"/>
    <col min="11779" max="11779" width="46.109375" style="407" customWidth="1"/>
    <col min="11780" max="11780" width="11" style="407" customWidth="1"/>
    <col min="11781" max="11781" width="12.5546875" style="407" customWidth="1"/>
    <col min="11782" max="11782" width="10.88671875" style="407" customWidth="1"/>
    <col min="11783" max="11783" width="16.109375" style="407" customWidth="1"/>
    <col min="11784" max="11784" width="0" style="407" hidden="1" customWidth="1"/>
    <col min="11785" max="11785" width="15.44140625" style="407" customWidth="1"/>
    <col min="11786" max="11786" width="12.88671875" style="407" bestFit="1" customWidth="1"/>
    <col min="11787" max="11787" width="8.88671875" style="407"/>
    <col min="11788" max="11788" width="12.88671875" style="407" bestFit="1" customWidth="1"/>
    <col min="11789" max="12032" width="8.88671875" style="407"/>
    <col min="12033" max="12033" width="3.6640625" style="407" bestFit="1" customWidth="1"/>
    <col min="12034" max="12034" width="8.33203125" style="407" customWidth="1"/>
    <col min="12035" max="12035" width="46.109375" style="407" customWidth="1"/>
    <col min="12036" max="12036" width="11" style="407" customWidth="1"/>
    <col min="12037" max="12037" width="12.5546875" style="407" customWidth="1"/>
    <col min="12038" max="12038" width="10.88671875" style="407" customWidth="1"/>
    <col min="12039" max="12039" width="16.109375" style="407" customWidth="1"/>
    <col min="12040" max="12040" width="0" style="407" hidden="1" customWidth="1"/>
    <col min="12041" max="12041" width="15.44140625" style="407" customWidth="1"/>
    <col min="12042" max="12042" width="12.88671875" style="407" bestFit="1" customWidth="1"/>
    <col min="12043" max="12043" width="8.88671875" style="407"/>
    <col min="12044" max="12044" width="12.88671875" style="407" bestFit="1" customWidth="1"/>
    <col min="12045" max="12288" width="8.88671875" style="407"/>
    <col min="12289" max="12289" width="3.6640625" style="407" bestFit="1" customWidth="1"/>
    <col min="12290" max="12290" width="8.33203125" style="407" customWidth="1"/>
    <col min="12291" max="12291" width="46.109375" style="407" customWidth="1"/>
    <col min="12292" max="12292" width="11" style="407" customWidth="1"/>
    <col min="12293" max="12293" width="12.5546875" style="407" customWidth="1"/>
    <col min="12294" max="12294" width="10.88671875" style="407" customWidth="1"/>
    <col min="12295" max="12295" width="16.109375" style="407" customWidth="1"/>
    <col min="12296" max="12296" width="0" style="407" hidden="1" customWidth="1"/>
    <col min="12297" max="12297" width="15.44140625" style="407" customWidth="1"/>
    <col min="12298" max="12298" width="12.88671875" style="407" bestFit="1" customWidth="1"/>
    <col min="12299" max="12299" width="8.88671875" style="407"/>
    <col min="12300" max="12300" width="12.88671875" style="407" bestFit="1" customWidth="1"/>
    <col min="12301" max="12544" width="8.88671875" style="407"/>
    <col min="12545" max="12545" width="3.6640625" style="407" bestFit="1" customWidth="1"/>
    <col min="12546" max="12546" width="8.33203125" style="407" customWidth="1"/>
    <col min="12547" max="12547" width="46.109375" style="407" customWidth="1"/>
    <col min="12548" max="12548" width="11" style="407" customWidth="1"/>
    <col min="12549" max="12549" width="12.5546875" style="407" customWidth="1"/>
    <col min="12550" max="12550" width="10.88671875" style="407" customWidth="1"/>
    <col min="12551" max="12551" width="16.109375" style="407" customWidth="1"/>
    <col min="12552" max="12552" width="0" style="407" hidden="1" customWidth="1"/>
    <col min="12553" max="12553" width="15.44140625" style="407" customWidth="1"/>
    <col min="12554" max="12554" width="12.88671875" style="407" bestFit="1" customWidth="1"/>
    <col min="12555" max="12555" width="8.88671875" style="407"/>
    <col min="12556" max="12556" width="12.88671875" style="407" bestFit="1" customWidth="1"/>
    <col min="12557" max="12800" width="8.88671875" style="407"/>
    <col min="12801" max="12801" width="3.6640625" style="407" bestFit="1" customWidth="1"/>
    <col min="12802" max="12802" width="8.33203125" style="407" customWidth="1"/>
    <col min="12803" max="12803" width="46.109375" style="407" customWidth="1"/>
    <col min="12804" max="12804" width="11" style="407" customWidth="1"/>
    <col min="12805" max="12805" width="12.5546875" style="407" customWidth="1"/>
    <col min="12806" max="12806" width="10.88671875" style="407" customWidth="1"/>
    <col min="12807" max="12807" width="16.109375" style="407" customWidth="1"/>
    <col min="12808" max="12808" width="0" style="407" hidden="1" customWidth="1"/>
    <col min="12809" max="12809" width="15.44140625" style="407" customWidth="1"/>
    <col min="12810" max="12810" width="12.88671875" style="407" bestFit="1" customWidth="1"/>
    <col min="12811" max="12811" width="8.88671875" style="407"/>
    <col min="12812" max="12812" width="12.88671875" style="407" bestFit="1" customWidth="1"/>
    <col min="12813" max="13056" width="8.88671875" style="407"/>
    <col min="13057" max="13057" width="3.6640625" style="407" bestFit="1" customWidth="1"/>
    <col min="13058" max="13058" width="8.33203125" style="407" customWidth="1"/>
    <col min="13059" max="13059" width="46.109375" style="407" customWidth="1"/>
    <col min="13060" max="13060" width="11" style="407" customWidth="1"/>
    <col min="13061" max="13061" width="12.5546875" style="407" customWidth="1"/>
    <col min="13062" max="13062" width="10.88671875" style="407" customWidth="1"/>
    <col min="13063" max="13063" width="16.109375" style="407" customWidth="1"/>
    <col min="13064" max="13064" width="0" style="407" hidden="1" customWidth="1"/>
    <col min="13065" max="13065" width="15.44140625" style="407" customWidth="1"/>
    <col min="13066" max="13066" width="12.88671875" style="407" bestFit="1" customWidth="1"/>
    <col min="13067" max="13067" width="8.88671875" style="407"/>
    <col min="13068" max="13068" width="12.88671875" style="407" bestFit="1" customWidth="1"/>
    <col min="13069" max="13312" width="8.88671875" style="407"/>
    <col min="13313" max="13313" width="3.6640625" style="407" bestFit="1" customWidth="1"/>
    <col min="13314" max="13314" width="8.33203125" style="407" customWidth="1"/>
    <col min="13315" max="13315" width="46.109375" style="407" customWidth="1"/>
    <col min="13316" max="13316" width="11" style="407" customWidth="1"/>
    <col min="13317" max="13317" width="12.5546875" style="407" customWidth="1"/>
    <col min="13318" max="13318" width="10.88671875" style="407" customWidth="1"/>
    <col min="13319" max="13319" width="16.109375" style="407" customWidth="1"/>
    <col min="13320" max="13320" width="0" style="407" hidden="1" customWidth="1"/>
    <col min="13321" max="13321" width="15.44140625" style="407" customWidth="1"/>
    <col min="13322" max="13322" width="12.88671875" style="407" bestFit="1" customWidth="1"/>
    <col min="13323" max="13323" width="8.88671875" style="407"/>
    <col min="13324" max="13324" width="12.88671875" style="407" bestFit="1" customWidth="1"/>
    <col min="13325" max="13568" width="8.88671875" style="407"/>
    <col min="13569" max="13569" width="3.6640625" style="407" bestFit="1" customWidth="1"/>
    <col min="13570" max="13570" width="8.33203125" style="407" customWidth="1"/>
    <col min="13571" max="13571" width="46.109375" style="407" customWidth="1"/>
    <col min="13572" max="13572" width="11" style="407" customWidth="1"/>
    <col min="13573" max="13573" width="12.5546875" style="407" customWidth="1"/>
    <col min="13574" max="13574" width="10.88671875" style="407" customWidth="1"/>
    <col min="13575" max="13575" width="16.109375" style="407" customWidth="1"/>
    <col min="13576" max="13576" width="0" style="407" hidden="1" customWidth="1"/>
    <col min="13577" max="13577" width="15.44140625" style="407" customWidth="1"/>
    <col min="13578" max="13578" width="12.88671875" style="407" bestFit="1" customWidth="1"/>
    <col min="13579" max="13579" width="8.88671875" style="407"/>
    <col min="13580" max="13580" width="12.88671875" style="407" bestFit="1" customWidth="1"/>
    <col min="13581" max="13824" width="8.88671875" style="407"/>
    <col min="13825" max="13825" width="3.6640625" style="407" bestFit="1" customWidth="1"/>
    <col min="13826" max="13826" width="8.33203125" style="407" customWidth="1"/>
    <col min="13827" max="13827" width="46.109375" style="407" customWidth="1"/>
    <col min="13828" max="13828" width="11" style="407" customWidth="1"/>
    <col min="13829" max="13829" width="12.5546875" style="407" customWidth="1"/>
    <col min="13830" max="13830" width="10.88671875" style="407" customWidth="1"/>
    <col min="13831" max="13831" width="16.109375" style="407" customWidth="1"/>
    <col min="13832" max="13832" width="0" style="407" hidden="1" customWidth="1"/>
    <col min="13833" max="13833" width="15.44140625" style="407" customWidth="1"/>
    <col min="13834" max="13834" width="12.88671875" style="407" bestFit="1" customWidth="1"/>
    <col min="13835" max="13835" width="8.88671875" style="407"/>
    <col min="13836" max="13836" width="12.88671875" style="407" bestFit="1" customWidth="1"/>
    <col min="13837" max="14080" width="8.88671875" style="407"/>
    <col min="14081" max="14081" width="3.6640625" style="407" bestFit="1" customWidth="1"/>
    <col min="14082" max="14082" width="8.33203125" style="407" customWidth="1"/>
    <col min="14083" max="14083" width="46.109375" style="407" customWidth="1"/>
    <col min="14084" max="14084" width="11" style="407" customWidth="1"/>
    <col min="14085" max="14085" width="12.5546875" style="407" customWidth="1"/>
    <col min="14086" max="14086" width="10.88671875" style="407" customWidth="1"/>
    <col min="14087" max="14087" width="16.109375" style="407" customWidth="1"/>
    <col min="14088" max="14088" width="0" style="407" hidden="1" customWidth="1"/>
    <col min="14089" max="14089" width="15.44140625" style="407" customWidth="1"/>
    <col min="14090" max="14090" width="12.88671875" style="407" bestFit="1" customWidth="1"/>
    <col min="14091" max="14091" width="8.88671875" style="407"/>
    <col min="14092" max="14092" width="12.88671875" style="407" bestFit="1" customWidth="1"/>
    <col min="14093" max="14336" width="8.88671875" style="407"/>
    <col min="14337" max="14337" width="3.6640625" style="407" bestFit="1" customWidth="1"/>
    <col min="14338" max="14338" width="8.33203125" style="407" customWidth="1"/>
    <col min="14339" max="14339" width="46.109375" style="407" customWidth="1"/>
    <col min="14340" max="14340" width="11" style="407" customWidth="1"/>
    <col min="14341" max="14341" width="12.5546875" style="407" customWidth="1"/>
    <col min="14342" max="14342" width="10.88671875" style="407" customWidth="1"/>
    <col min="14343" max="14343" width="16.109375" style="407" customWidth="1"/>
    <col min="14344" max="14344" width="0" style="407" hidden="1" customWidth="1"/>
    <col min="14345" max="14345" width="15.44140625" style="407" customWidth="1"/>
    <col min="14346" max="14346" width="12.88671875" style="407" bestFit="1" customWidth="1"/>
    <col min="14347" max="14347" width="8.88671875" style="407"/>
    <col min="14348" max="14348" width="12.88671875" style="407" bestFit="1" customWidth="1"/>
    <col min="14349" max="14592" width="8.88671875" style="407"/>
    <col min="14593" max="14593" width="3.6640625" style="407" bestFit="1" customWidth="1"/>
    <col min="14594" max="14594" width="8.33203125" style="407" customWidth="1"/>
    <col min="14595" max="14595" width="46.109375" style="407" customWidth="1"/>
    <col min="14596" max="14596" width="11" style="407" customWidth="1"/>
    <col min="14597" max="14597" width="12.5546875" style="407" customWidth="1"/>
    <col min="14598" max="14598" width="10.88671875" style="407" customWidth="1"/>
    <col min="14599" max="14599" width="16.109375" style="407" customWidth="1"/>
    <col min="14600" max="14600" width="0" style="407" hidden="1" customWidth="1"/>
    <col min="14601" max="14601" width="15.44140625" style="407" customWidth="1"/>
    <col min="14602" max="14602" width="12.88671875" style="407" bestFit="1" customWidth="1"/>
    <col min="14603" max="14603" width="8.88671875" style="407"/>
    <col min="14604" max="14604" width="12.88671875" style="407" bestFit="1" customWidth="1"/>
    <col min="14605" max="14848" width="8.88671875" style="407"/>
    <col min="14849" max="14849" width="3.6640625" style="407" bestFit="1" customWidth="1"/>
    <col min="14850" max="14850" width="8.33203125" style="407" customWidth="1"/>
    <col min="14851" max="14851" width="46.109375" style="407" customWidth="1"/>
    <col min="14852" max="14852" width="11" style="407" customWidth="1"/>
    <col min="14853" max="14853" width="12.5546875" style="407" customWidth="1"/>
    <col min="14854" max="14854" width="10.88671875" style="407" customWidth="1"/>
    <col min="14855" max="14855" width="16.109375" style="407" customWidth="1"/>
    <col min="14856" max="14856" width="0" style="407" hidden="1" customWidth="1"/>
    <col min="14857" max="14857" width="15.44140625" style="407" customWidth="1"/>
    <col min="14858" max="14858" width="12.88671875" style="407" bestFit="1" customWidth="1"/>
    <col min="14859" max="14859" width="8.88671875" style="407"/>
    <col min="14860" max="14860" width="12.88671875" style="407" bestFit="1" customWidth="1"/>
    <col min="14861" max="15104" width="8.88671875" style="407"/>
    <col min="15105" max="15105" width="3.6640625" style="407" bestFit="1" customWidth="1"/>
    <col min="15106" max="15106" width="8.33203125" style="407" customWidth="1"/>
    <col min="15107" max="15107" width="46.109375" style="407" customWidth="1"/>
    <col min="15108" max="15108" width="11" style="407" customWidth="1"/>
    <col min="15109" max="15109" width="12.5546875" style="407" customWidth="1"/>
    <col min="15110" max="15110" width="10.88671875" style="407" customWidth="1"/>
    <col min="15111" max="15111" width="16.109375" style="407" customWidth="1"/>
    <col min="15112" max="15112" width="0" style="407" hidden="1" customWidth="1"/>
    <col min="15113" max="15113" width="15.44140625" style="407" customWidth="1"/>
    <col min="15114" max="15114" width="12.88671875" style="407" bestFit="1" customWidth="1"/>
    <col min="15115" max="15115" width="8.88671875" style="407"/>
    <col min="15116" max="15116" width="12.88671875" style="407" bestFit="1" customWidth="1"/>
    <col min="15117" max="15360" width="8.88671875" style="407"/>
    <col min="15361" max="15361" width="3.6640625" style="407" bestFit="1" customWidth="1"/>
    <col min="15362" max="15362" width="8.33203125" style="407" customWidth="1"/>
    <col min="15363" max="15363" width="46.109375" style="407" customWidth="1"/>
    <col min="15364" max="15364" width="11" style="407" customWidth="1"/>
    <col min="15365" max="15365" width="12.5546875" style="407" customWidth="1"/>
    <col min="15366" max="15366" width="10.88671875" style="407" customWidth="1"/>
    <col min="15367" max="15367" width="16.109375" style="407" customWidth="1"/>
    <col min="15368" max="15368" width="0" style="407" hidden="1" customWidth="1"/>
    <col min="15369" max="15369" width="15.44140625" style="407" customWidth="1"/>
    <col min="15370" max="15370" width="12.88671875" style="407" bestFit="1" customWidth="1"/>
    <col min="15371" max="15371" width="8.88671875" style="407"/>
    <col min="15372" max="15372" width="12.88671875" style="407" bestFit="1" customWidth="1"/>
    <col min="15373" max="15616" width="8.88671875" style="407"/>
    <col min="15617" max="15617" width="3.6640625" style="407" bestFit="1" customWidth="1"/>
    <col min="15618" max="15618" width="8.33203125" style="407" customWidth="1"/>
    <col min="15619" max="15619" width="46.109375" style="407" customWidth="1"/>
    <col min="15620" max="15620" width="11" style="407" customWidth="1"/>
    <col min="15621" max="15621" width="12.5546875" style="407" customWidth="1"/>
    <col min="15622" max="15622" width="10.88671875" style="407" customWidth="1"/>
    <col min="15623" max="15623" width="16.109375" style="407" customWidth="1"/>
    <col min="15624" max="15624" width="0" style="407" hidden="1" customWidth="1"/>
    <col min="15625" max="15625" width="15.44140625" style="407" customWidth="1"/>
    <col min="15626" max="15626" width="12.88671875" style="407" bestFit="1" customWidth="1"/>
    <col min="15627" max="15627" width="8.88671875" style="407"/>
    <col min="15628" max="15628" width="12.88671875" style="407" bestFit="1" customWidth="1"/>
    <col min="15629" max="15872" width="8.88671875" style="407"/>
    <col min="15873" max="15873" width="3.6640625" style="407" bestFit="1" customWidth="1"/>
    <col min="15874" max="15874" width="8.33203125" style="407" customWidth="1"/>
    <col min="15875" max="15875" width="46.109375" style="407" customWidth="1"/>
    <col min="15876" max="15876" width="11" style="407" customWidth="1"/>
    <col min="15877" max="15877" width="12.5546875" style="407" customWidth="1"/>
    <col min="15878" max="15878" width="10.88671875" style="407" customWidth="1"/>
    <col min="15879" max="15879" width="16.109375" style="407" customWidth="1"/>
    <col min="15880" max="15880" width="0" style="407" hidden="1" customWidth="1"/>
    <col min="15881" max="15881" width="15.44140625" style="407" customWidth="1"/>
    <col min="15882" max="15882" width="12.88671875" style="407" bestFit="1" customWidth="1"/>
    <col min="15883" max="15883" width="8.88671875" style="407"/>
    <col min="15884" max="15884" width="12.88671875" style="407" bestFit="1" customWidth="1"/>
    <col min="15885" max="16128" width="8.88671875" style="407"/>
    <col min="16129" max="16129" width="3.6640625" style="407" bestFit="1" customWidth="1"/>
    <col min="16130" max="16130" width="8.33203125" style="407" customWidth="1"/>
    <col min="16131" max="16131" width="46.109375" style="407" customWidth="1"/>
    <col min="16132" max="16132" width="11" style="407" customWidth="1"/>
    <col min="16133" max="16133" width="12.5546875" style="407" customWidth="1"/>
    <col min="16134" max="16134" width="10.88671875" style="407" customWidth="1"/>
    <col min="16135" max="16135" width="16.109375" style="407" customWidth="1"/>
    <col min="16136" max="16136" width="0" style="407" hidden="1" customWidth="1"/>
    <col min="16137" max="16137" width="15.44140625" style="407" customWidth="1"/>
    <col min="16138" max="16138" width="12.88671875" style="407" bestFit="1" customWidth="1"/>
    <col min="16139" max="16139" width="8.88671875" style="407"/>
    <col min="16140" max="16140" width="12.88671875" style="407" bestFit="1" customWidth="1"/>
    <col min="16141" max="16384" width="8.88671875" style="407"/>
  </cols>
  <sheetData>
    <row r="1" spans="1:11" s="26" customFormat="1" ht="41.4" customHeight="1">
      <c r="A1" s="487" t="s">
        <v>471</v>
      </c>
      <c r="B1" s="488"/>
      <c r="C1" s="489"/>
      <c r="D1" s="619"/>
      <c r="E1" s="620"/>
      <c r="F1" s="620"/>
      <c r="G1" s="621"/>
      <c r="H1" s="311"/>
      <c r="I1" s="375">
        <f>G46/'[5]Grand Summary'!H40</f>
        <v>0</v>
      </c>
    </row>
    <row r="2" spans="1:11" s="26" customFormat="1" ht="18" customHeight="1">
      <c r="A2" s="622" t="s">
        <v>18</v>
      </c>
      <c r="B2" s="624" t="s">
        <v>19</v>
      </c>
      <c r="C2" s="626" t="s">
        <v>11</v>
      </c>
      <c r="D2" s="626" t="s">
        <v>20</v>
      </c>
      <c r="E2" s="626" t="s">
        <v>21</v>
      </c>
      <c r="F2" s="627" t="s">
        <v>22</v>
      </c>
      <c r="G2" s="628" t="s">
        <v>23</v>
      </c>
      <c r="H2" s="311"/>
      <c r="K2" s="376">
        <f>11*150000</f>
        <v>1650000</v>
      </c>
    </row>
    <row r="3" spans="1:11" s="26" customFormat="1" ht="18" customHeight="1">
      <c r="A3" s="623"/>
      <c r="B3" s="625"/>
      <c r="C3" s="626"/>
      <c r="D3" s="626"/>
      <c r="E3" s="626"/>
      <c r="F3" s="627"/>
      <c r="G3" s="628"/>
      <c r="H3" s="377"/>
    </row>
    <row r="4" spans="1:11" s="379" customFormat="1" ht="24" customHeight="1">
      <c r="A4" s="554">
        <v>1.1000000000000001</v>
      </c>
      <c r="B4" s="45"/>
      <c r="C4" s="378" t="s">
        <v>472</v>
      </c>
      <c r="D4" s="45"/>
      <c r="E4" s="45"/>
      <c r="F4" s="56"/>
      <c r="G4" s="555"/>
      <c r="H4" s="311" t="e">
        <f>SUM(#REF!)</f>
        <v>#REF!</v>
      </c>
      <c r="I4" s="379">
        <v>12400000</v>
      </c>
    </row>
    <row r="5" spans="1:11" s="379" customFormat="1" ht="24.9" customHeight="1">
      <c r="A5" s="389" t="s">
        <v>473</v>
      </c>
      <c r="B5" s="45" t="s">
        <v>474</v>
      </c>
      <c r="C5" s="324" t="s">
        <v>475</v>
      </c>
      <c r="D5" s="45" t="s">
        <v>112</v>
      </c>
      <c r="E5" s="45"/>
      <c r="F5" s="56"/>
      <c r="G5" s="555"/>
      <c r="H5" s="311">
        <f>G5/35</f>
        <v>0</v>
      </c>
      <c r="J5" s="380">
        <v>14743590.707278688</v>
      </c>
    </row>
    <row r="6" spans="1:11" s="379" customFormat="1" ht="24.9" customHeight="1">
      <c r="A6" s="389" t="s">
        <v>476</v>
      </c>
      <c r="B6" s="45" t="s">
        <v>477</v>
      </c>
      <c r="C6" s="324" t="s">
        <v>478</v>
      </c>
      <c r="D6" s="45" t="s">
        <v>112</v>
      </c>
      <c r="E6" s="45"/>
      <c r="F6" s="56"/>
      <c r="G6" s="555"/>
      <c r="H6" s="311">
        <f>G6/35</f>
        <v>0</v>
      </c>
      <c r="J6" s="380">
        <v>6112122.6142076496</v>
      </c>
    </row>
    <row r="7" spans="1:11" s="379" customFormat="1" ht="24.9" customHeight="1">
      <c r="A7" s="389" t="s">
        <v>479</v>
      </c>
      <c r="B7" s="45" t="s">
        <v>480</v>
      </c>
      <c r="C7" s="381" t="s">
        <v>481</v>
      </c>
      <c r="D7" s="45" t="s">
        <v>482</v>
      </c>
      <c r="E7" s="45">
        <v>9</v>
      </c>
      <c r="F7" s="56"/>
      <c r="G7" s="555">
        <f>E7*F7</f>
        <v>0</v>
      </c>
      <c r="H7" s="311">
        <f>F7/35</f>
        <v>0</v>
      </c>
      <c r="J7" s="380">
        <v>4431104.9945355197</v>
      </c>
    </row>
    <row r="8" spans="1:11" s="379" customFormat="1" ht="24" customHeight="1">
      <c r="A8" s="554">
        <v>1.2</v>
      </c>
      <c r="B8" s="45"/>
      <c r="C8" s="378" t="s">
        <v>483</v>
      </c>
      <c r="D8" s="45"/>
      <c r="E8" s="45"/>
      <c r="F8" s="56"/>
      <c r="G8" s="555"/>
      <c r="H8" s="311"/>
      <c r="J8" s="380"/>
    </row>
    <row r="9" spans="1:11" s="379" customFormat="1" ht="24.9" customHeight="1">
      <c r="A9" s="389" t="s">
        <v>484</v>
      </c>
      <c r="B9" s="45" t="s">
        <v>485</v>
      </c>
      <c r="C9" s="324" t="s">
        <v>486</v>
      </c>
      <c r="D9" s="45" t="s">
        <v>482</v>
      </c>
      <c r="E9" s="45">
        <v>9</v>
      </c>
      <c r="F9" s="56"/>
      <c r="G9" s="555">
        <f>E9*F9</f>
        <v>0</v>
      </c>
      <c r="H9" s="311"/>
      <c r="J9" s="380">
        <v>287972.33606557379</v>
      </c>
    </row>
    <row r="10" spans="1:11" s="379" customFormat="1" ht="24" customHeight="1">
      <c r="A10" s="554">
        <v>1.3</v>
      </c>
      <c r="B10" s="45"/>
      <c r="C10" s="378" t="s">
        <v>488</v>
      </c>
      <c r="D10" s="45"/>
      <c r="E10" s="45"/>
      <c r="F10" s="56"/>
      <c r="G10" s="555"/>
      <c r="H10" s="311"/>
      <c r="J10" s="380"/>
    </row>
    <row r="11" spans="1:11" s="379" customFormat="1" ht="24.9" customHeight="1">
      <c r="A11" s="389" t="s">
        <v>489</v>
      </c>
      <c r="B11" s="45" t="s">
        <v>490</v>
      </c>
      <c r="C11" s="324" t="s">
        <v>491</v>
      </c>
      <c r="D11" s="45" t="s">
        <v>138</v>
      </c>
      <c r="E11" s="45">
        <v>5</v>
      </c>
      <c r="F11" s="56"/>
      <c r="G11" s="555">
        <f>E11*F11</f>
        <v>0</v>
      </c>
      <c r="H11" s="311"/>
      <c r="J11" s="380">
        <v>646247.56557377044</v>
      </c>
    </row>
    <row r="12" spans="1:11" s="379" customFormat="1" ht="27.6" customHeight="1">
      <c r="A12" s="389" t="s">
        <v>492</v>
      </c>
      <c r="B12" s="45" t="s">
        <v>493</v>
      </c>
      <c r="C12" s="324" t="s">
        <v>494</v>
      </c>
      <c r="D12" s="382" t="s">
        <v>487</v>
      </c>
      <c r="E12" s="45" t="s">
        <v>897</v>
      </c>
      <c r="F12" s="484" t="s">
        <v>897</v>
      </c>
      <c r="G12" s="400" t="s">
        <v>909</v>
      </c>
      <c r="H12" s="311"/>
      <c r="J12" s="380"/>
    </row>
    <row r="13" spans="1:11" s="379" customFormat="1" ht="24.9" customHeight="1">
      <c r="A13" s="556">
        <v>1.4</v>
      </c>
      <c r="B13" s="45"/>
      <c r="C13" s="384" t="s">
        <v>495</v>
      </c>
      <c r="D13" s="45"/>
      <c r="E13" s="45"/>
      <c r="F13" s="383"/>
      <c r="G13" s="399"/>
      <c r="H13" s="311"/>
      <c r="J13" s="380"/>
    </row>
    <row r="14" spans="1:11" s="379" customFormat="1" ht="34.5" customHeight="1">
      <c r="A14" s="557" t="s">
        <v>496</v>
      </c>
      <c r="B14" s="45" t="s">
        <v>497</v>
      </c>
      <c r="C14" s="385" t="s">
        <v>498</v>
      </c>
      <c r="D14" s="382" t="s">
        <v>487</v>
      </c>
      <c r="E14" s="45" t="s">
        <v>897</v>
      </c>
      <c r="F14" s="484" t="s">
        <v>897</v>
      </c>
      <c r="G14" s="400" t="s">
        <v>1005</v>
      </c>
      <c r="H14" s="311"/>
      <c r="J14" s="380"/>
    </row>
    <row r="15" spans="1:11" s="379" customFormat="1" ht="24" customHeight="1">
      <c r="A15" s="554">
        <v>1.5</v>
      </c>
      <c r="B15" s="45"/>
      <c r="C15" s="387" t="s">
        <v>499</v>
      </c>
      <c r="D15" s="45"/>
      <c r="E15" s="45"/>
      <c r="F15" s="56"/>
      <c r="G15" s="555"/>
      <c r="H15" s="311"/>
      <c r="J15" s="380"/>
    </row>
    <row r="16" spans="1:11" s="379" customFormat="1" ht="35.1" customHeight="1">
      <c r="A16" s="389" t="s">
        <v>500</v>
      </c>
      <c r="B16" s="45" t="s">
        <v>501</v>
      </c>
      <c r="C16" s="385" t="s">
        <v>502</v>
      </c>
      <c r="D16" s="45" t="s">
        <v>112</v>
      </c>
      <c r="E16" s="45"/>
      <c r="F16" s="56"/>
      <c r="G16" s="555"/>
      <c r="H16" s="311"/>
      <c r="J16" s="380">
        <v>3284842.0901639345</v>
      </c>
    </row>
    <row r="17" spans="1:13" s="379" customFormat="1" ht="24" customHeight="1">
      <c r="A17" s="554">
        <v>1.6</v>
      </c>
      <c r="B17" s="45"/>
      <c r="C17" s="378" t="s">
        <v>503</v>
      </c>
      <c r="D17" s="45"/>
      <c r="E17" s="45"/>
      <c r="F17" s="56"/>
      <c r="G17" s="555"/>
      <c r="H17" s="388"/>
      <c r="J17" s="380"/>
    </row>
    <row r="18" spans="1:13" s="379" customFormat="1" ht="57" customHeight="1">
      <c r="A18" s="389" t="s">
        <v>504</v>
      </c>
      <c r="B18" s="45" t="s">
        <v>505</v>
      </c>
      <c r="C18" s="324" t="s">
        <v>506</v>
      </c>
      <c r="D18" s="45" t="s">
        <v>112</v>
      </c>
      <c r="E18" s="45"/>
      <c r="F18" s="56"/>
      <c r="G18" s="555"/>
      <c r="H18" s="388"/>
      <c r="J18" s="380">
        <v>921101.9147540984</v>
      </c>
    </row>
    <row r="19" spans="1:13" s="379" customFormat="1" ht="30.75" customHeight="1">
      <c r="A19" s="389" t="s">
        <v>507</v>
      </c>
      <c r="B19" s="45" t="s">
        <v>508</v>
      </c>
      <c r="C19" s="381" t="s">
        <v>509</v>
      </c>
      <c r="D19" s="45" t="s">
        <v>112</v>
      </c>
      <c r="E19" s="45"/>
      <c r="F19" s="56"/>
      <c r="G19" s="555"/>
      <c r="H19" s="388"/>
      <c r="J19" s="380">
        <v>2032745.9016393442</v>
      </c>
    </row>
    <row r="20" spans="1:13" s="379" customFormat="1" ht="39.6">
      <c r="A20" s="389" t="s">
        <v>510</v>
      </c>
      <c r="B20" s="45" t="s">
        <v>511</v>
      </c>
      <c r="C20" s="381" t="s">
        <v>512</v>
      </c>
      <c r="D20" s="382" t="s">
        <v>487</v>
      </c>
      <c r="E20" s="45" t="s">
        <v>897</v>
      </c>
      <c r="F20" s="484" t="s">
        <v>897</v>
      </c>
      <c r="G20" s="400" t="s">
        <v>910</v>
      </c>
      <c r="H20" s="388"/>
      <c r="J20" s="380" t="e">
        <f>G20/23</f>
        <v>#VALUE!</v>
      </c>
    </row>
    <row r="21" spans="1:13" s="379" customFormat="1" ht="27.6" customHeight="1">
      <c r="A21" s="389" t="s">
        <v>513</v>
      </c>
      <c r="B21" s="45" t="s">
        <v>514</v>
      </c>
      <c r="C21" s="324" t="s">
        <v>515</v>
      </c>
      <c r="D21" s="45" t="s">
        <v>482</v>
      </c>
      <c r="E21" s="45">
        <v>9</v>
      </c>
      <c r="F21" s="390"/>
      <c r="G21" s="558"/>
      <c r="H21" s="388"/>
      <c r="J21" s="380"/>
    </row>
    <row r="22" spans="1:13" s="379" customFormat="1" ht="25.95" customHeight="1">
      <c r="A22" s="554">
        <v>1.7</v>
      </c>
      <c r="B22" s="45"/>
      <c r="C22" s="378" t="s">
        <v>516</v>
      </c>
      <c r="D22" s="45"/>
      <c r="E22" s="45"/>
      <c r="F22" s="383"/>
      <c r="G22" s="399"/>
      <c r="H22" s="388"/>
      <c r="J22" s="380">
        <f>1000*4*30</f>
        <v>120000</v>
      </c>
    </row>
    <row r="23" spans="1:13" s="379" customFormat="1" ht="39.6">
      <c r="A23" s="389" t="s">
        <v>517</v>
      </c>
      <c r="B23" s="45" t="s">
        <v>518</v>
      </c>
      <c r="C23" s="324" t="s">
        <v>519</v>
      </c>
      <c r="D23" s="382" t="s">
        <v>487</v>
      </c>
      <c r="E23" s="45" t="s">
        <v>897</v>
      </c>
      <c r="F23" s="484" t="s">
        <v>897</v>
      </c>
      <c r="G23" s="400" t="s">
        <v>1006</v>
      </c>
      <c r="H23" s="388">
        <f>140000*1.15</f>
        <v>161000</v>
      </c>
      <c r="J23" s="380">
        <v>1532464.5491803279</v>
      </c>
    </row>
    <row r="24" spans="1:13" s="379" customFormat="1" ht="24" customHeight="1">
      <c r="A24" s="559">
        <v>1.8</v>
      </c>
      <c r="B24" s="45"/>
      <c r="C24" s="378" t="s">
        <v>520</v>
      </c>
      <c r="D24" s="45"/>
      <c r="E24" s="45"/>
      <c r="F24" s="56"/>
      <c r="G24" s="555"/>
      <c r="H24" s="388"/>
      <c r="I24" s="379">
        <f>50000/8</f>
        <v>6250</v>
      </c>
      <c r="J24" s="380"/>
    </row>
    <row r="25" spans="1:13" s="379" customFormat="1" ht="35.1" customHeight="1">
      <c r="A25" s="389" t="s">
        <v>521</v>
      </c>
      <c r="B25" s="391" t="s">
        <v>522</v>
      </c>
      <c r="C25" s="385" t="s">
        <v>523</v>
      </c>
      <c r="D25" s="45" t="s">
        <v>482</v>
      </c>
      <c r="E25" s="45">
        <v>9</v>
      </c>
      <c r="F25" s="56"/>
      <c r="G25" s="555"/>
      <c r="H25" s="311"/>
      <c r="J25" s="380"/>
    </row>
    <row r="26" spans="1:13" s="379" customFormat="1" ht="24.9" customHeight="1">
      <c r="A26" s="389" t="s">
        <v>524</v>
      </c>
      <c r="B26" s="391" t="s">
        <v>525</v>
      </c>
      <c r="C26" s="386" t="s">
        <v>526</v>
      </c>
      <c r="D26" s="382" t="s">
        <v>487</v>
      </c>
      <c r="E26" s="45" t="s">
        <v>897</v>
      </c>
      <c r="F26" s="484" t="s">
        <v>897</v>
      </c>
      <c r="G26" s="400" t="s">
        <v>911</v>
      </c>
      <c r="H26" s="311"/>
      <c r="J26" s="380"/>
    </row>
    <row r="27" spans="1:13" s="379" customFormat="1" ht="24.9" customHeight="1">
      <c r="A27" s="559">
        <v>1.9</v>
      </c>
      <c r="B27" s="45"/>
      <c r="C27" s="310" t="s">
        <v>527</v>
      </c>
      <c r="D27" s="45"/>
      <c r="E27" s="288"/>
      <c r="F27" s="56"/>
      <c r="G27" s="555"/>
      <c r="H27" s="311"/>
      <c r="I27" s="392" t="s">
        <v>528</v>
      </c>
      <c r="J27" s="393">
        <v>1</v>
      </c>
      <c r="K27" s="392" t="s">
        <v>529</v>
      </c>
      <c r="L27" s="392">
        <f>M27*J27</f>
        <v>500000</v>
      </c>
      <c r="M27" s="379">
        <v>500000</v>
      </c>
    </row>
    <row r="28" spans="1:13" s="379" customFormat="1" ht="35.25" customHeight="1">
      <c r="A28" s="560" t="s">
        <v>530</v>
      </c>
      <c r="B28" s="394" t="s">
        <v>531</v>
      </c>
      <c r="C28" s="386" t="s">
        <v>532</v>
      </c>
      <c r="D28" s="395" t="s">
        <v>487</v>
      </c>
      <c r="E28" s="45" t="s">
        <v>897</v>
      </c>
      <c r="F28" s="484" t="s">
        <v>897</v>
      </c>
      <c r="G28" s="400" t="s">
        <v>1007</v>
      </c>
      <c r="H28" s="311"/>
      <c r="I28" s="392" t="s">
        <v>533</v>
      </c>
      <c r="J28" s="393">
        <v>1</v>
      </c>
      <c r="K28" s="392" t="s">
        <v>529</v>
      </c>
      <c r="L28" s="392">
        <f>J28*M28</f>
        <v>350000</v>
      </c>
      <c r="M28" s="379">
        <v>350000</v>
      </c>
    </row>
    <row r="29" spans="1:13" s="379" customFormat="1" ht="24" customHeight="1">
      <c r="A29" s="559" t="s">
        <v>534</v>
      </c>
      <c r="B29" s="45"/>
      <c r="C29" s="310" t="s">
        <v>535</v>
      </c>
      <c r="D29" s="45"/>
      <c r="E29" s="45"/>
      <c r="F29" s="56"/>
      <c r="G29" s="555"/>
      <c r="H29" s="388"/>
      <c r="I29" s="392" t="s">
        <v>536</v>
      </c>
      <c r="J29" s="393">
        <v>6</v>
      </c>
      <c r="K29" s="392" t="s">
        <v>529</v>
      </c>
      <c r="L29" s="392">
        <f t="shared" ref="L29:L41" si="0">J29*M29</f>
        <v>1200000</v>
      </c>
      <c r="M29" s="379">
        <v>200000</v>
      </c>
    </row>
    <row r="30" spans="1:13" s="379" customFormat="1" ht="35.1" customHeight="1">
      <c r="A30" s="560" t="s">
        <v>537</v>
      </c>
      <c r="B30" s="394" t="s">
        <v>538</v>
      </c>
      <c r="C30" s="386" t="s">
        <v>888</v>
      </c>
      <c r="D30" s="394" t="s">
        <v>887</v>
      </c>
      <c r="E30" s="394">
        <v>9</v>
      </c>
      <c r="F30" s="227"/>
      <c r="G30" s="561"/>
      <c r="H30" s="311"/>
      <c r="I30" s="392"/>
      <c r="J30" s="393"/>
      <c r="K30" s="392"/>
      <c r="L30" s="392"/>
    </row>
    <row r="31" spans="1:13" s="379" customFormat="1" ht="35.1" customHeight="1">
      <c r="A31" s="560" t="s">
        <v>879</v>
      </c>
      <c r="B31" s="394" t="s">
        <v>538</v>
      </c>
      <c r="C31" s="386" t="s">
        <v>889</v>
      </c>
      <c r="D31" s="394" t="s">
        <v>887</v>
      </c>
      <c r="E31" s="394">
        <v>9</v>
      </c>
      <c r="F31" s="227"/>
      <c r="G31" s="561"/>
      <c r="H31" s="311"/>
      <c r="I31" s="392"/>
      <c r="J31" s="393"/>
      <c r="K31" s="392"/>
      <c r="L31" s="392"/>
    </row>
    <row r="32" spans="1:13" s="379" customFormat="1" ht="35.1" customHeight="1">
      <c r="A32" s="560" t="s">
        <v>880</v>
      </c>
      <c r="B32" s="394" t="s">
        <v>538</v>
      </c>
      <c r="C32" s="386" t="s">
        <v>890</v>
      </c>
      <c r="D32" s="394" t="s">
        <v>887</v>
      </c>
      <c r="E32" s="394">
        <v>9</v>
      </c>
      <c r="F32" s="227"/>
      <c r="G32" s="561"/>
      <c r="H32" s="311"/>
      <c r="I32" s="392"/>
      <c r="J32" s="393"/>
      <c r="K32" s="392"/>
      <c r="L32" s="392"/>
    </row>
    <row r="33" spans="1:13" s="379" customFormat="1" ht="35.1" customHeight="1">
      <c r="A33" s="560" t="s">
        <v>881</v>
      </c>
      <c r="B33" s="394" t="s">
        <v>538</v>
      </c>
      <c r="C33" s="386" t="s">
        <v>891</v>
      </c>
      <c r="D33" s="394" t="s">
        <v>887</v>
      </c>
      <c r="E33" s="394">
        <v>9</v>
      </c>
      <c r="F33" s="227"/>
      <c r="G33" s="561"/>
      <c r="H33" s="311"/>
      <c r="I33" s="392"/>
      <c r="J33" s="393"/>
      <c r="K33" s="392"/>
      <c r="L33" s="392"/>
    </row>
    <row r="34" spans="1:13" s="379" customFormat="1" ht="35.1" customHeight="1">
      <c r="A34" s="560" t="s">
        <v>882</v>
      </c>
      <c r="B34" s="394" t="s">
        <v>538</v>
      </c>
      <c r="C34" s="386" t="s">
        <v>892</v>
      </c>
      <c r="D34" s="394" t="s">
        <v>887</v>
      </c>
      <c r="E34" s="394">
        <v>9</v>
      </c>
      <c r="F34" s="227"/>
      <c r="G34" s="561"/>
      <c r="H34" s="311"/>
      <c r="I34" s="392"/>
      <c r="J34" s="393"/>
      <c r="K34" s="392"/>
      <c r="L34" s="392"/>
    </row>
    <row r="35" spans="1:13" s="379" customFormat="1" ht="35.1" customHeight="1">
      <c r="A35" s="560" t="s">
        <v>883</v>
      </c>
      <c r="B35" s="394" t="s">
        <v>538</v>
      </c>
      <c r="C35" s="386" t="s">
        <v>893</v>
      </c>
      <c r="D35" s="394" t="s">
        <v>887</v>
      </c>
      <c r="E35" s="394">
        <v>9</v>
      </c>
      <c r="F35" s="227"/>
      <c r="G35" s="561"/>
      <c r="H35" s="311"/>
      <c r="I35" s="392"/>
      <c r="J35" s="393"/>
      <c r="K35" s="392"/>
      <c r="L35" s="392"/>
    </row>
    <row r="36" spans="1:13" s="379" customFormat="1" ht="35.1" customHeight="1">
      <c r="A36" s="560" t="s">
        <v>884</v>
      </c>
      <c r="B36" s="394" t="s">
        <v>538</v>
      </c>
      <c r="C36" s="483" t="s">
        <v>894</v>
      </c>
      <c r="D36" s="394" t="s">
        <v>887</v>
      </c>
      <c r="E36" s="394">
        <v>9</v>
      </c>
      <c r="F36" s="227"/>
      <c r="G36" s="561"/>
      <c r="H36" s="311"/>
      <c r="I36" s="392"/>
      <c r="J36" s="393"/>
      <c r="K36" s="392"/>
      <c r="L36" s="392"/>
    </row>
    <row r="37" spans="1:13" s="379" customFormat="1" ht="35.1" customHeight="1">
      <c r="A37" s="560" t="s">
        <v>885</v>
      </c>
      <c r="B37" s="394" t="s">
        <v>538</v>
      </c>
      <c r="C37" s="483" t="s">
        <v>895</v>
      </c>
      <c r="D37" s="394" t="s">
        <v>887</v>
      </c>
      <c r="E37" s="394">
        <v>9</v>
      </c>
      <c r="F37" s="227"/>
      <c r="G37" s="561"/>
      <c r="H37" s="311"/>
      <c r="I37" s="392"/>
      <c r="J37" s="393"/>
      <c r="K37" s="392"/>
      <c r="L37" s="392"/>
    </row>
    <row r="38" spans="1:13" s="379" customFormat="1" ht="35.1" customHeight="1">
      <c r="A38" s="560" t="s">
        <v>886</v>
      </c>
      <c r="B38" s="394" t="s">
        <v>538</v>
      </c>
      <c r="C38" s="386" t="s">
        <v>896</v>
      </c>
      <c r="D38" s="394" t="s">
        <v>887</v>
      </c>
      <c r="E38" s="394">
        <v>9</v>
      </c>
      <c r="F38" s="227"/>
      <c r="G38" s="561"/>
      <c r="H38" s="311"/>
      <c r="I38" s="392"/>
      <c r="J38" s="393"/>
      <c r="K38" s="392"/>
      <c r="L38" s="392"/>
    </row>
    <row r="39" spans="1:13" s="379" customFormat="1" ht="35.1" customHeight="1">
      <c r="A39" s="562" t="s">
        <v>539</v>
      </c>
      <c r="B39" s="45"/>
      <c r="C39" s="310" t="s">
        <v>540</v>
      </c>
      <c r="D39" s="45"/>
      <c r="E39" s="398"/>
      <c r="F39" s="56"/>
      <c r="G39" s="399"/>
      <c r="H39" s="311"/>
      <c r="I39" s="392" t="s">
        <v>541</v>
      </c>
      <c r="J39" s="393">
        <v>1</v>
      </c>
      <c r="K39" s="392" t="s">
        <v>529</v>
      </c>
      <c r="L39" s="392">
        <f t="shared" si="0"/>
        <v>80000</v>
      </c>
      <c r="M39" s="379">
        <v>80000</v>
      </c>
    </row>
    <row r="40" spans="1:13" s="379" customFormat="1" ht="35.1" customHeight="1">
      <c r="A40" s="560" t="s">
        <v>542</v>
      </c>
      <c r="B40" s="45" t="s">
        <v>543</v>
      </c>
      <c r="C40" s="386" t="s">
        <v>671</v>
      </c>
      <c r="D40" s="382" t="s">
        <v>487</v>
      </c>
      <c r="E40" s="45" t="s">
        <v>897</v>
      </c>
      <c r="F40" s="484" t="s">
        <v>897</v>
      </c>
      <c r="G40" s="400" t="s">
        <v>912</v>
      </c>
      <c r="H40" s="311"/>
      <c r="I40" s="392" t="s">
        <v>544</v>
      </c>
      <c r="J40" s="393">
        <v>6</v>
      </c>
      <c r="K40" s="392" t="s">
        <v>529</v>
      </c>
      <c r="L40" s="392">
        <f t="shared" si="0"/>
        <v>510000</v>
      </c>
      <c r="M40" s="379">
        <v>85000</v>
      </c>
    </row>
    <row r="41" spans="1:13" s="379" customFormat="1" ht="35.1" customHeight="1">
      <c r="A41" s="560" t="s">
        <v>914</v>
      </c>
      <c r="B41" s="45" t="s">
        <v>545</v>
      </c>
      <c r="C41" s="46" t="s">
        <v>672</v>
      </c>
      <c r="D41" s="45" t="s">
        <v>482</v>
      </c>
      <c r="E41" s="398">
        <v>9</v>
      </c>
      <c r="F41" s="56"/>
      <c r="G41" s="561"/>
      <c r="H41" s="311"/>
      <c r="I41" s="392" t="s">
        <v>546</v>
      </c>
      <c r="J41" s="401">
        <v>2</v>
      </c>
      <c r="K41" s="392" t="s">
        <v>529</v>
      </c>
      <c r="L41" s="392">
        <f t="shared" si="0"/>
        <v>240000</v>
      </c>
      <c r="M41" s="379">
        <v>120000</v>
      </c>
    </row>
    <row r="42" spans="1:13" s="379" customFormat="1" ht="23.4" customHeight="1">
      <c r="A42" s="562" t="s">
        <v>547</v>
      </c>
      <c r="B42" s="45"/>
      <c r="C42" s="63" t="s">
        <v>297</v>
      </c>
      <c r="D42" s="45"/>
      <c r="E42" s="398"/>
      <c r="F42" s="56"/>
      <c r="G42" s="561"/>
      <c r="H42" s="311"/>
      <c r="I42" s="392"/>
      <c r="J42" s="401"/>
      <c r="K42" s="392"/>
      <c r="L42" s="392"/>
    </row>
    <row r="43" spans="1:13" s="379" customFormat="1" ht="26.4" customHeight="1">
      <c r="A43" s="560" t="s">
        <v>548</v>
      </c>
      <c r="B43" s="45"/>
      <c r="C43" s="402" t="s">
        <v>549</v>
      </c>
      <c r="D43" s="403" t="s">
        <v>487</v>
      </c>
      <c r="E43" s="45" t="s">
        <v>897</v>
      </c>
      <c r="F43" s="484" t="s">
        <v>897</v>
      </c>
      <c r="G43" s="400" t="s">
        <v>1008</v>
      </c>
      <c r="H43" s="311">
        <v>0</v>
      </c>
      <c r="I43" s="392"/>
      <c r="J43" s="401"/>
      <c r="K43" s="392"/>
      <c r="L43" s="392"/>
    </row>
    <row r="44" spans="1:13" s="379" customFormat="1" ht="26.4">
      <c r="A44" s="562" t="s">
        <v>550</v>
      </c>
      <c r="B44" s="404"/>
      <c r="C44" s="563" t="s">
        <v>551</v>
      </c>
      <c r="D44" s="54"/>
      <c r="E44" s="396"/>
      <c r="F44" s="397"/>
      <c r="G44" s="564"/>
      <c r="H44" s="311"/>
      <c r="I44" s="392"/>
      <c r="J44" s="401"/>
      <c r="K44" s="392"/>
      <c r="L44" s="392"/>
    </row>
    <row r="45" spans="1:13" s="379" customFormat="1" ht="70.95" customHeight="1">
      <c r="A45" s="565" t="s">
        <v>552</v>
      </c>
      <c r="B45" s="404"/>
      <c r="C45" s="219" t="s">
        <v>553</v>
      </c>
      <c r="D45" s="405" t="s">
        <v>487</v>
      </c>
      <c r="E45" s="45" t="s">
        <v>897</v>
      </c>
      <c r="F45" s="484" t="s">
        <v>897</v>
      </c>
      <c r="G45" s="400" t="s">
        <v>913</v>
      </c>
      <c r="H45" s="311"/>
      <c r="I45" s="392"/>
      <c r="J45" s="401"/>
      <c r="K45" s="392"/>
      <c r="L45" s="392"/>
    </row>
    <row r="46" spans="1:13" ht="30" customHeight="1" thickBot="1">
      <c r="A46" s="520"/>
      <c r="B46" s="618" t="s">
        <v>908</v>
      </c>
      <c r="C46" s="618"/>
      <c r="D46" s="618"/>
      <c r="E46" s="618"/>
      <c r="F46" s="618"/>
      <c r="G46" s="521">
        <f>SUM(G4:G45)</f>
        <v>0</v>
      </c>
      <c r="I46" s="392"/>
      <c r="J46" s="401"/>
      <c r="K46" s="392"/>
      <c r="L46" s="392">
        <f>J46*M46</f>
        <v>0</v>
      </c>
    </row>
    <row r="48" spans="1:13">
      <c r="G48" s="410" t="e">
        <f>SUM(G45,G43,G40,G28,G26,G20,G14,G12,#REF!,G23)</f>
        <v>#REF!</v>
      </c>
    </row>
    <row r="67" spans="1:16140" s="406" customFormat="1">
      <c r="A67" s="408"/>
      <c r="B67" s="408"/>
      <c r="C67" s="407"/>
      <c r="D67" s="409"/>
      <c r="E67" s="409"/>
      <c r="F67" s="410"/>
      <c r="G67" s="411"/>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7"/>
      <c r="AZ67" s="407"/>
      <c r="BA67" s="407"/>
      <c r="BB67" s="407"/>
      <c r="BC67" s="407"/>
      <c r="BD67" s="407"/>
      <c r="BE67" s="407"/>
      <c r="BF67" s="407"/>
      <c r="BG67" s="407"/>
      <c r="BH67" s="407"/>
      <c r="BI67" s="407"/>
      <c r="BJ67" s="407"/>
      <c r="BK67" s="407"/>
      <c r="BL67" s="407"/>
      <c r="BM67" s="407"/>
      <c r="BN67" s="407"/>
      <c r="BO67" s="407"/>
      <c r="BP67" s="407"/>
      <c r="BQ67" s="407"/>
      <c r="BR67" s="407"/>
      <c r="BS67" s="407"/>
      <c r="BT67" s="407"/>
      <c r="BU67" s="407"/>
      <c r="BV67" s="407"/>
      <c r="BW67" s="407"/>
      <c r="BX67" s="407"/>
      <c r="BY67" s="407"/>
      <c r="BZ67" s="407"/>
      <c r="CA67" s="407"/>
      <c r="CB67" s="407"/>
      <c r="CC67" s="407"/>
      <c r="CD67" s="407"/>
      <c r="CE67" s="407"/>
      <c r="CF67" s="407"/>
      <c r="CG67" s="407"/>
      <c r="CH67" s="407"/>
      <c r="CI67" s="407"/>
      <c r="CJ67" s="407"/>
      <c r="CK67" s="407"/>
      <c r="CL67" s="407"/>
      <c r="CM67" s="407"/>
      <c r="CN67" s="407"/>
      <c r="CO67" s="407"/>
      <c r="CP67" s="407"/>
      <c r="CQ67" s="407"/>
      <c r="CR67" s="407"/>
      <c r="CS67" s="407"/>
      <c r="CT67" s="407"/>
      <c r="CU67" s="407"/>
      <c r="CV67" s="407"/>
      <c r="CW67" s="407"/>
      <c r="CX67" s="407"/>
      <c r="CY67" s="407"/>
      <c r="CZ67" s="407"/>
      <c r="DA67" s="407"/>
      <c r="DB67" s="407"/>
      <c r="DC67" s="407"/>
      <c r="DD67" s="407"/>
      <c r="DE67" s="407"/>
      <c r="DF67" s="407"/>
      <c r="DG67" s="407"/>
      <c r="DH67" s="407"/>
      <c r="DI67" s="407"/>
      <c r="DJ67" s="407"/>
      <c r="DK67" s="407"/>
      <c r="DL67" s="407"/>
      <c r="DM67" s="407"/>
      <c r="DN67" s="407"/>
      <c r="DO67" s="407"/>
      <c r="DP67" s="407"/>
      <c r="DQ67" s="407"/>
      <c r="DR67" s="407"/>
      <c r="DS67" s="407"/>
      <c r="DT67" s="407"/>
      <c r="DU67" s="407"/>
      <c r="DV67" s="407"/>
      <c r="DW67" s="407"/>
      <c r="DX67" s="407"/>
      <c r="DY67" s="407"/>
      <c r="DZ67" s="407"/>
      <c r="EA67" s="407"/>
      <c r="EB67" s="407"/>
      <c r="EC67" s="407"/>
      <c r="ED67" s="407"/>
      <c r="EE67" s="407"/>
      <c r="EF67" s="407"/>
      <c r="EG67" s="407"/>
      <c r="EH67" s="407"/>
      <c r="EI67" s="407"/>
      <c r="EJ67" s="407"/>
      <c r="EK67" s="407"/>
      <c r="EL67" s="407"/>
      <c r="EM67" s="407"/>
      <c r="EN67" s="407"/>
      <c r="EO67" s="407"/>
      <c r="EP67" s="407"/>
      <c r="EQ67" s="407"/>
      <c r="ER67" s="407"/>
      <c r="ES67" s="407"/>
      <c r="ET67" s="407"/>
      <c r="EU67" s="407"/>
      <c r="EV67" s="407"/>
      <c r="EW67" s="407"/>
      <c r="EX67" s="407"/>
      <c r="EY67" s="407"/>
      <c r="EZ67" s="407"/>
      <c r="FA67" s="407"/>
      <c r="FB67" s="407"/>
      <c r="FC67" s="407"/>
      <c r="FD67" s="407"/>
      <c r="FE67" s="407"/>
      <c r="FF67" s="407"/>
      <c r="FG67" s="407"/>
      <c r="FH67" s="407"/>
      <c r="FI67" s="407"/>
      <c r="FJ67" s="407"/>
      <c r="FK67" s="407"/>
      <c r="FL67" s="407"/>
      <c r="FM67" s="407"/>
      <c r="FN67" s="407"/>
      <c r="FO67" s="407"/>
      <c r="FP67" s="407"/>
      <c r="FQ67" s="407"/>
      <c r="FR67" s="407"/>
      <c r="FS67" s="407"/>
      <c r="FT67" s="407"/>
      <c r="FU67" s="407"/>
      <c r="FV67" s="407"/>
      <c r="FW67" s="407"/>
      <c r="FX67" s="407"/>
      <c r="FY67" s="407"/>
      <c r="FZ67" s="407"/>
      <c r="GA67" s="407"/>
      <c r="GB67" s="407"/>
      <c r="GC67" s="407"/>
      <c r="GD67" s="407"/>
      <c r="GE67" s="407"/>
      <c r="GF67" s="407"/>
      <c r="GG67" s="407"/>
      <c r="GH67" s="407"/>
      <c r="GI67" s="407"/>
      <c r="GJ67" s="407"/>
      <c r="GK67" s="407"/>
      <c r="GL67" s="407"/>
      <c r="GM67" s="407"/>
      <c r="GN67" s="407"/>
      <c r="GO67" s="407"/>
      <c r="GP67" s="407"/>
      <c r="GQ67" s="407"/>
      <c r="GR67" s="407"/>
      <c r="GS67" s="407"/>
      <c r="GT67" s="407"/>
      <c r="GU67" s="407"/>
      <c r="GV67" s="407"/>
      <c r="GW67" s="407"/>
      <c r="GX67" s="407"/>
      <c r="GY67" s="407"/>
      <c r="GZ67" s="407"/>
      <c r="HA67" s="407"/>
      <c r="HB67" s="407"/>
      <c r="HC67" s="407"/>
      <c r="HD67" s="407"/>
      <c r="HE67" s="407"/>
      <c r="HF67" s="407"/>
      <c r="HG67" s="407"/>
      <c r="HH67" s="407"/>
      <c r="HI67" s="407"/>
      <c r="HJ67" s="407"/>
      <c r="HK67" s="407"/>
      <c r="HL67" s="407"/>
      <c r="HM67" s="407"/>
      <c r="HN67" s="407"/>
      <c r="HO67" s="407"/>
      <c r="HP67" s="407"/>
      <c r="HQ67" s="407"/>
      <c r="HR67" s="407"/>
      <c r="HS67" s="407"/>
      <c r="HT67" s="407"/>
      <c r="HU67" s="407"/>
      <c r="HV67" s="407"/>
      <c r="HW67" s="407"/>
      <c r="HX67" s="407"/>
      <c r="HY67" s="407"/>
      <c r="HZ67" s="407"/>
      <c r="IA67" s="407"/>
      <c r="IB67" s="407"/>
      <c r="IC67" s="407"/>
      <c r="ID67" s="407"/>
      <c r="IE67" s="407"/>
      <c r="IF67" s="407"/>
      <c r="IG67" s="407"/>
      <c r="IH67" s="407"/>
      <c r="II67" s="407"/>
      <c r="IJ67" s="407"/>
      <c r="IK67" s="407"/>
      <c r="IL67" s="407"/>
      <c r="IM67" s="407"/>
      <c r="IN67" s="407"/>
      <c r="IO67" s="407"/>
      <c r="IP67" s="407"/>
      <c r="IQ67" s="407"/>
      <c r="IR67" s="407"/>
      <c r="IS67" s="407"/>
      <c r="IT67" s="407"/>
      <c r="IU67" s="407"/>
      <c r="IV67" s="407"/>
      <c r="IW67" s="407"/>
      <c r="IX67" s="407"/>
      <c r="IY67" s="407"/>
      <c r="IZ67" s="407"/>
      <c r="JA67" s="407"/>
      <c r="JB67" s="407"/>
      <c r="JC67" s="407"/>
      <c r="JD67" s="407"/>
      <c r="JE67" s="407"/>
      <c r="JF67" s="407"/>
      <c r="JG67" s="407"/>
      <c r="JH67" s="407"/>
      <c r="JI67" s="407"/>
      <c r="JJ67" s="407"/>
      <c r="JK67" s="407"/>
      <c r="JL67" s="407"/>
      <c r="JM67" s="407"/>
      <c r="JN67" s="407"/>
      <c r="JO67" s="407"/>
      <c r="JP67" s="407"/>
      <c r="JQ67" s="407"/>
      <c r="JR67" s="407"/>
      <c r="JS67" s="407"/>
      <c r="JT67" s="407"/>
      <c r="JU67" s="407"/>
      <c r="JV67" s="407"/>
      <c r="JW67" s="407"/>
      <c r="JX67" s="407"/>
      <c r="JY67" s="407"/>
      <c r="JZ67" s="407"/>
      <c r="KA67" s="407"/>
      <c r="KB67" s="407"/>
      <c r="KC67" s="407"/>
      <c r="KD67" s="407"/>
      <c r="KE67" s="407"/>
      <c r="KF67" s="407"/>
      <c r="KG67" s="407"/>
      <c r="KH67" s="407"/>
      <c r="KI67" s="407"/>
      <c r="KJ67" s="407"/>
      <c r="KK67" s="407"/>
      <c r="KL67" s="407"/>
      <c r="KM67" s="407"/>
      <c r="KN67" s="407"/>
      <c r="KO67" s="407"/>
      <c r="KP67" s="407"/>
      <c r="KQ67" s="407"/>
      <c r="KR67" s="407"/>
      <c r="KS67" s="407"/>
      <c r="KT67" s="407"/>
      <c r="KU67" s="407"/>
      <c r="KV67" s="407"/>
      <c r="KW67" s="407"/>
      <c r="KX67" s="407"/>
      <c r="KY67" s="407"/>
      <c r="KZ67" s="407"/>
      <c r="LA67" s="407"/>
      <c r="LB67" s="407"/>
      <c r="LC67" s="407"/>
      <c r="LD67" s="407"/>
      <c r="LE67" s="407"/>
      <c r="LF67" s="407"/>
      <c r="LG67" s="407"/>
      <c r="LH67" s="407"/>
      <c r="LI67" s="407"/>
      <c r="LJ67" s="407"/>
      <c r="LK67" s="407"/>
      <c r="LL67" s="407"/>
      <c r="LM67" s="407"/>
      <c r="LN67" s="407"/>
      <c r="LO67" s="407"/>
      <c r="LP67" s="407"/>
      <c r="LQ67" s="407"/>
      <c r="LR67" s="407"/>
      <c r="LS67" s="407"/>
      <c r="LT67" s="407"/>
      <c r="LU67" s="407"/>
      <c r="LV67" s="407"/>
      <c r="LW67" s="407"/>
      <c r="LX67" s="407"/>
      <c r="LY67" s="407"/>
      <c r="LZ67" s="407"/>
      <c r="MA67" s="407"/>
      <c r="MB67" s="407"/>
      <c r="MC67" s="407"/>
      <c r="MD67" s="407"/>
      <c r="ME67" s="407"/>
      <c r="MF67" s="407"/>
      <c r="MG67" s="407"/>
      <c r="MH67" s="407"/>
      <c r="MI67" s="407"/>
      <c r="MJ67" s="407"/>
      <c r="MK67" s="407"/>
      <c r="ML67" s="407"/>
      <c r="MM67" s="407"/>
      <c r="MN67" s="407"/>
      <c r="MO67" s="407"/>
      <c r="MP67" s="407"/>
      <c r="MQ67" s="407"/>
      <c r="MR67" s="407"/>
      <c r="MS67" s="407"/>
      <c r="MT67" s="407"/>
      <c r="MU67" s="407"/>
      <c r="MV67" s="407"/>
      <c r="MW67" s="407"/>
      <c r="MX67" s="407"/>
      <c r="MY67" s="407"/>
      <c r="MZ67" s="407"/>
      <c r="NA67" s="407"/>
      <c r="NB67" s="407"/>
      <c r="NC67" s="407"/>
      <c r="ND67" s="407"/>
      <c r="NE67" s="407"/>
      <c r="NF67" s="407"/>
      <c r="NG67" s="407"/>
      <c r="NH67" s="407"/>
      <c r="NI67" s="407"/>
      <c r="NJ67" s="407"/>
      <c r="NK67" s="407"/>
      <c r="NL67" s="407"/>
      <c r="NM67" s="407"/>
      <c r="NN67" s="407"/>
      <c r="NO67" s="407"/>
      <c r="NP67" s="407"/>
      <c r="NQ67" s="407"/>
      <c r="NR67" s="407"/>
      <c r="NS67" s="407"/>
      <c r="NT67" s="407"/>
      <c r="NU67" s="407"/>
      <c r="NV67" s="407"/>
      <c r="NW67" s="407"/>
      <c r="NX67" s="407"/>
      <c r="NY67" s="407"/>
      <c r="NZ67" s="407"/>
      <c r="OA67" s="407"/>
      <c r="OB67" s="407"/>
      <c r="OC67" s="407"/>
      <c r="OD67" s="407"/>
      <c r="OE67" s="407"/>
      <c r="OF67" s="407"/>
      <c r="OG67" s="407"/>
      <c r="OH67" s="407"/>
      <c r="OI67" s="407"/>
      <c r="OJ67" s="407"/>
      <c r="OK67" s="407"/>
      <c r="OL67" s="407"/>
      <c r="OM67" s="407"/>
      <c r="ON67" s="407"/>
      <c r="OO67" s="407"/>
      <c r="OP67" s="407"/>
      <c r="OQ67" s="407"/>
      <c r="OR67" s="407"/>
      <c r="OS67" s="407"/>
      <c r="OT67" s="407"/>
      <c r="OU67" s="407"/>
      <c r="OV67" s="407"/>
      <c r="OW67" s="407"/>
      <c r="OX67" s="407"/>
      <c r="OY67" s="407"/>
      <c r="OZ67" s="407"/>
      <c r="PA67" s="407"/>
      <c r="PB67" s="407"/>
      <c r="PC67" s="407"/>
      <c r="PD67" s="407"/>
      <c r="PE67" s="407"/>
      <c r="PF67" s="407"/>
      <c r="PG67" s="407"/>
      <c r="PH67" s="407"/>
      <c r="PI67" s="407"/>
      <c r="PJ67" s="407"/>
      <c r="PK67" s="407"/>
      <c r="PL67" s="407"/>
      <c r="PM67" s="407"/>
      <c r="PN67" s="407"/>
      <c r="PO67" s="407"/>
      <c r="PP67" s="407"/>
      <c r="PQ67" s="407"/>
      <c r="PR67" s="407"/>
      <c r="PS67" s="407"/>
      <c r="PT67" s="407"/>
      <c r="PU67" s="407"/>
      <c r="PV67" s="407"/>
      <c r="PW67" s="407"/>
      <c r="PX67" s="407"/>
      <c r="PY67" s="407"/>
      <c r="PZ67" s="407"/>
      <c r="QA67" s="407"/>
      <c r="QB67" s="407"/>
      <c r="QC67" s="407"/>
      <c r="QD67" s="407"/>
      <c r="QE67" s="407"/>
      <c r="QF67" s="407"/>
      <c r="QG67" s="407"/>
      <c r="QH67" s="407"/>
      <c r="QI67" s="407"/>
      <c r="QJ67" s="407"/>
      <c r="QK67" s="407"/>
      <c r="QL67" s="407"/>
      <c r="QM67" s="407"/>
      <c r="QN67" s="407"/>
      <c r="QO67" s="407"/>
      <c r="QP67" s="407"/>
      <c r="QQ67" s="407"/>
      <c r="QR67" s="407"/>
      <c r="QS67" s="407"/>
      <c r="QT67" s="407"/>
      <c r="QU67" s="407"/>
      <c r="QV67" s="407"/>
      <c r="QW67" s="407"/>
      <c r="QX67" s="407"/>
      <c r="QY67" s="407"/>
      <c r="QZ67" s="407"/>
      <c r="RA67" s="407"/>
      <c r="RB67" s="407"/>
      <c r="RC67" s="407"/>
      <c r="RD67" s="407"/>
      <c r="RE67" s="407"/>
      <c r="RF67" s="407"/>
      <c r="RG67" s="407"/>
      <c r="RH67" s="407"/>
      <c r="RI67" s="407"/>
      <c r="RJ67" s="407"/>
      <c r="RK67" s="407"/>
      <c r="RL67" s="407"/>
      <c r="RM67" s="407"/>
      <c r="RN67" s="407"/>
      <c r="RO67" s="407"/>
      <c r="RP67" s="407"/>
      <c r="RQ67" s="407"/>
      <c r="RR67" s="407"/>
      <c r="RS67" s="407"/>
      <c r="RT67" s="407"/>
      <c r="RU67" s="407"/>
      <c r="RV67" s="407"/>
      <c r="RW67" s="407"/>
      <c r="RX67" s="407"/>
      <c r="RY67" s="407"/>
      <c r="RZ67" s="407"/>
      <c r="SA67" s="407"/>
      <c r="SB67" s="407"/>
      <c r="SC67" s="407"/>
      <c r="SD67" s="407"/>
      <c r="SE67" s="407"/>
      <c r="SF67" s="407"/>
      <c r="SG67" s="407"/>
      <c r="SH67" s="407"/>
      <c r="SI67" s="407"/>
      <c r="SJ67" s="407"/>
      <c r="SK67" s="407"/>
      <c r="SL67" s="407"/>
      <c r="SM67" s="407"/>
      <c r="SN67" s="407"/>
      <c r="SO67" s="407"/>
      <c r="SP67" s="407"/>
      <c r="SQ67" s="407"/>
      <c r="SR67" s="407"/>
      <c r="SS67" s="407"/>
      <c r="ST67" s="407"/>
      <c r="SU67" s="407"/>
      <c r="SV67" s="407"/>
      <c r="SW67" s="407"/>
      <c r="SX67" s="407"/>
      <c r="SY67" s="407"/>
      <c r="SZ67" s="407"/>
      <c r="TA67" s="407"/>
      <c r="TB67" s="407"/>
      <c r="TC67" s="407"/>
      <c r="TD67" s="407"/>
      <c r="TE67" s="407"/>
      <c r="TF67" s="407"/>
      <c r="TG67" s="407"/>
      <c r="TH67" s="407"/>
      <c r="TI67" s="407"/>
      <c r="TJ67" s="407"/>
      <c r="TK67" s="407"/>
      <c r="TL67" s="407"/>
      <c r="TM67" s="407"/>
      <c r="TN67" s="407"/>
      <c r="TO67" s="407"/>
      <c r="TP67" s="407"/>
      <c r="TQ67" s="407"/>
      <c r="TR67" s="407"/>
      <c r="TS67" s="407"/>
      <c r="TT67" s="407"/>
      <c r="TU67" s="407"/>
      <c r="TV67" s="407"/>
      <c r="TW67" s="407"/>
      <c r="TX67" s="407"/>
      <c r="TY67" s="407"/>
      <c r="TZ67" s="407"/>
      <c r="UA67" s="407"/>
      <c r="UB67" s="407"/>
      <c r="UC67" s="407"/>
      <c r="UD67" s="407"/>
      <c r="UE67" s="407"/>
      <c r="UF67" s="407"/>
      <c r="UG67" s="407"/>
      <c r="UH67" s="407"/>
      <c r="UI67" s="407"/>
      <c r="UJ67" s="407"/>
      <c r="UK67" s="407"/>
      <c r="UL67" s="407"/>
      <c r="UM67" s="407"/>
      <c r="UN67" s="407"/>
      <c r="UO67" s="407"/>
      <c r="UP67" s="407"/>
      <c r="UQ67" s="407"/>
      <c r="UR67" s="407"/>
      <c r="US67" s="407"/>
      <c r="UT67" s="407"/>
      <c r="UU67" s="407"/>
      <c r="UV67" s="407"/>
      <c r="UW67" s="407"/>
      <c r="UX67" s="407"/>
      <c r="UY67" s="407"/>
      <c r="UZ67" s="407"/>
      <c r="VA67" s="407"/>
      <c r="VB67" s="407"/>
      <c r="VC67" s="407"/>
      <c r="VD67" s="407"/>
      <c r="VE67" s="407"/>
      <c r="VF67" s="407"/>
      <c r="VG67" s="407"/>
      <c r="VH67" s="407"/>
      <c r="VI67" s="407"/>
      <c r="VJ67" s="407"/>
      <c r="VK67" s="407"/>
      <c r="VL67" s="407"/>
      <c r="VM67" s="407"/>
      <c r="VN67" s="407"/>
      <c r="VO67" s="407"/>
      <c r="VP67" s="407"/>
      <c r="VQ67" s="407"/>
      <c r="VR67" s="407"/>
      <c r="VS67" s="407"/>
      <c r="VT67" s="407"/>
      <c r="VU67" s="407"/>
      <c r="VV67" s="407"/>
      <c r="VW67" s="407"/>
      <c r="VX67" s="407"/>
      <c r="VY67" s="407"/>
      <c r="VZ67" s="407"/>
      <c r="WA67" s="407"/>
      <c r="WB67" s="407"/>
      <c r="WC67" s="407"/>
      <c r="WD67" s="407"/>
      <c r="WE67" s="407"/>
      <c r="WF67" s="407"/>
      <c r="WG67" s="407"/>
      <c r="WH67" s="407"/>
      <c r="WI67" s="407"/>
      <c r="WJ67" s="407"/>
      <c r="WK67" s="407"/>
      <c r="WL67" s="407"/>
      <c r="WM67" s="407"/>
      <c r="WN67" s="407"/>
      <c r="WO67" s="407"/>
      <c r="WP67" s="407"/>
      <c r="WQ67" s="407"/>
      <c r="WR67" s="407"/>
      <c r="WS67" s="407"/>
      <c r="WT67" s="407"/>
      <c r="WU67" s="407"/>
      <c r="WV67" s="407"/>
      <c r="WW67" s="407"/>
      <c r="WX67" s="407"/>
      <c r="WY67" s="407"/>
      <c r="WZ67" s="407"/>
      <c r="XA67" s="407"/>
      <c r="XB67" s="407"/>
      <c r="XC67" s="407"/>
      <c r="XD67" s="407"/>
      <c r="XE67" s="407"/>
      <c r="XF67" s="407"/>
      <c r="XG67" s="407"/>
      <c r="XH67" s="407"/>
      <c r="XI67" s="407"/>
      <c r="XJ67" s="407"/>
      <c r="XK67" s="407"/>
      <c r="XL67" s="407"/>
      <c r="XM67" s="407"/>
      <c r="XN67" s="407"/>
      <c r="XO67" s="407"/>
      <c r="XP67" s="407"/>
      <c r="XQ67" s="407"/>
      <c r="XR67" s="407"/>
      <c r="XS67" s="407"/>
      <c r="XT67" s="407"/>
      <c r="XU67" s="407"/>
      <c r="XV67" s="407"/>
      <c r="XW67" s="407"/>
      <c r="XX67" s="407"/>
      <c r="XY67" s="407"/>
      <c r="XZ67" s="407"/>
      <c r="YA67" s="407"/>
      <c r="YB67" s="407"/>
      <c r="YC67" s="407"/>
      <c r="YD67" s="407"/>
      <c r="YE67" s="407"/>
      <c r="YF67" s="407"/>
      <c r="YG67" s="407"/>
      <c r="YH67" s="407"/>
      <c r="YI67" s="407"/>
      <c r="YJ67" s="407"/>
      <c r="YK67" s="407"/>
      <c r="YL67" s="407"/>
      <c r="YM67" s="407"/>
      <c r="YN67" s="407"/>
      <c r="YO67" s="407"/>
      <c r="YP67" s="407"/>
      <c r="YQ67" s="407"/>
      <c r="YR67" s="407"/>
      <c r="YS67" s="407"/>
      <c r="YT67" s="407"/>
      <c r="YU67" s="407"/>
      <c r="YV67" s="407"/>
      <c r="YW67" s="407"/>
      <c r="YX67" s="407"/>
      <c r="YY67" s="407"/>
      <c r="YZ67" s="407"/>
      <c r="ZA67" s="407"/>
      <c r="ZB67" s="407"/>
      <c r="ZC67" s="407"/>
      <c r="ZD67" s="407"/>
      <c r="ZE67" s="407"/>
      <c r="ZF67" s="407"/>
      <c r="ZG67" s="407"/>
      <c r="ZH67" s="407"/>
      <c r="ZI67" s="407"/>
      <c r="ZJ67" s="407"/>
      <c r="ZK67" s="407"/>
      <c r="ZL67" s="407"/>
      <c r="ZM67" s="407"/>
      <c r="ZN67" s="407"/>
      <c r="ZO67" s="407"/>
      <c r="ZP67" s="407"/>
      <c r="ZQ67" s="407"/>
      <c r="ZR67" s="407"/>
      <c r="ZS67" s="407"/>
      <c r="ZT67" s="407"/>
      <c r="ZU67" s="407"/>
      <c r="ZV67" s="407"/>
      <c r="ZW67" s="407"/>
      <c r="ZX67" s="407"/>
      <c r="ZY67" s="407"/>
      <c r="ZZ67" s="407"/>
      <c r="AAA67" s="407"/>
      <c r="AAB67" s="407"/>
      <c r="AAC67" s="407"/>
      <c r="AAD67" s="407"/>
      <c r="AAE67" s="407"/>
      <c r="AAF67" s="407"/>
      <c r="AAG67" s="407"/>
      <c r="AAH67" s="407"/>
      <c r="AAI67" s="407"/>
      <c r="AAJ67" s="407"/>
      <c r="AAK67" s="407"/>
      <c r="AAL67" s="407"/>
      <c r="AAM67" s="407"/>
      <c r="AAN67" s="407"/>
      <c r="AAO67" s="407"/>
      <c r="AAP67" s="407"/>
      <c r="AAQ67" s="407"/>
      <c r="AAR67" s="407"/>
      <c r="AAS67" s="407"/>
      <c r="AAT67" s="407"/>
      <c r="AAU67" s="407"/>
      <c r="AAV67" s="407"/>
      <c r="AAW67" s="407"/>
      <c r="AAX67" s="407"/>
      <c r="AAY67" s="407"/>
      <c r="AAZ67" s="407"/>
      <c r="ABA67" s="407"/>
      <c r="ABB67" s="407"/>
      <c r="ABC67" s="407"/>
      <c r="ABD67" s="407"/>
      <c r="ABE67" s="407"/>
      <c r="ABF67" s="407"/>
      <c r="ABG67" s="407"/>
      <c r="ABH67" s="407"/>
      <c r="ABI67" s="407"/>
      <c r="ABJ67" s="407"/>
      <c r="ABK67" s="407"/>
      <c r="ABL67" s="407"/>
      <c r="ABM67" s="407"/>
      <c r="ABN67" s="407"/>
      <c r="ABO67" s="407"/>
      <c r="ABP67" s="407"/>
      <c r="ABQ67" s="407"/>
      <c r="ABR67" s="407"/>
      <c r="ABS67" s="407"/>
      <c r="ABT67" s="407"/>
      <c r="ABU67" s="407"/>
      <c r="ABV67" s="407"/>
      <c r="ABW67" s="407"/>
      <c r="ABX67" s="407"/>
      <c r="ABY67" s="407"/>
      <c r="ABZ67" s="407"/>
      <c r="ACA67" s="407"/>
      <c r="ACB67" s="407"/>
      <c r="ACC67" s="407"/>
      <c r="ACD67" s="407"/>
      <c r="ACE67" s="407"/>
      <c r="ACF67" s="407"/>
      <c r="ACG67" s="407"/>
      <c r="ACH67" s="407"/>
      <c r="ACI67" s="407"/>
      <c r="ACJ67" s="407"/>
      <c r="ACK67" s="407"/>
      <c r="ACL67" s="407"/>
      <c r="ACM67" s="407"/>
      <c r="ACN67" s="407"/>
      <c r="ACO67" s="407"/>
      <c r="ACP67" s="407"/>
      <c r="ACQ67" s="407"/>
      <c r="ACR67" s="407"/>
      <c r="ACS67" s="407"/>
      <c r="ACT67" s="407"/>
      <c r="ACU67" s="407"/>
      <c r="ACV67" s="407"/>
      <c r="ACW67" s="407"/>
      <c r="ACX67" s="407"/>
      <c r="ACY67" s="407"/>
      <c r="ACZ67" s="407"/>
      <c r="ADA67" s="407"/>
      <c r="ADB67" s="407"/>
      <c r="ADC67" s="407"/>
      <c r="ADD67" s="407"/>
      <c r="ADE67" s="407"/>
      <c r="ADF67" s="407"/>
      <c r="ADG67" s="407"/>
      <c r="ADH67" s="407"/>
      <c r="ADI67" s="407"/>
      <c r="ADJ67" s="407"/>
      <c r="ADK67" s="407"/>
      <c r="ADL67" s="407"/>
      <c r="ADM67" s="407"/>
      <c r="ADN67" s="407"/>
      <c r="ADO67" s="407"/>
      <c r="ADP67" s="407"/>
      <c r="ADQ67" s="407"/>
      <c r="ADR67" s="407"/>
      <c r="ADS67" s="407"/>
      <c r="ADT67" s="407"/>
      <c r="ADU67" s="407"/>
      <c r="ADV67" s="407"/>
      <c r="ADW67" s="407"/>
      <c r="ADX67" s="407"/>
      <c r="ADY67" s="407"/>
      <c r="ADZ67" s="407"/>
      <c r="AEA67" s="407"/>
      <c r="AEB67" s="407"/>
      <c r="AEC67" s="407"/>
      <c r="AED67" s="407"/>
      <c r="AEE67" s="407"/>
      <c r="AEF67" s="407"/>
      <c r="AEG67" s="407"/>
      <c r="AEH67" s="407"/>
      <c r="AEI67" s="407"/>
      <c r="AEJ67" s="407"/>
      <c r="AEK67" s="407"/>
      <c r="AEL67" s="407"/>
      <c r="AEM67" s="407"/>
      <c r="AEN67" s="407"/>
      <c r="AEO67" s="407"/>
      <c r="AEP67" s="407"/>
      <c r="AEQ67" s="407"/>
      <c r="AER67" s="407"/>
      <c r="AES67" s="407"/>
      <c r="AET67" s="407"/>
      <c r="AEU67" s="407"/>
      <c r="AEV67" s="407"/>
      <c r="AEW67" s="407"/>
      <c r="AEX67" s="407"/>
      <c r="AEY67" s="407"/>
      <c r="AEZ67" s="407"/>
      <c r="AFA67" s="407"/>
      <c r="AFB67" s="407"/>
      <c r="AFC67" s="407"/>
      <c r="AFD67" s="407"/>
      <c r="AFE67" s="407"/>
      <c r="AFF67" s="407"/>
      <c r="AFG67" s="407"/>
      <c r="AFH67" s="407"/>
      <c r="AFI67" s="407"/>
      <c r="AFJ67" s="407"/>
      <c r="AFK67" s="407"/>
      <c r="AFL67" s="407"/>
      <c r="AFM67" s="407"/>
      <c r="AFN67" s="407"/>
      <c r="AFO67" s="407"/>
      <c r="AFP67" s="407"/>
      <c r="AFQ67" s="407"/>
      <c r="AFR67" s="407"/>
      <c r="AFS67" s="407"/>
      <c r="AFT67" s="407"/>
      <c r="AFU67" s="407"/>
      <c r="AFV67" s="407"/>
      <c r="AFW67" s="407"/>
      <c r="AFX67" s="407"/>
      <c r="AFY67" s="407"/>
      <c r="AFZ67" s="407"/>
      <c r="AGA67" s="407"/>
      <c r="AGB67" s="407"/>
      <c r="AGC67" s="407"/>
      <c r="AGD67" s="407"/>
      <c r="AGE67" s="407"/>
      <c r="AGF67" s="407"/>
      <c r="AGG67" s="407"/>
      <c r="AGH67" s="407"/>
      <c r="AGI67" s="407"/>
      <c r="AGJ67" s="407"/>
      <c r="AGK67" s="407"/>
      <c r="AGL67" s="407"/>
      <c r="AGM67" s="407"/>
      <c r="AGN67" s="407"/>
      <c r="AGO67" s="407"/>
      <c r="AGP67" s="407"/>
      <c r="AGQ67" s="407"/>
      <c r="AGR67" s="407"/>
      <c r="AGS67" s="407"/>
      <c r="AGT67" s="407"/>
      <c r="AGU67" s="407"/>
      <c r="AGV67" s="407"/>
      <c r="AGW67" s="407"/>
      <c r="AGX67" s="407"/>
      <c r="AGY67" s="407"/>
      <c r="AGZ67" s="407"/>
      <c r="AHA67" s="407"/>
      <c r="AHB67" s="407"/>
      <c r="AHC67" s="407"/>
      <c r="AHD67" s="407"/>
      <c r="AHE67" s="407"/>
      <c r="AHF67" s="407"/>
      <c r="AHG67" s="407"/>
      <c r="AHH67" s="407"/>
      <c r="AHI67" s="407"/>
      <c r="AHJ67" s="407"/>
      <c r="AHK67" s="407"/>
      <c r="AHL67" s="407"/>
      <c r="AHM67" s="407"/>
      <c r="AHN67" s="407"/>
      <c r="AHO67" s="407"/>
      <c r="AHP67" s="407"/>
      <c r="AHQ67" s="407"/>
      <c r="AHR67" s="407"/>
      <c r="AHS67" s="407"/>
      <c r="AHT67" s="407"/>
      <c r="AHU67" s="407"/>
      <c r="AHV67" s="407"/>
      <c r="AHW67" s="407"/>
      <c r="AHX67" s="407"/>
      <c r="AHY67" s="407"/>
      <c r="AHZ67" s="407"/>
      <c r="AIA67" s="407"/>
      <c r="AIB67" s="407"/>
      <c r="AIC67" s="407"/>
      <c r="AID67" s="407"/>
      <c r="AIE67" s="407"/>
      <c r="AIF67" s="407"/>
      <c r="AIG67" s="407"/>
      <c r="AIH67" s="407"/>
      <c r="AII67" s="407"/>
      <c r="AIJ67" s="407"/>
      <c r="AIK67" s="407"/>
      <c r="AIL67" s="407"/>
      <c r="AIM67" s="407"/>
      <c r="AIN67" s="407"/>
      <c r="AIO67" s="407"/>
      <c r="AIP67" s="407"/>
      <c r="AIQ67" s="407"/>
      <c r="AIR67" s="407"/>
      <c r="AIS67" s="407"/>
      <c r="AIT67" s="407"/>
      <c r="AIU67" s="407"/>
      <c r="AIV67" s="407"/>
      <c r="AIW67" s="407"/>
      <c r="AIX67" s="407"/>
      <c r="AIY67" s="407"/>
      <c r="AIZ67" s="407"/>
      <c r="AJA67" s="407"/>
      <c r="AJB67" s="407"/>
      <c r="AJC67" s="407"/>
      <c r="AJD67" s="407"/>
      <c r="AJE67" s="407"/>
      <c r="AJF67" s="407"/>
      <c r="AJG67" s="407"/>
      <c r="AJH67" s="407"/>
      <c r="AJI67" s="407"/>
      <c r="AJJ67" s="407"/>
      <c r="AJK67" s="407"/>
      <c r="AJL67" s="407"/>
      <c r="AJM67" s="407"/>
      <c r="AJN67" s="407"/>
      <c r="AJO67" s="407"/>
      <c r="AJP67" s="407"/>
      <c r="AJQ67" s="407"/>
      <c r="AJR67" s="407"/>
      <c r="AJS67" s="407"/>
      <c r="AJT67" s="407"/>
      <c r="AJU67" s="407"/>
      <c r="AJV67" s="407"/>
      <c r="AJW67" s="407"/>
      <c r="AJX67" s="407"/>
      <c r="AJY67" s="407"/>
      <c r="AJZ67" s="407"/>
      <c r="AKA67" s="407"/>
      <c r="AKB67" s="407"/>
      <c r="AKC67" s="407"/>
      <c r="AKD67" s="407"/>
      <c r="AKE67" s="407"/>
      <c r="AKF67" s="407"/>
      <c r="AKG67" s="407"/>
      <c r="AKH67" s="407"/>
      <c r="AKI67" s="407"/>
      <c r="AKJ67" s="407"/>
      <c r="AKK67" s="407"/>
      <c r="AKL67" s="407"/>
      <c r="AKM67" s="407"/>
      <c r="AKN67" s="407"/>
      <c r="AKO67" s="407"/>
      <c r="AKP67" s="407"/>
      <c r="AKQ67" s="407"/>
      <c r="AKR67" s="407"/>
      <c r="AKS67" s="407"/>
      <c r="AKT67" s="407"/>
      <c r="AKU67" s="407"/>
      <c r="AKV67" s="407"/>
      <c r="AKW67" s="407"/>
      <c r="AKX67" s="407"/>
      <c r="AKY67" s="407"/>
      <c r="AKZ67" s="407"/>
      <c r="ALA67" s="407"/>
      <c r="ALB67" s="407"/>
      <c r="ALC67" s="407"/>
      <c r="ALD67" s="407"/>
      <c r="ALE67" s="407"/>
      <c r="ALF67" s="407"/>
      <c r="ALG67" s="407"/>
      <c r="ALH67" s="407"/>
      <c r="ALI67" s="407"/>
      <c r="ALJ67" s="407"/>
      <c r="ALK67" s="407"/>
      <c r="ALL67" s="407"/>
      <c r="ALM67" s="407"/>
      <c r="ALN67" s="407"/>
      <c r="ALO67" s="407"/>
      <c r="ALP67" s="407"/>
      <c r="ALQ67" s="407"/>
      <c r="ALR67" s="407"/>
      <c r="ALS67" s="407"/>
      <c r="ALT67" s="407"/>
      <c r="ALU67" s="407"/>
      <c r="ALV67" s="407"/>
      <c r="ALW67" s="407"/>
      <c r="ALX67" s="407"/>
      <c r="ALY67" s="407"/>
      <c r="ALZ67" s="407"/>
      <c r="AMA67" s="407"/>
      <c r="AMB67" s="407"/>
      <c r="AMC67" s="407"/>
      <c r="AMD67" s="407"/>
      <c r="AME67" s="407"/>
      <c r="AMF67" s="407"/>
      <c r="AMG67" s="407"/>
      <c r="AMH67" s="407"/>
      <c r="AMI67" s="407"/>
      <c r="AMJ67" s="407"/>
      <c r="AMK67" s="407"/>
      <c r="AML67" s="407"/>
      <c r="AMM67" s="407"/>
      <c r="AMN67" s="407"/>
      <c r="AMO67" s="407"/>
      <c r="AMP67" s="407"/>
      <c r="AMQ67" s="407"/>
      <c r="AMR67" s="407"/>
      <c r="AMS67" s="407"/>
      <c r="AMT67" s="407"/>
      <c r="AMU67" s="407"/>
      <c r="AMV67" s="407"/>
      <c r="AMW67" s="407"/>
      <c r="AMX67" s="407"/>
      <c r="AMY67" s="407"/>
      <c r="AMZ67" s="407"/>
      <c r="ANA67" s="407"/>
      <c r="ANB67" s="407"/>
      <c r="ANC67" s="407"/>
      <c r="AND67" s="407"/>
      <c r="ANE67" s="407"/>
      <c r="ANF67" s="407"/>
      <c r="ANG67" s="407"/>
      <c r="ANH67" s="407"/>
      <c r="ANI67" s="407"/>
      <c r="ANJ67" s="407"/>
      <c r="ANK67" s="407"/>
      <c r="ANL67" s="407"/>
      <c r="ANM67" s="407"/>
      <c r="ANN67" s="407"/>
      <c r="ANO67" s="407"/>
      <c r="ANP67" s="407"/>
      <c r="ANQ67" s="407"/>
      <c r="ANR67" s="407"/>
      <c r="ANS67" s="407"/>
      <c r="ANT67" s="407"/>
      <c r="ANU67" s="407"/>
      <c r="ANV67" s="407"/>
      <c r="ANW67" s="407"/>
      <c r="ANX67" s="407"/>
      <c r="ANY67" s="407"/>
      <c r="ANZ67" s="407"/>
      <c r="AOA67" s="407"/>
      <c r="AOB67" s="407"/>
      <c r="AOC67" s="407"/>
      <c r="AOD67" s="407"/>
      <c r="AOE67" s="407"/>
      <c r="AOF67" s="407"/>
      <c r="AOG67" s="407"/>
      <c r="AOH67" s="407"/>
      <c r="AOI67" s="407"/>
      <c r="AOJ67" s="407"/>
      <c r="AOK67" s="407"/>
      <c r="AOL67" s="407"/>
      <c r="AOM67" s="407"/>
      <c r="AON67" s="407"/>
      <c r="AOO67" s="407"/>
      <c r="AOP67" s="407"/>
      <c r="AOQ67" s="407"/>
      <c r="AOR67" s="407"/>
      <c r="AOS67" s="407"/>
      <c r="AOT67" s="407"/>
      <c r="AOU67" s="407"/>
      <c r="AOV67" s="407"/>
      <c r="AOW67" s="407"/>
      <c r="AOX67" s="407"/>
      <c r="AOY67" s="407"/>
      <c r="AOZ67" s="407"/>
      <c r="APA67" s="407"/>
      <c r="APB67" s="407"/>
      <c r="APC67" s="407"/>
      <c r="APD67" s="407"/>
      <c r="APE67" s="407"/>
      <c r="APF67" s="407"/>
      <c r="APG67" s="407"/>
      <c r="APH67" s="407"/>
      <c r="API67" s="407"/>
      <c r="APJ67" s="407"/>
      <c r="APK67" s="407"/>
      <c r="APL67" s="407"/>
      <c r="APM67" s="407"/>
      <c r="APN67" s="407"/>
      <c r="APO67" s="407"/>
      <c r="APP67" s="407"/>
      <c r="APQ67" s="407"/>
      <c r="APR67" s="407"/>
      <c r="APS67" s="407"/>
      <c r="APT67" s="407"/>
      <c r="APU67" s="407"/>
      <c r="APV67" s="407"/>
      <c r="APW67" s="407"/>
      <c r="APX67" s="407"/>
      <c r="APY67" s="407"/>
      <c r="APZ67" s="407"/>
      <c r="AQA67" s="407"/>
      <c r="AQB67" s="407"/>
      <c r="AQC67" s="407"/>
      <c r="AQD67" s="407"/>
      <c r="AQE67" s="407"/>
      <c r="AQF67" s="407"/>
      <c r="AQG67" s="407"/>
      <c r="AQH67" s="407"/>
      <c r="AQI67" s="407"/>
      <c r="AQJ67" s="407"/>
      <c r="AQK67" s="407"/>
      <c r="AQL67" s="407"/>
      <c r="AQM67" s="407"/>
      <c r="AQN67" s="407"/>
      <c r="AQO67" s="407"/>
      <c r="AQP67" s="407"/>
      <c r="AQQ67" s="407"/>
      <c r="AQR67" s="407"/>
      <c r="AQS67" s="407"/>
      <c r="AQT67" s="407"/>
      <c r="AQU67" s="407"/>
      <c r="AQV67" s="407"/>
      <c r="AQW67" s="407"/>
      <c r="AQX67" s="407"/>
      <c r="AQY67" s="407"/>
      <c r="AQZ67" s="407"/>
      <c r="ARA67" s="407"/>
      <c r="ARB67" s="407"/>
      <c r="ARC67" s="407"/>
      <c r="ARD67" s="407"/>
      <c r="ARE67" s="407"/>
      <c r="ARF67" s="407"/>
      <c r="ARG67" s="407"/>
      <c r="ARH67" s="407"/>
      <c r="ARI67" s="407"/>
      <c r="ARJ67" s="407"/>
      <c r="ARK67" s="407"/>
      <c r="ARL67" s="407"/>
      <c r="ARM67" s="407"/>
      <c r="ARN67" s="407"/>
      <c r="ARO67" s="407"/>
      <c r="ARP67" s="407"/>
      <c r="ARQ67" s="407"/>
      <c r="ARR67" s="407"/>
      <c r="ARS67" s="407"/>
      <c r="ART67" s="407"/>
      <c r="ARU67" s="407"/>
      <c r="ARV67" s="407"/>
      <c r="ARW67" s="407"/>
      <c r="ARX67" s="407"/>
      <c r="ARY67" s="407"/>
      <c r="ARZ67" s="407"/>
      <c r="ASA67" s="407"/>
      <c r="ASB67" s="407"/>
      <c r="ASC67" s="407"/>
      <c r="ASD67" s="407"/>
      <c r="ASE67" s="407"/>
      <c r="ASF67" s="407"/>
      <c r="ASG67" s="407"/>
      <c r="ASH67" s="407"/>
      <c r="ASI67" s="407"/>
      <c r="ASJ67" s="407"/>
      <c r="ASK67" s="407"/>
      <c r="ASL67" s="407"/>
      <c r="ASM67" s="407"/>
      <c r="ASN67" s="407"/>
      <c r="ASO67" s="407"/>
      <c r="ASP67" s="407"/>
      <c r="ASQ67" s="407"/>
      <c r="ASR67" s="407"/>
      <c r="ASS67" s="407"/>
      <c r="AST67" s="407"/>
      <c r="ASU67" s="407"/>
      <c r="ASV67" s="407"/>
      <c r="ASW67" s="407"/>
      <c r="ASX67" s="407"/>
      <c r="ASY67" s="407"/>
      <c r="ASZ67" s="407"/>
      <c r="ATA67" s="407"/>
      <c r="ATB67" s="407"/>
      <c r="ATC67" s="407"/>
      <c r="ATD67" s="407"/>
      <c r="ATE67" s="407"/>
      <c r="ATF67" s="407"/>
      <c r="ATG67" s="407"/>
      <c r="ATH67" s="407"/>
      <c r="ATI67" s="407"/>
      <c r="ATJ67" s="407"/>
      <c r="ATK67" s="407"/>
      <c r="ATL67" s="407"/>
      <c r="ATM67" s="407"/>
      <c r="ATN67" s="407"/>
      <c r="ATO67" s="407"/>
      <c r="ATP67" s="407"/>
      <c r="ATQ67" s="407"/>
      <c r="ATR67" s="407"/>
      <c r="ATS67" s="407"/>
      <c r="ATT67" s="407"/>
      <c r="ATU67" s="407"/>
      <c r="ATV67" s="407"/>
      <c r="ATW67" s="407"/>
      <c r="ATX67" s="407"/>
      <c r="ATY67" s="407"/>
      <c r="ATZ67" s="407"/>
      <c r="AUA67" s="407"/>
      <c r="AUB67" s="407"/>
      <c r="AUC67" s="407"/>
      <c r="AUD67" s="407"/>
      <c r="AUE67" s="407"/>
      <c r="AUF67" s="407"/>
      <c r="AUG67" s="407"/>
      <c r="AUH67" s="407"/>
      <c r="AUI67" s="407"/>
      <c r="AUJ67" s="407"/>
      <c r="AUK67" s="407"/>
      <c r="AUL67" s="407"/>
      <c r="AUM67" s="407"/>
      <c r="AUN67" s="407"/>
      <c r="AUO67" s="407"/>
      <c r="AUP67" s="407"/>
      <c r="AUQ67" s="407"/>
      <c r="AUR67" s="407"/>
      <c r="AUS67" s="407"/>
      <c r="AUT67" s="407"/>
      <c r="AUU67" s="407"/>
      <c r="AUV67" s="407"/>
      <c r="AUW67" s="407"/>
      <c r="AUX67" s="407"/>
      <c r="AUY67" s="407"/>
      <c r="AUZ67" s="407"/>
      <c r="AVA67" s="407"/>
      <c r="AVB67" s="407"/>
      <c r="AVC67" s="407"/>
      <c r="AVD67" s="407"/>
      <c r="AVE67" s="407"/>
      <c r="AVF67" s="407"/>
      <c r="AVG67" s="407"/>
      <c r="AVH67" s="407"/>
      <c r="AVI67" s="407"/>
      <c r="AVJ67" s="407"/>
      <c r="AVK67" s="407"/>
      <c r="AVL67" s="407"/>
      <c r="AVM67" s="407"/>
      <c r="AVN67" s="407"/>
      <c r="AVO67" s="407"/>
      <c r="AVP67" s="407"/>
      <c r="AVQ67" s="407"/>
      <c r="AVR67" s="407"/>
      <c r="AVS67" s="407"/>
      <c r="AVT67" s="407"/>
      <c r="AVU67" s="407"/>
      <c r="AVV67" s="407"/>
      <c r="AVW67" s="407"/>
      <c r="AVX67" s="407"/>
      <c r="AVY67" s="407"/>
      <c r="AVZ67" s="407"/>
      <c r="AWA67" s="407"/>
      <c r="AWB67" s="407"/>
      <c r="AWC67" s="407"/>
      <c r="AWD67" s="407"/>
      <c r="AWE67" s="407"/>
      <c r="AWF67" s="407"/>
      <c r="AWG67" s="407"/>
      <c r="AWH67" s="407"/>
      <c r="AWI67" s="407"/>
      <c r="AWJ67" s="407"/>
      <c r="AWK67" s="407"/>
      <c r="AWL67" s="407"/>
      <c r="AWM67" s="407"/>
      <c r="AWN67" s="407"/>
      <c r="AWO67" s="407"/>
      <c r="AWP67" s="407"/>
      <c r="AWQ67" s="407"/>
      <c r="AWR67" s="407"/>
      <c r="AWS67" s="407"/>
      <c r="AWT67" s="407"/>
      <c r="AWU67" s="407"/>
      <c r="AWV67" s="407"/>
      <c r="AWW67" s="407"/>
      <c r="AWX67" s="407"/>
      <c r="AWY67" s="407"/>
      <c r="AWZ67" s="407"/>
      <c r="AXA67" s="407"/>
      <c r="AXB67" s="407"/>
      <c r="AXC67" s="407"/>
      <c r="AXD67" s="407"/>
      <c r="AXE67" s="407"/>
      <c r="AXF67" s="407"/>
      <c r="AXG67" s="407"/>
      <c r="AXH67" s="407"/>
      <c r="AXI67" s="407"/>
      <c r="AXJ67" s="407"/>
      <c r="AXK67" s="407"/>
      <c r="AXL67" s="407"/>
      <c r="AXM67" s="407"/>
      <c r="AXN67" s="407"/>
      <c r="AXO67" s="407"/>
      <c r="AXP67" s="407"/>
      <c r="AXQ67" s="407"/>
      <c r="AXR67" s="407"/>
      <c r="AXS67" s="407"/>
      <c r="AXT67" s="407"/>
      <c r="AXU67" s="407"/>
      <c r="AXV67" s="407"/>
      <c r="AXW67" s="407"/>
      <c r="AXX67" s="407"/>
      <c r="AXY67" s="407"/>
      <c r="AXZ67" s="407"/>
      <c r="AYA67" s="407"/>
      <c r="AYB67" s="407"/>
      <c r="AYC67" s="407"/>
      <c r="AYD67" s="407"/>
      <c r="AYE67" s="407"/>
      <c r="AYF67" s="407"/>
      <c r="AYG67" s="407"/>
      <c r="AYH67" s="407"/>
      <c r="AYI67" s="407"/>
      <c r="AYJ67" s="407"/>
      <c r="AYK67" s="407"/>
      <c r="AYL67" s="407"/>
      <c r="AYM67" s="407"/>
      <c r="AYN67" s="407"/>
      <c r="AYO67" s="407"/>
      <c r="AYP67" s="407"/>
      <c r="AYQ67" s="407"/>
      <c r="AYR67" s="407"/>
      <c r="AYS67" s="407"/>
      <c r="AYT67" s="407"/>
      <c r="AYU67" s="407"/>
      <c r="AYV67" s="407"/>
      <c r="AYW67" s="407"/>
      <c r="AYX67" s="407"/>
      <c r="AYY67" s="407"/>
      <c r="AYZ67" s="407"/>
      <c r="AZA67" s="407"/>
      <c r="AZB67" s="407"/>
      <c r="AZC67" s="407"/>
      <c r="AZD67" s="407"/>
      <c r="AZE67" s="407"/>
      <c r="AZF67" s="407"/>
      <c r="AZG67" s="407"/>
      <c r="AZH67" s="407"/>
      <c r="AZI67" s="407"/>
      <c r="AZJ67" s="407"/>
      <c r="AZK67" s="407"/>
      <c r="AZL67" s="407"/>
      <c r="AZM67" s="407"/>
      <c r="AZN67" s="407"/>
      <c r="AZO67" s="407"/>
      <c r="AZP67" s="407"/>
      <c r="AZQ67" s="407"/>
      <c r="AZR67" s="407"/>
      <c r="AZS67" s="407"/>
      <c r="AZT67" s="407"/>
      <c r="AZU67" s="407"/>
      <c r="AZV67" s="407"/>
      <c r="AZW67" s="407"/>
      <c r="AZX67" s="407"/>
      <c r="AZY67" s="407"/>
      <c r="AZZ67" s="407"/>
      <c r="BAA67" s="407"/>
      <c r="BAB67" s="407"/>
      <c r="BAC67" s="407"/>
      <c r="BAD67" s="407"/>
      <c r="BAE67" s="407"/>
      <c r="BAF67" s="407"/>
      <c r="BAG67" s="407"/>
      <c r="BAH67" s="407"/>
      <c r="BAI67" s="407"/>
      <c r="BAJ67" s="407"/>
      <c r="BAK67" s="407"/>
      <c r="BAL67" s="407"/>
      <c r="BAM67" s="407"/>
      <c r="BAN67" s="407"/>
      <c r="BAO67" s="407"/>
      <c r="BAP67" s="407"/>
      <c r="BAQ67" s="407"/>
      <c r="BAR67" s="407"/>
      <c r="BAS67" s="407"/>
      <c r="BAT67" s="407"/>
      <c r="BAU67" s="407"/>
      <c r="BAV67" s="407"/>
      <c r="BAW67" s="407"/>
      <c r="BAX67" s="407"/>
      <c r="BAY67" s="407"/>
      <c r="BAZ67" s="407"/>
      <c r="BBA67" s="407"/>
      <c r="BBB67" s="407"/>
      <c r="BBC67" s="407"/>
      <c r="BBD67" s="407"/>
      <c r="BBE67" s="407"/>
      <c r="BBF67" s="407"/>
      <c r="BBG67" s="407"/>
      <c r="BBH67" s="407"/>
      <c r="BBI67" s="407"/>
      <c r="BBJ67" s="407"/>
      <c r="BBK67" s="407"/>
      <c r="BBL67" s="407"/>
      <c r="BBM67" s="407"/>
      <c r="BBN67" s="407"/>
      <c r="BBO67" s="407"/>
      <c r="BBP67" s="407"/>
      <c r="BBQ67" s="407"/>
      <c r="BBR67" s="407"/>
      <c r="BBS67" s="407"/>
      <c r="BBT67" s="407"/>
      <c r="BBU67" s="407"/>
      <c r="BBV67" s="407"/>
      <c r="BBW67" s="407"/>
      <c r="BBX67" s="407"/>
      <c r="BBY67" s="407"/>
      <c r="BBZ67" s="407"/>
      <c r="BCA67" s="407"/>
      <c r="BCB67" s="407"/>
      <c r="BCC67" s="407"/>
      <c r="BCD67" s="407"/>
      <c r="BCE67" s="407"/>
      <c r="BCF67" s="407"/>
      <c r="BCG67" s="407"/>
      <c r="BCH67" s="407"/>
      <c r="BCI67" s="407"/>
      <c r="BCJ67" s="407"/>
      <c r="BCK67" s="407"/>
      <c r="BCL67" s="407"/>
      <c r="BCM67" s="407"/>
      <c r="BCN67" s="407"/>
      <c r="BCO67" s="407"/>
      <c r="BCP67" s="407"/>
      <c r="BCQ67" s="407"/>
      <c r="BCR67" s="407"/>
      <c r="BCS67" s="407"/>
      <c r="BCT67" s="407"/>
      <c r="BCU67" s="407"/>
      <c r="BCV67" s="407"/>
      <c r="BCW67" s="407"/>
      <c r="BCX67" s="407"/>
      <c r="BCY67" s="407"/>
      <c r="BCZ67" s="407"/>
      <c r="BDA67" s="407"/>
      <c r="BDB67" s="407"/>
      <c r="BDC67" s="407"/>
      <c r="BDD67" s="407"/>
      <c r="BDE67" s="407"/>
      <c r="BDF67" s="407"/>
      <c r="BDG67" s="407"/>
      <c r="BDH67" s="407"/>
      <c r="BDI67" s="407"/>
      <c r="BDJ67" s="407"/>
      <c r="BDK67" s="407"/>
      <c r="BDL67" s="407"/>
      <c r="BDM67" s="407"/>
      <c r="BDN67" s="407"/>
      <c r="BDO67" s="407"/>
      <c r="BDP67" s="407"/>
      <c r="BDQ67" s="407"/>
      <c r="BDR67" s="407"/>
      <c r="BDS67" s="407"/>
      <c r="BDT67" s="407"/>
      <c r="BDU67" s="407"/>
      <c r="BDV67" s="407"/>
      <c r="BDW67" s="407"/>
      <c r="BDX67" s="407"/>
      <c r="BDY67" s="407"/>
      <c r="BDZ67" s="407"/>
      <c r="BEA67" s="407"/>
      <c r="BEB67" s="407"/>
      <c r="BEC67" s="407"/>
      <c r="BED67" s="407"/>
      <c r="BEE67" s="407"/>
      <c r="BEF67" s="407"/>
      <c r="BEG67" s="407"/>
      <c r="BEH67" s="407"/>
      <c r="BEI67" s="407"/>
      <c r="BEJ67" s="407"/>
      <c r="BEK67" s="407"/>
      <c r="BEL67" s="407"/>
      <c r="BEM67" s="407"/>
      <c r="BEN67" s="407"/>
      <c r="BEO67" s="407"/>
      <c r="BEP67" s="407"/>
      <c r="BEQ67" s="407"/>
      <c r="BER67" s="407"/>
      <c r="BES67" s="407"/>
      <c r="BET67" s="407"/>
      <c r="BEU67" s="407"/>
      <c r="BEV67" s="407"/>
      <c r="BEW67" s="407"/>
      <c r="BEX67" s="407"/>
      <c r="BEY67" s="407"/>
      <c r="BEZ67" s="407"/>
      <c r="BFA67" s="407"/>
      <c r="BFB67" s="407"/>
      <c r="BFC67" s="407"/>
      <c r="BFD67" s="407"/>
      <c r="BFE67" s="407"/>
      <c r="BFF67" s="407"/>
      <c r="BFG67" s="407"/>
      <c r="BFH67" s="407"/>
      <c r="BFI67" s="407"/>
      <c r="BFJ67" s="407"/>
      <c r="BFK67" s="407"/>
      <c r="BFL67" s="407"/>
      <c r="BFM67" s="407"/>
      <c r="BFN67" s="407"/>
      <c r="BFO67" s="407"/>
      <c r="BFP67" s="407"/>
      <c r="BFQ67" s="407"/>
      <c r="BFR67" s="407"/>
      <c r="BFS67" s="407"/>
      <c r="BFT67" s="407"/>
      <c r="BFU67" s="407"/>
      <c r="BFV67" s="407"/>
      <c r="BFW67" s="407"/>
      <c r="BFX67" s="407"/>
      <c r="BFY67" s="407"/>
      <c r="BFZ67" s="407"/>
      <c r="BGA67" s="407"/>
      <c r="BGB67" s="407"/>
      <c r="BGC67" s="407"/>
      <c r="BGD67" s="407"/>
      <c r="BGE67" s="407"/>
      <c r="BGF67" s="407"/>
      <c r="BGG67" s="407"/>
      <c r="BGH67" s="407"/>
      <c r="BGI67" s="407"/>
      <c r="BGJ67" s="407"/>
      <c r="BGK67" s="407"/>
      <c r="BGL67" s="407"/>
      <c r="BGM67" s="407"/>
      <c r="BGN67" s="407"/>
      <c r="BGO67" s="407"/>
      <c r="BGP67" s="407"/>
      <c r="BGQ67" s="407"/>
      <c r="BGR67" s="407"/>
      <c r="BGS67" s="407"/>
      <c r="BGT67" s="407"/>
      <c r="BGU67" s="407"/>
      <c r="BGV67" s="407"/>
      <c r="BGW67" s="407"/>
      <c r="BGX67" s="407"/>
      <c r="BGY67" s="407"/>
      <c r="BGZ67" s="407"/>
      <c r="BHA67" s="407"/>
      <c r="BHB67" s="407"/>
      <c r="BHC67" s="407"/>
      <c r="BHD67" s="407"/>
      <c r="BHE67" s="407"/>
      <c r="BHF67" s="407"/>
      <c r="BHG67" s="407"/>
      <c r="BHH67" s="407"/>
      <c r="BHI67" s="407"/>
      <c r="BHJ67" s="407"/>
      <c r="BHK67" s="407"/>
      <c r="BHL67" s="407"/>
      <c r="BHM67" s="407"/>
      <c r="BHN67" s="407"/>
      <c r="BHO67" s="407"/>
      <c r="BHP67" s="407"/>
      <c r="BHQ67" s="407"/>
      <c r="BHR67" s="407"/>
      <c r="BHS67" s="407"/>
      <c r="BHT67" s="407"/>
      <c r="BHU67" s="407"/>
      <c r="BHV67" s="407"/>
      <c r="BHW67" s="407"/>
      <c r="BHX67" s="407"/>
      <c r="BHY67" s="407"/>
      <c r="BHZ67" s="407"/>
      <c r="BIA67" s="407"/>
      <c r="BIB67" s="407"/>
      <c r="BIC67" s="407"/>
      <c r="BID67" s="407"/>
      <c r="BIE67" s="407"/>
      <c r="BIF67" s="407"/>
      <c r="BIG67" s="407"/>
      <c r="BIH67" s="407"/>
      <c r="BII67" s="407"/>
      <c r="BIJ67" s="407"/>
      <c r="BIK67" s="407"/>
      <c r="BIL67" s="407"/>
      <c r="BIM67" s="407"/>
      <c r="BIN67" s="407"/>
      <c r="BIO67" s="407"/>
      <c r="BIP67" s="407"/>
      <c r="BIQ67" s="407"/>
      <c r="BIR67" s="407"/>
      <c r="BIS67" s="407"/>
      <c r="BIT67" s="407"/>
      <c r="BIU67" s="407"/>
      <c r="BIV67" s="407"/>
      <c r="BIW67" s="407"/>
      <c r="BIX67" s="407"/>
      <c r="BIY67" s="407"/>
      <c r="BIZ67" s="407"/>
      <c r="BJA67" s="407"/>
      <c r="BJB67" s="407"/>
      <c r="BJC67" s="407"/>
      <c r="BJD67" s="407"/>
      <c r="BJE67" s="407"/>
      <c r="BJF67" s="407"/>
      <c r="BJG67" s="407"/>
      <c r="BJH67" s="407"/>
      <c r="BJI67" s="407"/>
      <c r="BJJ67" s="407"/>
      <c r="BJK67" s="407"/>
      <c r="BJL67" s="407"/>
      <c r="BJM67" s="407"/>
      <c r="BJN67" s="407"/>
      <c r="BJO67" s="407"/>
      <c r="BJP67" s="407"/>
      <c r="BJQ67" s="407"/>
      <c r="BJR67" s="407"/>
      <c r="BJS67" s="407"/>
      <c r="BJT67" s="407"/>
      <c r="BJU67" s="407"/>
      <c r="BJV67" s="407"/>
      <c r="BJW67" s="407"/>
      <c r="BJX67" s="407"/>
      <c r="BJY67" s="407"/>
      <c r="BJZ67" s="407"/>
      <c r="BKA67" s="407"/>
      <c r="BKB67" s="407"/>
      <c r="BKC67" s="407"/>
      <c r="BKD67" s="407"/>
      <c r="BKE67" s="407"/>
      <c r="BKF67" s="407"/>
      <c r="BKG67" s="407"/>
      <c r="BKH67" s="407"/>
      <c r="BKI67" s="407"/>
      <c r="BKJ67" s="407"/>
      <c r="BKK67" s="407"/>
      <c r="BKL67" s="407"/>
      <c r="BKM67" s="407"/>
      <c r="BKN67" s="407"/>
      <c r="BKO67" s="407"/>
      <c r="BKP67" s="407"/>
      <c r="BKQ67" s="407"/>
      <c r="BKR67" s="407"/>
      <c r="BKS67" s="407"/>
      <c r="BKT67" s="407"/>
      <c r="BKU67" s="407"/>
      <c r="BKV67" s="407"/>
      <c r="BKW67" s="407"/>
      <c r="BKX67" s="407"/>
      <c r="BKY67" s="407"/>
      <c r="BKZ67" s="407"/>
      <c r="BLA67" s="407"/>
      <c r="BLB67" s="407"/>
      <c r="BLC67" s="407"/>
      <c r="BLD67" s="407"/>
      <c r="BLE67" s="407"/>
      <c r="BLF67" s="407"/>
      <c r="BLG67" s="407"/>
      <c r="BLH67" s="407"/>
      <c r="BLI67" s="407"/>
      <c r="BLJ67" s="407"/>
      <c r="BLK67" s="407"/>
      <c r="BLL67" s="407"/>
      <c r="BLM67" s="407"/>
      <c r="BLN67" s="407"/>
      <c r="BLO67" s="407"/>
      <c r="BLP67" s="407"/>
      <c r="BLQ67" s="407"/>
      <c r="BLR67" s="407"/>
      <c r="BLS67" s="407"/>
      <c r="BLT67" s="407"/>
      <c r="BLU67" s="407"/>
      <c r="BLV67" s="407"/>
      <c r="BLW67" s="407"/>
      <c r="BLX67" s="407"/>
      <c r="BLY67" s="407"/>
      <c r="BLZ67" s="407"/>
      <c r="BMA67" s="407"/>
      <c r="BMB67" s="407"/>
      <c r="BMC67" s="407"/>
      <c r="BMD67" s="407"/>
      <c r="BME67" s="407"/>
      <c r="BMF67" s="407"/>
      <c r="BMG67" s="407"/>
      <c r="BMH67" s="407"/>
      <c r="BMI67" s="407"/>
      <c r="BMJ67" s="407"/>
      <c r="BMK67" s="407"/>
      <c r="BML67" s="407"/>
      <c r="BMM67" s="407"/>
      <c r="BMN67" s="407"/>
      <c r="BMO67" s="407"/>
      <c r="BMP67" s="407"/>
      <c r="BMQ67" s="407"/>
      <c r="BMR67" s="407"/>
      <c r="BMS67" s="407"/>
      <c r="BMT67" s="407"/>
      <c r="BMU67" s="407"/>
      <c r="BMV67" s="407"/>
      <c r="BMW67" s="407"/>
      <c r="BMX67" s="407"/>
      <c r="BMY67" s="407"/>
      <c r="BMZ67" s="407"/>
      <c r="BNA67" s="407"/>
      <c r="BNB67" s="407"/>
      <c r="BNC67" s="407"/>
      <c r="BND67" s="407"/>
      <c r="BNE67" s="407"/>
      <c r="BNF67" s="407"/>
      <c r="BNG67" s="407"/>
      <c r="BNH67" s="407"/>
      <c r="BNI67" s="407"/>
      <c r="BNJ67" s="407"/>
      <c r="BNK67" s="407"/>
      <c r="BNL67" s="407"/>
      <c r="BNM67" s="407"/>
      <c r="BNN67" s="407"/>
      <c r="BNO67" s="407"/>
      <c r="BNP67" s="407"/>
      <c r="BNQ67" s="407"/>
      <c r="BNR67" s="407"/>
      <c r="BNS67" s="407"/>
      <c r="BNT67" s="407"/>
      <c r="BNU67" s="407"/>
      <c r="BNV67" s="407"/>
      <c r="BNW67" s="407"/>
      <c r="BNX67" s="407"/>
      <c r="BNY67" s="407"/>
      <c r="BNZ67" s="407"/>
      <c r="BOA67" s="407"/>
      <c r="BOB67" s="407"/>
      <c r="BOC67" s="407"/>
      <c r="BOD67" s="407"/>
      <c r="BOE67" s="407"/>
      <c r="BOF67" s="407"/>
      <c r="BOG67" s="407"/>
      <c r="BOH67" s="407"/>
      <c r="BOI67" s="407"/>
      <c r="BOJ67" s="407"/>
      <c r="BOK67" s="407"/>
      <c r="BOL67" s="407"/>
      <c r="BOM67" s="407"/>
      <c r="BON67" s="407"/>
      <c r="BOO67" s="407"/>
      <c r="BOP67" s="407"/>
      <c r="BOQ67" s="407"/>
      <c r="BOR67" s="407"/>
      <c r="BOS67" s="407"/>
      <c r="BOT67" s="407"/>
      <c r="BOU67" s="407"/>
      <c r="BOV67" s="407"/>
      <c r="BOW67" s="407"/>
      <c r="BOX67" s="407"/>
      <c r="BOY67" s="407"/>
      <c r="BOZ67" s="407"/>
      <c r="BPA67" s="407"/>
      <c r="BPB67" s="407"/>
      <c r="BPC67" s="407"/>
      <c r="BPD67" s="407"/>
      <c r="BPE67" s="407"/>
      <c r="BPF67" s="407"/>
      <c r="BPG67" s="407"/>
      <c r="BPH67" s="407"/>
      <c r="BPI67" s="407"/>
      <c r="BPJ67" s="407"/>
      <c r="BPK67" s="407"/>
      <c r="BPL67" s="407"/>
      <c r="BPM67" s="407"/>
      <c r="BPN67" s="407"/>
      <c r="BPO67" s="407"/>
      <c r="BPP67" s="407"/>
      <c r="BPQ67" s="407"/>
      <c r="BPR67" s="407"/>
      <c r="BPS67" s="407"/>
      <c r="BPT67" s="407"/>
      <c r="BPU67" s="407"/>
      <c r="BPV67" s="407"/>
      <c r="BPW67" s="407"/>
      <c r="BPX67" s="407"/>
      <c r="BPY67" s="407"/>
      <c r="BPZ67" s="407"/>
      <c r="BQA67" s="407"/>
      <c r="BQB67" s="407"/>
      <c r="BQC67" s="407"/>
      <c r="BQD67" s="407"/>
      <c r="BQE67" s="407"/>
      <c r="BQF67" s="407"/>
      <c r="BQG67" s="407"/>
      <c r="BQH67" s="407"/>
      <c r="BQI67" s="407"/>
      <c r="BQJ67" s="407"/>
      <c r="BQK67" s="407"/>
      <c r="BQL67" s="407"/>
      <c r="BQM67" s="407"/>
      <c r="BQN67" s="407"/>
      <c r="BQO67" s="407"/>
      <c r="BQP67" s="407"/>
      <c r="BQQ67" s="407"/>
      <c r="BQR67" s="407"/>
      <c r="BQS67" s="407"/>
      <c r="BQT67" s="407"/>
      <c r="BQU67" s="407"/>
      <c r="BQV67" s="407"/>
      <c r="BQW67" s="407"/>
      <c r="BQX67" s="407"/>
      <c r="BQY67" s="407"/>
      <c r="BQZ67" s="407"/>
      <c r="BRA67" s="407"/>
      <c r="BRB67" s="407"/>
      <c r="BRC67" s="407"/>
      <c r="BRD67" s="407"/>
      <c r="BRE67" s="407"/>
      <c r="BRF67" s="407"/>
      <c r="BRG67" s="407"/>
      <c r="BRH67" s="407"/>
      <c r="BRI67" s="407"/>
      <c r="BRJ67" s="407"/>
      <c r="BRK67" s="407"/>
      <c r="BRL67" s="407"/>
      <c r="BRM67" s="407"/>
      <c r="BRN67" s="407"/>
      <c r="BRO67" s="407"/>
      <c r="BRP67" s="407"/>
      <c r="BRQ67" s="407"/>
      <c r="BRR67" s="407"/>
      <c r="BRS67" s="407"/>
      <c r="BRT67" s="407"/>
      <c r="BRU67" s="407"/>
      <c r="BRV67" s="407"/>
      <c r="BRW67" s="407"/>
      <c r="BRX67" s="407"/>
      <c r="BRY67" s="407"/>
      <c r="BRZ67" s="407"/>
      <c r="BSA67" s="407"/>
      <c r="BSB67" s="407"/>
      <c r="BSC67" s="407"/>
      <c r="BSD67" s="407"/>
      <c r="BSE67" s="407"/>
      <c r="BSF67" s="407"/>
      <c r="BSG67" s="407"/>
      <c r="BSH67" s="407"/>
      <c r="BSI67" s="407"/>
      <c r="BSJ67" s="407"/>
      <c r="BSK67" s="407"/>
      <c r="BSL67" s="407"/>
      <c r="BSM67" s="407"/>
      <c r="BSN67" s="407"/>
      <c r="BSO67" s="407"/>
      <c r="BSP67" s="407"/>
      <c r="BSQ67" s="407"/>
      <c r="BSR67" s="407"/>
      <c r="BSS67" s="407"/>
      <c r="BST67" s="407"/>
      <c r="BSU67" s="407"/>
      <c r="BSV67" s="407"/>
      <c r="BSW67" s="407"/>
      <c r="BSX67" s="407"/>
      <c r="BSY67" s="407"/>
      <c r="BSZ67" s="407"/>
      <c r="BTA67" s="407"/>
      <c r="BTB67" s="407"/>
      <c r="BTC67" s="407"/>
      <c r="BTD67" s="407"/>
      <c r="BTE67" s="407"/>
      <c r="BTF67" s="407"/>
      <c r="BTG67" s="407"/>
      <c r="BTH67" s="407"/>
      <c r="BTI67" s="407"/>
      <c r="BTJ67" s="407"/>
      <c r="BTK67" s="407"/>
      <c r="BTL67" s="407"/>
      <c r="BTM67" s="407"/>
      <c r="BTN67" s="407"/>
      <c r="BTO67" s="407"/>
      <c r="BTP67" s="407"/>
      <c r="BTQ67" s="407"/>
      <c r="BTR67" s="407"/>
      <c r="BTS67" s="407"/>
      <c r="BTT67" s="407"/>
      <c r="BTU67" s="407"/>
      <c r="BTV67" s="407"/>
      <c r="BTW67" s="407"/>
      <c r="BTX67" s="407"/>
      <c r="BTY67" s="407"/>
      <c r="BTZ67" s="407"/>
      <c r="BUA67" s="407"/>
      <c r="BUB67" s="407"/>
      <c r="BUC67" s="407"/>
      <c r="BUD67" s="407"/>
      <c r="BUE67" s="407"/>
      <c r="BUF67" s="407"/>
      <c r="BUG67" s="407"/>
      <c r="BUH67" s="407"/>
      <c r="BUI67" s="407"/>
      <c r="BUJ67" s="407"/>
      <c r="BUK67" s="407"/>
      <c r="BUL67" s="407"/>
      <c r="BUM67" s="407"/>
      <c r="BUN67" s="407"/>
      <c r="BUO67" s="407"/>
      <c r="BUP67" s="407"/>
      <c r="BUQ67" s="407"/>
      <c r="BUR67" s="407"/>
      <c r="BUS67" s="407"/>
      <c r="BUT67" s="407"/>
      <c r="BUU67" s="407"/>
      <c r="BUV67" s="407"/>
      <c r="BUW67" s="407"/>
      <c r="BUX67" s="407"/>
      <c r="BUY67" s="407"/>
      <c r="BUZ67" s="407"/>
      <c r="BVA67" s="407"/>
      <c r="BVB67" s="407"/>
      <c r="BVC67" s="407"/>
      <c r="BVD67" s="407"/>
      <c r="BVE67" s="407"/>
      <c r="BVF67" s="407"/>
      <c r="BVG67" s="407"/>
      <c r="BVH67" s="407"/>
      <c r="BVI67" s="407"/>
      <c r="BVJ67" s="407"/>
      <c r="BVK67" s="407"/>
      <c r="BVL67" s="407"/>
      <c r="BVM67" s="407"/>
      <c r="BVN67" s="407"/>
      <c r="BVO67" s="407"/>
      <c r="BVP67" s="407"/>
      <c r="BVQ67" s="407"/>
      <c r="BVR67" s="407"/>
      <c r="BVS67" s="407"/>
      <c r="BVT67" s="407"/>
      <c r="BVU67" s="407"/>
      <c r="BVV67" s="407"/>
      <c r="BVW67" s="407"/>
      <c r="BVX67" s="407"/>
      <c r="BVY67" s="407"/>
      <c r="BVZ67" s="407"/>
      <c r="BWA67" s="407"/>
      <c r="BWB67" s="407"/>
      <c r="BWC67" s="407"/>
      <c r="BWD67" s="407"/>
      <c r="BWE67" s="407"/>
      <c r="BWF67" s="407"/>
      <c r="BWG67" s="407"/>
      <c r="BWH67" s="407"/>
      <c r="BWI67" s="407"/>
      <c r="BWJ67" s="407"/>
      <c r="BWK67" s="407"/>
      <c r="BWL67" s="407"/>
      <c r="BWM67" s="407"/>
      <c r="BWN67" s="407"/>
      <c r="BWO67" s="407"/>
      <c r="BWP67" s="407"/>
      <c r="BWQ67" s="407"/>
      <c r="BWR67" s="407"/>
      <c r="BWS67" s="407"/>
      <c r="BWT67" s="407"/>
      <c r="BWU67" s="407"/>
      <c r="BWV67" s="407"/>
      <c r="BWW67" s="407"/>
      <c r="BWX67" s="407"/>
      <c r="BWY67" s="407"/>
      <c r="BWZ67" s="407"/>
      <c r="BXA67" s="407"/>
      <c r="BXB67" s="407"/>
      <c r="BXC67" s="407"/>
      <c r="BXD67" s="407"/>
      <c r="BXE67" s="407"/>
      <c r="BXF67" s="407"/>
      <c r="BXG67" s="407"/>
      <c r="BXH67" s="407"/>
      <c r="BXI67" s="407"/>
      <c r="BXJ67" s="407"/>
      <c r="BXK67" s="407"/>
      <c r="BXL67" s="407"/>
      <c r="BXM67" s="407"/>
      <c r="BXN67" s="407"/>
      <c r="BXO67" s="407"/>
      <c r="BXP67" s="407"/>
      <c r="BXQ67" s="407"/>
      <c r="BXR67" s="407"/>
      <c r="BXS67" s="407"/>
      <c r="BXT67" s="407"/>
      <c r="BXU67" s="407"/>
      <c r="BXV67" s="407"/>
      <c r="BXW67" s="407"/>
      <c r="BXX67" s="407"/>
      <c r="BXY67" s="407"/>
      <c r="BXZ67" s="407"/>
      <c r="BYA67" s="407"/>
      <c r="BYB67" s="407"/>
      <c r="BYC67" s="407"/>
      <c r="BYD67" s="407"/>
      <c r="BYE67" s="407"/>
      <c r="BYF67" s="407"/>
      <c r="BYG67" s="407"/>
      <c r="BYH67" s="407"/>
      <c r="BYI67" s="407"/>
      <c r="BYJ67" s="407"/>
      <c r="BYK67" s="407"/>
      <c r="BYL67" s="407"/>
      <c r="BYM67" s="407"/>
      <c r="BYN67" s="407"/>
      <c r="BYO67" s="407"/>
      <c r="BYP67" s="407"/>
      <c r="BYQ67" s="407"/>
      <c r="BYR67" s="407"/>
      <c r="BYS67" s="407"/>
      <c r="BYT67" s="407"/>
      <c r="BYU67" s="407"/>
      <c r="BYV67" s="407"/>
      <c r="BYW67" s="407"/>
      <c r="BYX67" s="407"/>
      <c r="BYY67" s="407"/>
      <c r="BYZ67" s="407"/>
      <c r="BZA67" s="407"/>
      <c r="BZB67" s="407"/>
      <c r="BZC67" s="407"/>
      <c r="BZD67" s="407"/>
      <c r="BZE67" s="407"/>
      <c r="BZF67" s="407"/>
      <c r="BZG67" s="407"/>
      <c r="BZH67" s="407"/>
      <c r="BZI67" s="407"/>
      <c r="BZJ67" s="407"/>
      <c r="BZK67" s="407"/>
      <c r="BZL67" s="407"/>
      <c r="BZM67" s="407"/>
      <c r="BZN67" s="407"/>
      <c r="BZO67" s="407"/>
      <c r="BZP67" s="407"/>
      <c r="BZQ67" s="407"/>
      <c r="BZR67" s="407"/>
      <c r="BZS67" s="407"/>
      <c r="BZT67" s="407"/>
      <c r="BZU67" s="407"/>
      <c r="BZV67" s="407"/>
      <c r="BZW67" s="407"/>
      <c r="BZX67" s="407"/>
      <c r="BZY67" s="407"/>
      <c r="BZZ67" s="407"/>
      <c r="CAA67" s="407"/>
      <c r="CAB67" s="407"/>
      <c r="CAC67" s="407"/>
      <c r="CAD67" s="407"/>
      <c r="CAE67" s="407"/>
      <c r="CAF67" s="407"/>
      <c r="CAG67" s="407"/>
      <c r="CAH67" s="407"/>
      <c r="CAI67" s="407"/>
      <c r="CAJ67" s="407"/>
      <c r="CAK67" s="407"/>
      <c r="CAL67" s="407"/>
      <c r="CAM67" s="407"/>
      <c r="CAN67" s="407"/>
      <c r="CAO67" s="407"/>
      <c r="CAP67" s="407"/>
      <c r="CAQ67" s="407"/>
      <c r="CAR67" s="407"/>
      <c r="CAS67" s="407"/>
      <c r="CAT67" s="407"/>
      <c r="CAU67" s="407"/>
      <c r="CAV67" s="407"/>
      <c r="CAW67" s="407"/>
      <c r="CAX67" s="407"/>
      <c r="CAY67" s="407"/>
      <c r="CAZ67" s="407"/>
      <c r="CBA67" s="407"/>
      <c r="CBB67" s="407"/>
      <c r="CBC67" s="407"/>
      <c r="CBD67" s="407"/>
      <c r="CBE67" s="407"/>
      <c r="CBF67" s="407"/>
      <c r="CBG67" s="407"/>
      <c r="CBH67" s="407"/>
      <c r="CBI67" s="407"/>
      <c r="CBJ67" s="407"/>
      <c r="CBK67" s="407"/>
      <c r="CBL67" s="407"/>
      <c r="CBM67" s="407"/>
      <c r="CBN67" s="407"/>
      <c r="CBO67" s="407"/>
      <c r="CBP67" s="407"/>
      <c r="CBQ67" s="407"/>
      <c r="CBR67" s="407"/>
      <c r="CBS67" s="407"/>
      <c r="CBT67" s="407"/>
      <c r="CBU67" s="407"/>
      <c r="CBV67" s="407"/>
      <c r="CBW67" s="407"/>
      <c r="CBX67" s="407"/>
      <c r="CBY67" s="407"/>
      <c r="CBZ67" s="407"/>
      <c r="CCA67" s="407"/>
      <c r="CCB67" s="407"/>
      <c r="CCC67" s="407"/>
      <c r="CCD67" s="407"/>
      <c r="CCE67" s="407"/>
      <c r="CCF67" s="407"/>
      <c r="CCG67" s="407"/>
      <c r="CCH67" s="407"/>
      <c r="CCI67" s="407"/>
      <c r="CCJ67" s="407"/>
      <c r="CCK67" s="407"/>
      <c r="CCL67" s="407"/>
      <c r="CCM67" s="407"/>
      <c r="CCN67" s="407"/>
      <c r="CCO67" s="407"/>
      <c r="CCP67" s="407"/>
      <c r="CCQ67" s="407"/>
      <c r="CCR67" s="407"/>
      <c r="CCS67" s="407"/>
      <c r="CCT67" s="407"/>
      <c r="CCU67" s="407"/>
      <c r="CCV67" s="407"/>
      <c r="CCW67" s="407"/>
      <c r="CCX67" s="407"/>
      <c r="CCY67" s="407"/>
      <c r="CCZ67" s="407"/>
      <c r="CDA67" s="407"/>
      <c r="CDB67" s="407"/>
      <c r="CDC67" s="407"/>
      <c r="CDD67" s="407"/>
      <c r="CDE67" s="407"/>
      <c r="CDF67" s="407"/>
      <c r="CDG67" s="407"/>
      <c r="CDH67" s="407"/>
      <c r="CDI67" s="407"/>
      <c r="CDJ67" s="407"/>
      <c r="CDK67" s="407"/>
      <c r="CDL67" s="407"/>
      <c r="CDM67" s="407"/>
      <c r="CDN67" s="407"/>
      <c r="CDO67" s="407"/>
      <c r="CDP67" s="407"/>
      <c r="CDQ67" s="407"/>
      <c r="CDR67" s="407"/>
      <c r="CDS67" s="407"/>
      <c r="CDT67" s="407"/>
      <c r="CDU67" s="407"/>
      <c r="CDV67" s="407"/>
      <c r="CDW67" s="407"/>
      <c r="CDX67" s="407"/>
      <c r="CDY67" s="407"/>
      <c r="CDZ67" s="407"/>
      <c r="CEA67" s="407"/>
      <c r="CEB67" s="407"/>
      <c r="CEC67" s="407"/>
      <c r="CED67" s="407"/>
      <c r="CEE67" s="407"/>
      <c r="CEF67" s="407"/>
      <c r="CEG67" s="407"/>
      <c r="CEH67" s="407"/>
      <c r="CEI67" s="407"/>
      <c r="CEJ67" s="407"/>
      <c r="CEK67" s="407"/>
      <c r="CEL67" s="407"/>
      <c r="CEM67" s="407"/>
      <c r="CEN67" s="407"/>
      <c r="CEO67" s="407"/>
      <c r="CEP67" s="407"/>
      <c r="CEQ67" s="407"/>
      <c r="CER67" s="407"/>
      <c r="CES67" s="407"/>
      <c r="CET67" s="407"/>
      <c r="CEU67" s="407"/>
      <c r="CEV67" s="407"/>
      <c r="CEW67" s="407"/>
      <c r="CEX67" s="407"/>
      <c r="CEY67" s="407"/>
      <c r="CEZ67" s="407"/>
      <c r="CFA67" s="407"/>
      <c r="CFB67" s="407"/>
      <c r="CFC67" s="407"/>
      <c r="CFD67" s="407"/>
      <c r="CFE67" s="407"/>
      <c r="CFF67" s="407"/>
      <c r="CFG67" s="407"/>
      <c r="CFH67" s="407"/>
      <c r="CFI67" s="407"/>
      <c r="CFJ67" s="407"/>
      <c r="CFK67" s="407"/>
      <c r="CFL67" s="407"/>
      <c r="CFM67" s="407"/>
      <c r="CFN67" s="407"/>
      <c r="CFO67" s="407"/>
      <c r="CFP67" s="407"/>
      <c r="CFQ67" s="407"/>
      <c r="CFR67" s="407"/>
      <c r="CFS67" s="407"/>
      <c r="CFT67" s="407"/>
      <c r="CFU67" s="407"/>
      <c r="CFV67" s="407"/>
      <c r="CFW67" s="407"/>
      <c r="CFX67" s="407"/>
      <c r="CFY67" s="407"/>
      <c r="CFZ67" s="407"/>
      <c r="CGA67" s="407"/>
      <c r="CGB67" s="407"/>
      <c r="CGC67" s="407"/>
      <c r="CGD67" s="407"/>
      <c r="CGE67" s="407"/>
      <c r="CGF67" s="407"/>
      <c r="CGG67" s="407"/>
      <c r="CGH67" s="407"/>
      <c r="CGI67" s="407"/>
      <c r="CGJ67" s="407"/>
      <c r="CGK67" s="407"/>
      <c r="CGL67" s="407"/>
      <c r="CGM67" s="407"/>
      <c r="CGN67" s="407"/>
      <c r="CGO67" s="407"/>
      <c r="CGP67" s="407"/>
      <c r="CGQ67" s="407"/>
      <c r="CGR67" s="407"/>
      <c r="CGS67" s="407"/>
      <c r="CGT67" s="407"/>
      <c r="CGU67" s="407"/>
      <c r="CGV67" s="407"/>
      <c r="CGW67" s="407"/>
      <c r="CGX67" s="407"/>
      <c r="CGY67" s="407"/>
      <c r="CGZ67" s="407"/>
      <c r="CHA67" s="407"/>
      <c r="CHB67" s="407"/>
      <c r="CHC67" s="407"/>
      <c r="CHD67" s="407"/>
      <c r="CHE67" s="407"/>
      <c r="CHF67" s="407"/>
      <c r="CHG67" s="407"/>
      <c r="CHH67" s="407"/>
      <c r="CHI67" s="407"/>
      <c r="CHJ67" s="407"/>
      <c r="CHK67" s="407"/>
      <c r="CHL67" s="407"/>
      <c r="CHM67" s="407"/>
      <c r="CHN67" s="407"/>
      <c r="CHO67" s="407"/>
      <c r="CHP67" s="407"/>
      <c r="CHQ67" s="407"/>
      <c r="CHR67" s="407"/>
      <c r="CHS67" s="407"/>
      <c r="CHT67" s="407"/>
      <c r="CHU67" s="407"/>
      <c r="CHV67" s="407"/>
      <c r="CHW67" s="407"/>
      <c r="CHX67" s="407"/>
      <c r="CHY67" s="407"/>
      <c r="CHZ67" s="407"/>
      <c r="CIA67" s="407"/>
      <c r="CIB67" s="407"/>
      <c r="CIC67" s="407"/>
      <c r="CID67" s="407"/>
      <c r="CIE67" s="407"/>
      <c r="CIF67" s="407"/>
      <c r="CIG67" s="407"/>
      <c r="CIH67" s="407"/>
      <c r="CII67" s="407"/>
      <c r="CIJ67" s="407"/>
      <c r="CIK67" s="407"/>
      <c r="CIL67" s="407"/>
      <c r="CIM67" s="407"/>
      <c r="CIN67" s="407"/>
      <c r="CIO67" s="407"/>
      <c r="CIP67" s="407"/>
      <c r="CIQ67" s="407"/>
      <c r="CIR67" s="407"/>
      <c r="CIS67" s="407"/>
      <c r="CIT67" s="407"/>
      <c r="CIU67" s="407"/>
      <c r="CIV67" s="407"/>
      <c r="CIW67" s="407"/>
      <c r="CIX67" s="407"/>
      <c r="CIY67" s="407"/>
      <c r="CIZ67" s="407"/>
      <c r="CJA67" s="407"/>
      <c r="CJB67" s="407"/>
      <c r="CJC67" s="407"/>
      <c r="CJD67" s="407"/>
      <c r="CJE67" s="407"/>
      <c r="CJF67" s="407"/>
      <c r="CJG67" s="407"/>
      <c r="CJH67" s="407"/>
      <c r="CJI67" s="407"/>
      <c r="CJJ67" s="407"/>
      <c r="CJK67" s="407"/>
      <c r="CJL67" s="407"/>
      <c r="CJM67" s="407"/>
      <c r="CJN67" s="407"/>
      <c r="CJO67" s="407"/>
      <c r="CJP67" s="407"/>
      <c r="CJQ67" s="407"/>
      <c r="CJR67" s="407"/>
      <c r="CJS67" s="407"/>
      <c r="CJT67" s="407"/>
      <c r="CJU67" s="407"/>
      <c r="CJV67" s="407"/>
      <c r="CJW67" s="407"/>
      <c r="CJX67" s="407"/>
      <c r="CJY67" s="407"/>
      <c r="CJZ67" s="407"/>
      <c r="CKA67" s="407"/>
      <c r="CKB67" s="407"/>
      <c r="CKC67" s="407"/>
      <c r="CKD67" s="407"/>
      <c r="CKE67" s="407"/>
      <c r="CKF67" s="407"/>
      <c r="CKG67" s="407"/>
      <c r="CKH67" s="407"/>
      <c r="CKI67" s="407"/>
      <c r="CKJ67" s="407"/>
      <c r="CKK67" s="407"/>
      <c r="CKL67" s="407"/>
      <c r="CKM67" s="407"/>
      <c r="CKN67" s="407"/>
      <c r="CKO67" s="407"/>
      <c r="CKP67" s="407"/>
      <c r="CKQ67" s="407"/>
      <c r="CKR67" s="407"/>
      <c r="CKS67" s="407"/>
      <c r="CKT67" s="407"/>
      <c r="CKU67" s="407"/>
      <c r="CKV67" s="407"/>
      <c r="CKW67" s="407"/>
      <c r="CKX67" s="407"/>
      <c r="CKY67" s="407"/>
      <c r="CKZ67" s="407"/>
      <c r="CLA67" s="407"/>
      <c r="CLB67" s="407"/>
      <c r="CLC67" s="407"/>
      <c r="CLD67" s="407"/>
      <c r="CLE67" s="407"/>
      <c r="CLF67" s="407"/>
      <c r="CLG67" s="407"/>
      <c r="CLH67" s="407"/>
      <c r="CLI67" s="407"/>
      <c r="CLJ67" s="407"/>
      <c r="CLK67" s="407"/>
      <c r="CLL67" s="407"/>
      <c r="CLM67" s="407"/>
      <c r="CLN67" s="407"/>
      <c r="CLO67" s="407"/>
      <c r="CLP67" s="407"/>
      <c r="CLQ67" s="407"/>
      <c r="CLR67" s="407"/>
      <c r="CLS67" s="407"/>
      <c r="CLT67" s="407"/>
      <c r="CLU67" s="407"/>
      <c r="CLV67" s="407"/>
      <c r="CLW67" s="407"/>
      <c r="CLX67" s="407"/>
      <c r="CLY67" s="407"/>
      <c r="CLZ67" s="407"/>
      <c r="CMA67" s="407"/>
      <c r="CMB67" s="407"/>
      <c r="CMC67" s="407"/>
      <c r="CMD67" s="407"/>
      <c r="CME67" s="407"/>
      <c r="CMF67" s="407"/>
      <c r="CMG67" s="407"/>
      <c r="CMH67" s="407"/>
      <c r="CMI67" s="407"/>
      <c r="CMJ67" s="407"/>
      <c r="CMK67" s="407"/>
      <c r="CML67" s="407"/>
      <c r="CMM67" s="407"/>
      <c r="CMN67" s="407"/>
      <c r="CMO67" s="407"/>
      <c r="CMP67" s="407"/>
      <c r="CMQ67" s="407"/>
      <c r="CMR67" s="407"/>
      <c r="CMS67" s="407"/>
      <c r="CMT67" s="407"/>
      <c r="CMU67" s="407"/>
      <c r="CMV67" s="407"/>
      <c r="CMW67" s="407"/>
      <c r="CMX67" s="407"/>
      <c r="CMY67" s="407"/>
      <c r="CMZ67" s="407"/>
      <c r="CNA67" s="407"/>
      <c r="CNB67" s="407"/>
      <c r="CNC67" s="407"/>
      <c r="CND67" s="407"/>
      <c r="CNE67" s="407"/>
      <c r="CNF67" s="407"/>
      <c r="CNG67" s="407"/>
      <c r="CNH67" s="407"/>
      <c r="CNI67" s="407"/>
      <c r="CNJ67" s="407"/>
      <c r="CNK67" s="407"/>
      <c r="CNL67" s="407"/>
      <c r="CNM67" s="407"/>
      <c r="CNN67" s="407"/>
      <c r="CNO67" s="407"/>
      <c r="CNP67" s="407"/>
      <c r="CNQ67" s="407"/>
      <c r="CNR67" s="407"/>
      <c r="CNS67" s="407"/>
      <c r="CNT67" s="407"/>
      <c r="CNU67" s="407"/>
      <c r="CNV67" s="407"/>
      <c r="CNW67" s="407"/>
      <c r="CNX67" s="407"/>
      <c r="CNY67" s="407"/>
      <c r="CNZ67" s="407"/>
      <c r="COA67" s="407"/>
      <c r="COB67" s="407"/>
      <c r="COC67" s="407"/>
      <c r="COD67" s="407"/>
      <c r="COE67" s="407"/>
      <c r="COF67" s="407"/>
      <c r="COG67" s="407"/>
      <c r="COH67" s="407"/>
      <c r="COI67" s="407"/>
      <c r="COJ67" s="407"/>
      <c r="COK67" s="407"/>
      <c r="COL67" s="407"/>
      <c r="COM67" s="407"/>
      <c r="CON67" s="407"/>
      <c r="COO67" s="407"/>
      <c r="COP67" s="407"/>
      <c r="COQ67" s="407"/>
      <c r="COR67" s="407"/>
      <c r="COS67" s="407"/>
      <c r="COT67" s="407"/>
      <c r="COU67" s="407"/>
      <c r="COV67" s="407"/>
      <c r="COW67" s="407"/>
      <c r="COX67" s="407"/>
      <c r="COY67" s="407"/>
      <c r="COZ67" s="407"/>
      <c r="CPA67" s="407"/>
      <c r="CPB67" s="407"/>
      <c r="CPC67" s="407"/>
      <c r="CPD67" s="407"/>
      <c r="CPE67" s="407"/>
      <c r="CPF67" s="407"/>
      <c r="CPG67" s="407"/>
      <c r="CPH67" s="407"/>
      <c r="CPI67" s="407"/>
      <c r="CPJ67" s="407"/>
      <c r="CPK67" s="407"/>
      <c r="CPL67" s="407"/>
      <c r="CPM67" s="407"/>
      <c r="CPN67" s="407"/>
      <c r="CPO67" s="407"/>
      <c r="CPP67" s="407"/>
      <c r="CPQ67" s="407"/>
      <c r="CPR67" s="407"/>
      <c r="CPS67" s="407"/>
      <c r="CPT67" s="407"/>
      <c r="CPU67" s="407"/>
      <c r="CPV67" s="407"/>
      <c r="CPW67" s="407"/>
      <c r="CPX67" s="407"/>
      <c r="CPY67" s="407"/>
      <c r="CPZ67" s="407"/>
      <c r="CQA67" s="407"/>
      <c r="CQB67" s="407"/>
      <c r="CQC67" s="407"/>
      <c r="CQD67" s="407"/>
      <c r="CQE67" s="407"/>
      <c r="CQF67" s="407"/>
      <c r="CQG67" s="407"/>
      <c r="CQH67" s="407"/>
      <c r="CQI67" s="407"/>
      <c r="CQJ67" s="407"/>
      <c r="CQK67" s="407"/>
      <c r="CQL67" s="407"/>
      <c r="CQM67" s="407"/>
      <c r="CQN67" s="407"/>
      <c r="CQO67" s="407"/>
      <c r="CQP67" s="407"/>
      <c r="CQQ67" s="407"/>
      <c r="CQR67" s="407"/>
      <c r="CQS67" s="407"/>
      <c r="CQT67" s="407"/>
      <c r="CQU67" s="407"/>
      <c r="CQV67" s="407"/>
      <c r="CQW67" s="407"/>
      <c r="CQX67" s="407"/>
      <c r="CQY67" s="407"/>
      <c r="CQZ67" s="407"/>
      <c r="CRA67" s="407"/>
      <c r="CRB67" s="407"/>
      <c r="CRC67" s="407"/>
      <c r="CRD67" s="407"/>
      <c r="CRE67" s="407"/>
      <c r="CRF67" s="407"/>
      <c r="CRG67" s="407"/>
      <c r="CRH67" s="407"/>
      <c r="CRI67" s="407"/>
      <c r="CRJ67" s="407"/>
      <c r="CRK67" s="407"/>
      <c r="CRL67" s="407"/>
      <c r="CRM67" s="407"/>
      <c r="CRN67" s="407"/>
      <c r="CRO67" s="407"/>
      <c r="CRP67" s="407"/>
      <c r="CRQ67" s="407"/>
      <c r="CRR67" s="407"/>
      <c r="CRS67" s="407"/>
      <c r="CRT67" s="407"/>
      <c r="CRU67" s="407"/>
      <c r="CRV67" s="407"/>
      <c r="CRW67" s="407"/>
      <c r="CRX67" s="407"/>
      <c r="CRY67" s="407"/>
      <c r="CRZ67" s="407"/>
      <c r="CSA67" s="407"/>
      <c r="CSB67" s="407"/>
      <c r="CSC67" s="407"/>
      <c r="CSD67" s="407"/>
      <c r="CSE67" s="407"/>
      <c r="CSF67" s="407"/>
      <c r="CSG67" s="407"/>
      <c r="CSH67" s="407"/>
      <c r="CSI67" s="407"/>
      <c r="CSJ67" s="407"/>
      <c r="CSK67" s="407"/>
      <c r="CSL67" s="407"/>
      <c r="CSM67" s="407"/>
      <c r="CSN67" s="407"/>
      <c r="CSO67" s="407"/>
      <c r="CSP67" s="407"/>
      <c r="CSQ67" s="407"/>
      <c r="CSR67" s="407"/>
      <c r="CSS67" s="407"/>
      <c r="CST67" s="407"/>
      <c r="CSU67" s="407"/>
      <c r="CSV67" s="407"/>
      <c r="CSW67" s="407"/>
      <c r="CSX67" s="407"/>
      <c r="CSY67" s="407"/>
      <c r="CSZ67" s="407"/>
      <c r="CTA67" s="407"/>
      <c r="CTB67" s="407"/>
      <c r="CTC67" s="407"/>
      <c r="CTD67" s="407"/>
      <c r="CTE67" s="407"/>
      <c r="CTF67" s="407"/>
      <c r="CTG67" s="407"/>
      <c r="CTH67" s="407"/>
      <c r="CTI67" s="407"/>
      <c r="CTJ67" s="407"/>
      <c r="CTK67" s="407"/>
      <c r="CTL67" s="407"/>
      <c r="CTM67" s="407"/>
      <c r="CTN67" s="407"/>
      <c r="CTO67" s="407"/>
      <c r="CTP67" s="407"/>
      <c r="CTQ67" s="407"/>
      <c r="CTR67" s="407"/>
      <c r="CTS67" s="407"/>
      <c r="CTT67" s="407"/>
      <c r="CTU67" s="407"/>
      <c r="CTV67" s="407"/>
      <c r="CTW67" s="407"/>
      <c r="CTX67" s="407"/>
      <c r="CTY67" s="407"/>
      <c r="CTZ67" s="407"/>
      <c r="CUA67" s="407"/>
      <c r="CUB67" s="407"/>
      <c r="CUC67" s="407"/>
      <c r="CUD67" s="407"/>
      <c r="CUE67" s="407"/>
      <c r="CUF67" s="407"/>
      <c r="CUG67" s="407"/>
      <c r="CUH67" s="407"/>
      <c r="CUI67" s="407"/>
      <c r="CUJ67" s="407"/>
      <c r="CUK67" s="407"/>
      <c r="CUL67" s="407"/>
      <c r="CUM67" s="407"/>
      <c r="CUN67" s="407"/>
      <c r="CUO67" s="407"/>
      <c r="CUP67" s="407"/>
      <c r="CUQ67" s="407"/>
      <c r="CUR67" s="407"/>
      <c r="CUS67" s="407"/>
      <c r="CUT67" s="407"/>
      <c r="CUU67" s="407"/>
      <c r="CUV67" s="407"/>
      <c r="CUW67" s="407"/>
      <c r="CUX67" s="407"/>
      <c r="CUY67" s="407"/>
      <c r="CUZ67" s="407"/>
      <c r="CVA67" s="407"/>
      <c r="CVB67" s="407"/>
      <c r="CVC67" s="407"/>
      <c r="CVD67" s="407"/>
      <c r="CVE67" s="407"/>
      <c r="CVF67" s="407"/>
      <c r="CVG67" s="407"/>
      <c r="CVH67" s="407"/>
      <c r="CVI67" s="407"/>
      <c r="CVJ67" s="407"/>
      <c r="CVK67" s="407"/>
      <c r="CVL67" s="407"/>
      <c r="CVM67" s="407"/>
      <c r="CVN67" s="407"/>
      <c r="CVO67" s="407"/>
      <c r="CVP67" s="407"/>
      <c r="CVQ67" s="407"/>
      <c r="CVR67" s="407"/>
      <c r="CVS67" s="407"/>
      <c r="CVT67" s="407"/>
      <c r="CVU67" s="407"/>
      <c r="CVV67" s="407"/>
      <c r="CVW67" s="407"/>
      <c r="CVX67" s="407"/>
      <c r="CVY67" s="407"/>
      <c r="CVZ67" s="407"/>
      <c r="CWA67" s="407"/>
      <c r="CWB67" s="407"/>
      <c r="CWC67" s="407"/>
      <c r="CWD67" s="407"/>
      <c r="CWE67" s="407"/>
      <c r="CWF67" s="407"/>
      <c r="CWG67" s="407"/>
      <c r="CWH67" s="407"/>
      <c r="CWI67" s="407"/>
      <c r="CWJ67" s="407"/>
      <c r="CWK67" s="407"/>
      <c r="CWL67" s="407"/>
      <c r="CWM67" s="407"/>
      <c r="CWN67" s="407"/>
      <c r="CWO67" s="407"/>
      <c r="CWP67" s="407"/>
      <c r="CWQ67" s="407"/>
      <c r="CWR67" s="407"/>
      <c r="CWS67" s="407"/>
      <c r="CWT67" s="407"/>
      <c r="CWU67" s="407"/>
      <c r="CWV67" s="407"/>
      <c r="CWW67" s="407"/>
      <c r="CWX67" s="407"/>
      <c r="CWY67" s="407"/>
      <c r="CWZ67" s="407"/>
      <c r="CXA67" s="407"/>
      <c r="CXB67" s="407"/>
      <c r="CXC67" s="407"/>
      <c r="CXD67" s="407"/>
      <c r="CXE67" s="407"/>
      <c r="CXF67" s="407"/>
      <c r="CXG67" s="407"/>
      <c r="CXH67" s="407"/>
      <c r="CXI67" s="407"/>
      <c r="CXJ67" s="407"/>
      <c r="CXK67" s="407"/>
      <c r="CXL67" s="407"/>
      <c r="CXM67" s="407"/>
      <c r="CXN67" s="407"/>
      <c r="CXO67" s="407"/>
      <c r="CXP67" s="407"/>
      <c r="CXQ67" s="407"/>
      <c r="CXR67" s="407"/>
      <c r="CXS67" s="407"/>
      <c r="CXT67" s="407"/>
      <c r="CXU67" s="407"/>
      <c r="CXV67" s="407"/>
      <c r="CXW67" s="407"/>
      <c r="CXX67" s="407"/>
      <c r="CXY67" s="407"/>
      <c r="CXZ67" s="407"/>
      <c r="CYA67" s="407"/>
      <c r="CYB67" s="407"/>
      <c r="CYC67" s="407"/>
      <c r="CYD67" s="407"/>
      <c r="CYE67" s="407"/>
      <c r="CYF67" s="407"/>
      <c r="CYG67" s="407"/>
      <c r="CYH67" s="407"/>
      <c r="CYI67" s="407"/>
      <c r="CYJ67" s="407"/>
      <c r="CYK67" s="407"/>
      <c r="CYL67" s="407"/>
      <c r="CYM67" s="407"/>
      <c r="CYN67" s="407"/>
      <c r="CYO67" s="407"/>
      <c r="CYP67" s="407"/>
      <c r="CYQ67" s="407"/>
      <c r="CYR67" s="407"/>
      <c r="CYS67" s="407"/>
      <c r="CYT67" s="407"/>
      <c r="CYU67" s="407"/>
      <c r="CYV67" s="407"/>
      <c r="CYW67" s="407"/>
      <c r="CYX67" s="407"/>
      <c r="CYY67" s="407"/>
      <c r="CYZ67" s="407"/>
      <c r="CZA67" s="407"/>
      <c r="CZB67" s="407"/>
      <c r="CZC67" s="407"/>
      <c r="CZD67" s="407"/>
      <c r="CZE67" s="407"/>
      <c r="CZF67" s="407"/>
      <c r="CZG67" s="407"/>
      <c r="CZH67" s="407"/>
      <c r="CZI67" s="407"/>
      <c r="CZJ67" s="407"/>
      <c r="CZK67" s="407"/>
      <c r="CZL67" s="407"/>
      <c r="CZM67" s="407"/>
      <c r="CZN67" s="407"/>
      <c r="CZO67" s="407"/>
      <c r="CZP67" s="407"/>
      <c r="CZQ67" s="407"/>
      <c r="CZR67" s="407"/>
      <c r="CZS67" s="407"/>
      <c r="CZT67" s="407"/>
      <c r="CZU67" s="407"/>
      <c r="CZV67" s="407"/>
      <c r="CZW67" s="407"/>
      <c r="CZX67" s="407"/>
      <c r="CZY67" s="407"/>
      <c r="CZZ67" s="407"/>
      <c r="DAA67" s="407"/>
      <c r="DAB67" s="407"/>
      <c r="DAC67" s="407"/>
      <c r="DAD67" s="407"/>
      <c r="DAE67" s="407"/>
      <c r="DAF67" s="407"/>
      <c r="DAG67" s="407"/>
      <c r="DAH67" s="407"/>
      <c r="DAI67" s="407"/>
      <c r="DAJ67" s="407"/>
      <c r="DAK67" s="407"/>
      <c r="DAL67" s="407"/>
      <c r="DAM67" s="407"/>
      <c r="DAN67" s="407"/>
      <c r="DAO67" s="407"/>
      <c r="DAP67" s="407"/>
      <c r="DAQ67" s="407"/>
      <c r="DAR67" s="407"/>
      <c r="DAS67" s="407"/>
      <c r="DAT67" s="407"/>
      <c r="DAU67" s="407"/>
      <c r="DAV67" s="407"/>
      <c r="DAW67" s="407"/>
      <c r="DAX67" s="407"/>
      <c r="DAY67" s="407"/>
      <c r="DAZ67" s="407"/>
      <c r="DBA67" s="407"/>
      <c r="DBB67" s="407"/>
      <c r="DBC67" s="407"/>
      <c r="DBD67" s="407"/>
      <c r="DBE67" s="407"/>
      <c r="DBF67" s="407"/>
      <c r="DBG67" s="407"/>
      <c r="DBH67" s="407"/>
      <c r="DBI67" s="407"/>
      <c r="DBJ67" s="407"/>
      <c r="DBK67" s="407"/>
      <c r="DBL67" s="407"/>
      <c r="DBM67" s="407"/>
      <c r="DBN67" s="407"/>
      <c r="DBO67" s="407"/>
      <c r="DBP67" s="407"/>
      <c r="DBQ67" s="407"/>
      <c r="DBR67" s="407"/>
      <c r="DBS67" s="407"/>
      <c r="DBT67" s="407"/>
      <c r="DBU67" s="407"/>
      <c r="DBV67" s="407"/>
      <c r="DBW67" s="407"/>
      <c r="DBX67" s="407"/>
      <c r="DBY67" s="407"/>
      <c r="DBZ67" s="407"/>
      <c r="DCA67" s="407"/>
      <c r="DCB67" s="407"/>
      <c r="DCC67" s="407"/>
      <c r="DCD67" s="407"/>
      <c r="DCE67" s="407"/>
      <c r="DCF67" s="407"/>
      <c r="DCG67" s="407"/>
      <c r="DCH67" s="407"/>
      <c r="DCI67" s="407"/>
      <c r="DCJ67" s="407"/>
      <c r="DCK67" s="407"/>
      <c r="DCL67" s="407"/>
      <c r="DCM67" s="407"/>
      <c r="DCN67" s="407"/>
      <c r="DCO67" s="407"/>
      <c r="DCP67" s="407"/>
      <c r="DCQ67" s="407"/>
      <c r="DCR67" s="407"/>
      <c r="DCS67" s="407"/>
      <c r="DCT67" s="407"/>
      <c r="DCU67" s="407"/>
      <c r="DCV67" s="407"/>
      <c r="DCW67" s="407"/>
      <c r="DCX67" s="407"/>
      <c r="DCY67" s="407"/>
      <c r="DCZ67" s="407"/>
      <c r="DDA67" s="407"/>
      <c r="DDB67" s="407"/>
      <c r="DDC67" s="407"/>
      <c r="DDD67" s="407"/>
      <c r="DDE67" s="407"/>
      <c r="DDF67" s="407"/>
      <c r="DDG67" s="407"/>
      <c r="DDH67" s="407"/>
      <c r="DDI67" s="407"/>
      <c r="DDJ67" s="407"/>
      <c r="DDK67" s="407"/>
      <c r="DDL67" s="407"/>
      <c r="DDM67" s="407"/>
      <c r="DDN67" s="407"/>
      <c r="DDO67" s="407"/>
      <c r="DDP67" s="407"/>
      <c r="DDQ67" s="407"/>
      <c r="DDR67" s="407"/>
      <c r="DDS67" s="407"/>
      <c r="DDT67" s="407"/>
      <c r="DDU67" s="407"/>
      <c r="DDV67" s="407"/>
      <c r="DDW67" s="407"/>
      <c r="DDX67" s="407"/>
      <c r="DDY67" s="407"/>
      <c r="DDZ67" s="407"/>
      <c r="DEA67" s="407"/>
      <c r="DEB67" s="407"/>
      <c r="DEC67" s="407"/>
      <c r="DED67" s="407"/>
      <c r="DEE67" s="407"/>
      <c r="DEF67" s="407"/>
      <c r="DEG67" s="407"/>
      <c r="DEH67" s="407"/>
      <c r="DEI67" s="407"/>
      <c r="DEJ67" s="407"/>
      <c r="DEK67" s="407"/>
      <c r="DEL67" s="407"/>
      <c r="DEM67" s="407"/>
      <c r="DEN67" s="407"/>
      <c r="DEO67" s="407"/>
      <c r="DEP67" s="407"/>
      <c r="DEQ67" s="407"/>
      <c r="DER67" s="407"/>
      <c r="DES67" s="407"/>
      <c r="DET67" s="407"/>
      <c r="DEU67" s="407"/>
      <c r="DEV67" s="407"/>
      <c r="DEW67" s="407"/>
      <c r="DEX67" s="407"/>
      <c r="DEY67" s="407"/>
      <c r="DEZ67" s="407"/>
      <c r="DFA67" s="407"/>
      <c r="DFB67" s="407"/>
      <c r="DFC67" s="407"/>
      <c r="DFD67" s="407"/>
      <c r="DFE67" s="407"/>
      <c r="DFF67" s="407"/>
      <c r="DFG67" s="407"/>
      <c r="DFH67" s="407"/>
      <c r="DFI67" s="407"/>
      <c r="DFJ67" s="407"/>
      <c r="DFK67" s="407"/>
      <c r="DFL67" s="407"/>
      <c r="DFM67" s="407"/>
      <c r="DFN67" s="407"/>
      <c r="DFO67" s="407"/>
      <c r="DFP67" s="407"/>
      <c r="DFQ67" s="407"/>
      <c r="DFR67" s="407"/>
      <c r="DFS67" s="407"/>
      <c r="DFT67" s="407"/>
      <c r="DFU67" s="407"/>
      <c r="DFV67" s="407"/>
      <c r="DFW67" s="407"/>
      <c r="DFX67" s="407"/>
      <c r="DFY67" s="407"/>
      <c r="DFZ67" s="407"/>
      <c r="DGA67" s="407"/>
      <c r="DGB67" s="407"/>
      <c r="DGC67" s="407"/>
      <c r="DGD67" s="407"/>
      <c r="DGE67" s="407"/>
      <c r="DGF67" s="407"/>
      <c r="DGG67" s="407"/>
      <c r="DGH67" s="407"/>
      <c r="DGI67" s="407"/>
      <c r="DGJ67" s="407"/>
      <c r="DGK67" s="407"/>
      <c r="DGL67" s="407"/>
      <c r="DGM67" s="407"/>
      <c r="DGN67" s="407"/>
      <c r="DGO67" s="407"/>
      <c r="DGP67" s="407"/>
      <c r="DGQ67" s="407"/>
      <c r="DGR67" s="407"/>
      <c r="DGS67" s="407"/>
      <c r="DGT67" s="407"/>
      <c r="DGU67" s="407"/>
      <c r="DGV67" s="407"/>
      <c r="DGW67" s="407"/>
      <c r="DGX67" s="407"/>
      <c r="DGY67" s="407"/>
      <c r="DGZ67" s="407"/>
      <c r="DHA67" s="407"/>
      <c r="DHB67" s="407"/>
      <c r="DHC67" s="407"/>
      <c r="DHD67" s="407"/>
      <c r="DHE67" s="407"/>
      <c r="DHF67" s="407"/>
      <c r="DHG67" s="407"/>
      <c r="DHH67" s="407"/>
      <c r="DHI67" s="407"/>
      <c r="DHJ67" s="407"/>
      <c r="DHK67" s="407"/>
      <c r="DHL67" s="407"/>
      <c r="DHM67" s="407"/>
      <c r="DHN67" s="407"/>
      <c r="DHO67" s="407"/>
      <c r="DHP67" s="407"/>
      <c r="DHQ67" s="407"/>
      <c r="DHR67" s="407"/>
      <c r="DHS67" s="407"/>
      <c r="DHT67" s="407"/>
      <c r="DHU67" s="407"/>
      <c r="DHV67" s="407"/>
      <c r="DHW67" s="407"/>
      <c r="DHX67" s="407"/>
      <c r="DHY67" s="407"/>
      <c r="DHZ67" s="407"/>
      <c r="DIA67" s="407"/>
      <c r="DIB67" s="407"/>
      <c r="DIC67" s="407"/>
      <c r="DID67" s="407"/>
      <c r="DIE67" s="407"/>
      <c r="DIF67" s="407"/>
      <c r="DIG67" s="407"/>
      <c r="DIH67" s="407"/>
      <c r="DII67" s="407"/>
      <c r="DIJ67" s="407"/>
      <c r="DIK67" s="407"/>
      <c r="DIL67" s="407"/>
      <c r="DIM67" s="407"/>
      <c r="DIN67" s="407"/>
      <c r="DIO67" s="407"/>
      <c r="DIP67" s="407"/>
      <c r="DIQ67" s="407"/>
      <c r="DIR67" s="407"/>
      <c r="DIS67" s="407"/>
      <c r="DIT67" s="407"/>
      <c r="DIU67" s="407"/>
      <c r="DIV67" s="407"/>
      <c r="DIW67" s="407"/>
      <c r="DIX67" s="407"/>
      <c r="DIY67" s="407"/>
      <c r="DIZ67" s="407"/>
      <c r="DJA67" s="407"/>
      <c r="DJB67" s="407"/>
      <c r="DJC67" s="407"/>
      <c r="DJD67" s="407"/>
      <c r="DJE67" s="407"/>
      <c r="DJF67" s="407"/>
      <c r="DJG67" s="407"/>
      <c r="DJH67" s="407"/>
      <c r="DJI67" s="407"/>
      <c r="DJJ67" s="407"/>
      <c r="DJK67" s="407"/>
      <c r="DJL67" s="407"/>
      <c r="DJM67" s="407"/>
      <c r="DJN67" s="407"/>
      <c r="DJO67" s="407"/>
      <c r="DJP67" s="407"/>
      <c r="DJQ67" s="407"/>
      <c r="DJR67" s="407"/>
      <c r="DJS67" s="407"/>
      <c r="DJT67" s="407"/>
      <c r="DJU67" s="407"/>
      <c r="DJV67" s="407"/>
      <c r="DJW67" s="407"/>
      <c r="DJX67" s="407"/>
      <c r="DJY67" s="407"/>
      <c r="DJZ67" s="407"/>
      <c r="DKA67" s="407"/>
      <c r="DKB67" s="407"/>
      <c r="DKC67" s="407"/>
      <c r="DKD67" s="407"/>
      <c r="DKE67" s="407"/>
      <c r="DKF67" s="407"/>
      <c r="DKG67" s="407"/>
      <c r="DKH67" s="407"/>
      <c r="DKI67" s="407"/>
      <c r="DKJ67" s="407"/>
      <c r="DKK67" s="407"/>
      <c r="DKL67" s="407"/>
      <c r="DKM67" s="407"/>
      <c r="DKN67" s="407"/>
      <c r="DKO67" s="407"/>
      <c r="DKP67" s="407"/>
      <c r="DKQ67" s="407"/>
      <c r="DKR67" s="407"/>
      <c r="DKS67" s="407"/>
      <c r="DKT67" s="407"/>
      <c r="DKU67" s="407"/>
      <c r="DKV67" s="407"/>
      <c r="DKW67" s="407"/>
      <c r="DKX67" s="407"/>
      <c r="DKY67" s="407"/>
      <c r="DKZ67" s="407"/>
      <c r="DLA67" s="407"/>
      <c r="DLB67" s="407"/>
      <c r="DLC67" s="407"/>
      <c r="DLD67" s="407"/>
      <c r="DLE67" s="407"/>
      <c r="DLF67" s="407"/>
      <c r="DLG67" s="407"/>
      <c r="DLH67" s="407"/>
      <c r="DLI67" s="407"/>
      <c r="DLJ67" s="407"/>
      <c r="DLK67" s="407"/>
      <c r="DLL67" s="407"/>
      <c r="DLM67" s="407"/>
      <c r="DLN67" s="407"/>
      <c r="DLO67" s="407"/>
      <c r="DLP67" s="407"/>
      <c r="DLQ67" s="407"/>
      <c r="DLR67" s="407"/>
      <c r="DLS67" s="407"/>
      <c r="DLT67" s="407"/>
      <c r="DLU67" s="407"/>
      <c r="DLV67" s="407"/>
      <c r="DLW67" s="407"/>
      <c r="DLX67" s="407"/>
      <c r="DLY67" s="407"/>
      <c r="DLZ67" s="407"/>
      <c r="DMA67" s="407"/>
      <c r="DMB67" s="407"/>
      <c r="DMC67" s="407"/>
      <c r="DMD67" s="407"/>
      <c r="DME67" s="407"/>
      <c r="DMF67" s="407"/>
      <c r="DMG67" s="407"/>
      <c r="DMH67" s="407"/>
      <c r="DMI67" s="407"/>
      <c r="DMJ67" s="407"/>
      <c r="DMK67" s="407"/>
      <c r="DML67" s="407"/>
      <c r="DMM67" s="407"/>
      <c r="DMN67" s="407"/>
      <c r="DMO67" s="407"/>
      <c r="DMP67" s="407"/>
      <c r="DMQ67" s="407"/>
      <c r="DMR67" s="407"/>
      <c r="DMS67" s="407"/>
      <c r="DMT67" s="407"/>
      <c r="DMU67" s="407"/>
      <c r="DMV67" s="407"/>
      <c r="DMW67" s="407"/>
      <c r="DMX67" s="407"/>
      <c r="DMY67" s="407"/>
      <c r="DMZ67" s="407"/>
      <c r="DNA67" s="407"/>
      <c r="DNB67" s="407"/>
      <c r="DNC67" s="407"/>
      <c r="DND67" s="407"/>
      <c r="DNE67" s="407"/>
      <c r="DNF67" s="407"/>
      <c r="DNG67" s="407"/>
      <c r="DNH67" s="407"/>
      <c r="DNI67" s="407"/>
      <c r="DNJ67" s="407"/>
      <c r="DNK67" s="407"/>
      <c r="DNL67" s="407"/>
      <c r="DNM67" s="407"/>
      <c r="DNN67" s="407"/>
      <c r="DNO67" s="407"/>
      <c r="DNP67" s="407"/>
      <c r="DNQ67" s="407"/>
      <c r="DNR67" s="407"/>
      <c r="DNS67" s="407"/>
      <c r="DNT67" s="407"/>
      <c r="DNU67" s="407"/>
      <c r="DNV67" s="407"/>
      <c r="DNW67" s="407"/>
      <c r="DNX67" s="407"/>
      <c r="DNY67" s="407"/>
      <c r="DNZ67" s="407"/>
      <c r="DOA67" s="407"/>
      <c r="DOB67" s="407"/>
      <c r="DOC67" s="407"/>
      <c r="DOD67" s="407"/>
      <c r="DOE67" s="407"/>
      <c r="DOF67" s="407"/>
      <c r="DOG67" s="407"/>
      <c r="DOH67" s="407"/>
      <c r="DOI67" s="407"/>
      <c r="DOJ67" s="407"/>
      <c r="DOK67" s="407"/>
      <c r="DOL67" s="407"/>
      <c r="DOM67" s="407"/>
      <c r="DON67" s="407"/>
      <c r="DOO67" s="407"/>
      <c r="DOP67" s="407"/>
      <c r="DOQ67" s="407"/>
      <c r="DOR67" s="407"/>
      <c r="DOS67" s="407"/>
      <c r="DOT67" s="407"/>
      <c r="DOU67" s="407"/>
      <c r="DOV67" s="407"/>
      <c r="DOW67" s="407"/>
      <c r="DOX67" s="407"/>
      <c r="DOY67" s="407"/>
      <c r="DOZ67" s="407"/>
      <c r="DPA67" s="407"/>
      <c r="DPB67" s="407"/>
      <c r="DPC67" s="407"/>
      <c r="DPD67" s="407"/>
      <c r="DPE67" s="407"/>
      <c r="DPF67" s="407"/>
      <c r="DPG67" s="407"/>
      <c r="DPH67" s="407"/>
      <c r="DPI67" s="407"/>
      <c r="DPJ67" s="407"/>
      <c r="DPK67" s="407"/>
      <c r="DPL67" s="407"/>
      <c r="DPM67" s="407"/>
      <c r="DPN67" s="407"/>
      <c r="DPO67" s="407"/>
      <c r="DPP67" s="407"/>
      <c r="DPQ67" s="407"/>
      <c r="DPR67" s="407"/>
      <c r="DPS67" s="407"/>
      <c r="DPT67" s="407"/>
      <c r="DPU67" s="407"/>
      <c r="DPV67" s="407"/>
      <c r="DPW67" s="407"/>
      <c r="DPX67" s="407"/>
      <c r="DPY67" s="407"/>
      <c r="DPZ67" s="407"/>
      <c r="DQA67" s="407"/>
      <c r="DQB67" s="407"/>
      <c r="DQC67" s="407"/>
      <c r="DQD67" s="407"/>
      <c r="DQE67" s="407"/>
      <c r="DQF67" s="407"/>
      <c r="DQG67" s="407"/>
      <c r="DQH67" s="407"/>
      <c r="DQI67" s="407"/>
      <c r="DQJ67" s="407"/>
      <c r="DQK67" s="407"/>
      <c r="DQL67" s="407"/>
      <c r="DQM67" s="407"/>
      <c r="DQN67" s="407"/>
      <c r="DQO67" s="407"/>
      <c r="DQP67" s="407"/>
      <c r="DQQ67" s="407"/>
      <c r="DQR67" s="407"/>
      <c r="DQS67" s="407"/>
      <c r="DQT67" s="407"/>
      <c r="DQU67" s="407"/>
      <c r="DQV67" s="407"/>
      <c r="DQW67" s="407"/>
      <c r="DQX67" s="407"/>
      <c r="DQY67" s="407"/>
      <c r="DQZ67" s="407"/>
      <c r="DRA67" s="407"/>
      <c r="DRB67" s="407"/>
      <c r="DRC67" s="407"/>
      <c r="DRD67" s="407"/>
      <c r="DRE67" s="407"/>
      <c r="DRF67" s="407"/>
      <c r="DRG67" s="407"/>
      <c r="DRH67" s="407"/>
      <c r="DRI67" s="407"/>
      <c r="DRJ67" s="407"/>
      <c r="DRK67" s="407"/>
      <c r="DRL67" s="407"/>
      <c r="DRM67" s="407"/>
      <c r="DRN67" s="407"/>
      <c r="DRO67" s="407"/>
      <c r="DRP67" s="407"/>
      <c r="DRQ67" s="407"/>
      <c r="DRR67" s="407"/>
      <c r="DRS67" s="407"/>
      <c r="DRT67" s="407"/>
      <c r="DRU67" s="407"/>
      <c r="DRV67" s="407"/>
      <c r="DRW67" s="407"/>
      <c r="DRX67" s="407"/>
      <c r="DRY67" s="407"/>
      <c r="DRZ67" s="407"/>
      <c r="DSA67" s="407"/>
      <c r="DSB67" s="407"/>
      <c r="DSC67" s="407"/>
      <c r="DSD67" s="407"/>
      <c r="DSE67" s="407"/>
      <c r="DSF67" s="407"/>
      <c r="DSG67" s="407"/>
      <c r="DSH67" s="407"/>
      <c r="DSI67" s="407"/>
      <c r="DSJ67" s="407"/>
      <c r="DSK67" s="407"/>
      <c r="DSL67" s="407"/>
      <c r="DSM67" s="407"/>
      <c r="DSN67" s="407"/>
      <c r="DSO67" s="407"/>
      <c r="DSP67" s="407"/>
      <c r="DSQ67" s="407"/>
      <c r="DSR67" s="407"/>
      <c r="DSS67" s="407"/>
      <c r="DST67" s="407"/>
      <c r="DSU67" s="407"/>
      <c r="DSV67" s="407"/>
      <c r="DSW67" s="407"/>
      <c r="DSX67" s="407"/>
      <c r="DSY67" s="407"/>
      <c r="DSZ67" s="407"/>
      <c r="DTA67" s="407"/>
      <c r="DTB67" s="407"/>
      <c r="DTC67" s="407"/>
      <c r="DTD67" s="407"/>
      <c r="DTE67" s="407"/>
      <c r="DTF67" s="407"/>
      <c r="DTG67" s="407"/>
      <c r="DTH67" s="407"/>
      <c r="DTI67" s="407"/>
      <c r="DTJ67" s="407"/>
      <c r="DTK67" s="407"/>
      <c r="DTL67" s="407"/>
      <c r="DTM67" s="407"/>
      <c r="DTN67" s="407"/>
      <c r="DTO67" s="407"/>
      <c r="DTP67" s="407"/>
      <c r="DTQ67" s="407"/>
      <c r="DTR67" s="407"/>
      <c r="DTS67" s="407"/>
      <c r="DTT67" s="407"/>
      <c r="DTU67" s="407"/>
      <c r="DTV67" s="407"/>
      <c r="DTW67" s="407"/>
      <c r="DTX67" s="407"/>
      <c r="DTY67" s="407"/>
      <c r="DTZ67" s="407"/>
      <c r="DUA67" s="407"/>
      <c r="DUB67" s="407"/>
      <c r="DUC67" s="407"/>
      <c r="DUD67" s="407"/>
      <c r="DUE67" s="407"/>
      <c r="DUF67" s="407"/>
      <c r="DUG67" s="407"/>
      <c r="DUH67" s="407"/>
      <c r="DUI67" s="407"/>
      <c r="DUJ67" s="407"/>
      <c r="DUK67" s="407"/>
      <c r="DUL67" s="407"/>
      <c r="DUM67" s="407"/>
      <c r="DUN67" s="407"/>
      <c r="DUO67" s="407"/>
      <c r="DUP67" s="407"/>
      <c r="DUQ67" s="407"/>
      <c r="DUR67" s="407"/>
      <c r="DUS67" s="407"/>
      <c r="DUT67" s="407"/>
      <c r="DUU67" s="407"/>
      <c r="DUV67" s="407"/>
      <c r="DUW67" s="407"/>
      <c r="DUX67" s="407"/>
      <c r="DUY67" s="407"/>
      <c r="DUZ67" s="407"/>
      <c r="DVA67" s="407"/>
      <c r="DVB67" s="407"/>
      <c r="DVC67" s="407"/>
      <c r="DVD67" s="407"/>
      <c r="DVE67" s="407"/>
      <c r="DVF67" s="407"/>
      <c r="DVG67" s="407"/>
      <c r="DVH67" s="407"/>
      <c r="DVI67" s="407"/>
      <c r="DVJ67" s="407"/>
      <c r="DVK67" s="407"/>
      <c r="DVL67" s="407"/>
      <c r="DVM67" s="407"/>
      <c r="DVN67" s="407"/>
      <c r="DVO67" s="407"/>
      <c r="DVP67" s="407"/>
      <c r="DVQ67" s="407"/>
      <c r="DVR67" s="407"/>
      <c r="DVS67" s="407"/>
      <c r="DVT67" s="407"/>
      <c r="DVU67" s="407"/>
      <c r="DVV67" s="407"/>
      <c r="DVW67" s="407"/>
      <c r="DVX67" s="407"/>
      <c r="DVY67" s="407"/>
      <c r="DVZ67" s="407"/>
      <c r="DWA67" s="407"/>
      <c r="DWB67" s="407"/>
      <c r="DWC67" s="407"/>
      <c r="DWD67" s="407"/>
      <c r="DWE67" s="407"/>
      <c r="DWF67" s="407"/>
      <c r="DWG67" s="407"/>
      <c r="DWH67" s="407"/>
      <c r="DWI67" s="407"/>
      <c r="DWJ67" s="407"/>
      <c r="DWK67" s="407"/>
      <c r="DWL67" s="407"/>
      <c r="DWM67" s="407"/>
      <c r="DWN67" s="407"/>
      <c r="DWO67" s="407"/>
      <c r="DWP67" s="407"/>
      <c r="DWQ67" s="407"/>
      <c r="DWR67" s="407"/>
      <c r="DWS67" s="407"/>
      <c r="DWT67" s="407"/>
      <c r="DWU67" s="407"/>
      <c r="DWV67" s="407"/>
      <c r="DWW67" s="407"/>
      <c r="DWX67" s="407"/>
      <c r="DWY67" s="407"/>
      <c r="DWZ67" s="407"/>
      <c r="DXA67" s="407"/>
      <c r="DXB67" s="407"/>
      <c r="DXC67" s="407"/>
      <c r="DXD67" s="407"/>
      <c r="DXE67" s="407"/>
      <c r="DXF67" s="407"/>
      <c r="DXG67" s="407"/>
      <c r="DXH67" s="407"/>
      <c r="DXI67" s="407"/>
      <c r="DXJ67" s="407"/>
      <c r="DXK67" s="407"/>
      <c r="DXL67" s="407"/>
      <c r="DXM67" s="407"/>
      <c r="DXN67" s="407"/>
      <c r="DXO67" s="407"/>
      <c r="DXP67" s="407"/>
      <c r="DXQ67" s="407"/>
      <c r="DXR67" s="407"/>
      <c r="DXS67" s="407"/>
      <c r="DXT67" s="407"/>
      <c r="DXU67" s="407"/>
      <c r="DXV67" s="407"/>
      <c r="DXW67" s="407"/>
      <c r="DXX67" s="407"/>
      <c r="DXY67" s="407"/>
      <c r="DXZ67" s="407"/>
      <c r="DYA67" s="407"/>
      <c r="DYB67" s="407"/>
      <c r="DYC67" s="407"/>
      <c r="DYD67" s="407"/>
      <c r="DYE67" s="407"/>
      <c r="DYF67" s="407"/>
      <c r="DYG67" s="407"/>
      <c r="DYH67" s="407"/>
      <c r="DYI67" s="407"/>
      <c r="DYJ67" s="407"/>
      <c r="DYK67" s="407"/>
      <c r="DYL67" s="407"/>
      <c r="DYM67" s="407"/>
      <c r="DYN67" s="407"/>
      <c r="DYO67" s="407"/>
      <c r="DYP67" s="407"/>
      <c r="DYQ67" s="407"/>
      <c r="DYR67" s="407"/>
      <c r="DYS67" s="407"/>
      <c r="DYT67" s="407"/>
      <c r="DYU67" s="407"/>
      <c r="DYV67" s="407"/>
      <c r="DYW67" s="407"/>
      <c r="DYX67" s="407"/>
      <c r="DYY67" s="407"/>
      <c r="DYZ67" s="407"/>
      <c r="DZA67" s="407"/>
      <c r="DZB67" s="407"/>
      <c r="DZC67" s="407"/>
      <c r="DZD67" s="407"/>
      <c r="DZE67" s="407"/>
      <c r="DZF67" s="407"/>
      <c r="DZG67" s="407"/>
      <c r="DZH67" s="407"/>
      <c r="DZI67" s="407"/>
      <c r="DZJ67" s="407"/>
      <c r="DZK67" s="407"/>
      <c r="DZL67" s="407"/>
      <c r="DZM67" s="407"/>
      <c r="DZN67" s="407"/>
      <c r="DZO67" s="407"/>
      <c r="DZP67" s="407"/>
      <c r="DZQ67" s="407"/>
      <c r="DZR67" s="407"/>
      <c r="DZS67" s="407"/>
      <c r="DZT67" s="407"/>
      <c r="DZU67" s="407"/>
      <c r="DZV67" s="407"/>
      <c r="DZW67" s="407"/>
      <c r="DZX67" s="407"/>
      <c r="DZY67" s="407"/>
      <c r="DZZ67" s="407"/>
      <c r="EAA67" s="407"/>
      <c r="EAB67" s="407"/>
      <c r="EAC67" s="407"/>
      <c r="EAD67" s="407"/>
      <c r="EAE67" s="407"/>
      <c r="EAF67" s="407"/>
      <c r="EAG67" s="407"/>
      <c r="EAH67" s="407"/>
      <c r="EAI67" s="407"/>
      <c r="EAJ67" s="407"/>
      <c r="EAK67" s="407"/>
      <c r="EAL67" s="407"/>
      <c r="EAM67" s="407"/>
      <c r="EAN67" s="407"/>
      <c r="EAO67" s="407"/>
      <c r="EAP67" s="407"/>
      <c r="EAQ67" s="407"/>
      <c r="EAR67" s="407"/>
      <c r="EAS67" s="407"/>
      <c r="EAT67" s="407"/>
      <c r="EAU67" s="407"/>
      <c r="EAV67" s="407"/>
      <c r="EAW67" s="407"/>
      <c r="EAX67" s="407"/>
      <c r="EAY67" s="407"/>
      <c r="EAZ67" s="407"/>
      <c r="EBA67" s="407"/>
      <c r="EBB67" s="407"/>
      <c r="EBC67" s="407"/>
      <c r="EBD67" s="407"/>
      <c r="EBE67" s="407"/>
      <c r="EBF67" s="407"/>
      <c r="EBG67" s="407"/>
      <c r="EBH67" s="407"/>
      <c r="EBI67" s="407"/>
      <c r="EBJ67" s="407"/>
      <c r="EBK67" s="407"/>
      <c r="EBL67" s="407"/>
      <c r="EBM67" s="407"/>
      <c r="EBN67" s="407"/>
      <c r="EBO67" s="407"/>
      <c r="EBP67" s="407"/>
      <c r="EBQ67" s="407"/>
      <c r="EBR67" s="407"/>
      <c r="EBS67" s="407"/>
      <c r="EBT67" s="407"/>
      <c r="EBU67" s="407"/>
      <c r="EBV67" s="407"/>
      <c r="EBW67" s="407"/>
      <c r="EBX67" s="407"/>
      <c r="EBY67" s="407"/>
      <c r="EBZ67" s="407"/>
      <c r="ECA67" s="407"/>
      <c r="ECB67" s="407"/>
      <c r="ECC67" s="407"/>
      <c r="ECD67" s="407"/>
      <c r="ECE67" s="407"/>
      <c r="ECF67" s="407"/>
      <c r="ECG67" s="407"/>
      <c r="ECH67" s="407"/>
      <c r="ECI67" s="407"/>
      <c r="ECJ67" s="407"/>
      <c r="ECK67" s="407"/>
      <c r="ECL67" s="407"/>
      <c r="ECM67" s="407"/>
      <c r="ECN67" s="407"/>
      <c r="ECO67" s="407"/>
      <c r="ECP67" s="407"/>
      <c r="ECQ67" s="407"/>
      <c r="ECR67" s="407"/>
      <c r="ECS67" s="407"/>
      <c r="ECT67" s="407"/>
      <c r="ECU67" s="407"/>
      <c r="ECV67" s="407"/>
      <c r="ECW67" s="407"/>
      <c r="ECX67" s="407"/>
      <c r="ECY67" s="407"/>
      <c r="ECZ67" s="407"/>
      <c r="EDA67" s="407"/>
      <c r="EDB67" s="407"/>
      <c r="EDC67" s="407"/>
      <c r="EDD67" s="407"/>
      <c r="EDE67" s="407"/>
      <c r="EDF67" s="407"/>
      <c r="EDG67" s="407"/>
      <c r="EDH67" s="407"/>
      <c r="EDI67" s="407"/>
      <c r="EDJ67" s="407"/>
      <c r="EDK67" s="407"/>
      <c r="EDL67" s="407"/>
      <c r="EDM67" s="407"/>
      <c r="EDN67" s="407"/>
      <c r="EDO67" s="407"/>
      <c r="EDP67" s="407"/>
      <c r="EDQ67" s="407"/>
      <c r="EDR67" s="407"/>
      <c r="EDS67" s="407"/>
      <c r="EDT67" s="407"/>
      <c r="EDU67" s="407"/>
      <c r="EDV67" s="407"/>
      <c r="EDW67" s="407"/>
      <c r="EDX67" s="407"/>
      <c r="EDY67" s="407"/>
      <c r="EDZ67" s="407"/>
      <c r="EEA67" s="407"/>
      <c r="EEB67" s="407"/>
      <c r="EEC67" s="407"/>
      <c r="EED67" s="407"/>
      <c r="EEE67" s="407"/>
      <c r="EEF67" s="407"/>
      <c r="EEG67" s="407"/>
      <c r="EEH67" s="407"/>
      <c r="EEI67" s="407"/>
      <c r="EEJ67" s="407"/>
      <c r="EEK67" s="407"/>
      <c r="EEL67" s="407"/>
      <c r="EEM67" s="407"/>
      <c r="EEN67" s="407"/>
      <c r="EEO67" s="407"/>
      <c r="EEP67" s="407"/>
      <c r="EEQ67" s="407"/>
      <c r="EER67" s="407"/>
      <c r="EES67" s="407"/>
      <c r="EET67" s="407"/>
      <c r="EEU67" s="407"/>
      <c r="EEV67" s="407"/>
      <c r="EEW67" s="407"/>
      <c r="EEX67" s="407"/>
      <c r="EEY67" s="407"/>
      <c r="EEZ67" s="407"/>
      <c r="EFA67" s="407"/>
      <c r="EFB67" s="407"/>
      <c r="EFC67" s="407"/>
      <c r="EFD67" s="407"/>
      <c r="EFE67" s="407"/>
      <c r="EFF67" s="407"/>
      <c r="EFG67" s="407"/>
      <c r="EFH67" s="407"/>
      <c r="EFI67" s="407"/>
      <c r="EFJ67" s="407"/>
      <c r="EFK67" s="407"/>
      <c r="EFL67" s="407"/>
      <c r="EFM67" s="407"/>
      <c r="EFN67" s="407"/>
      <c r="EFO67" s="407"/>
      <c r="EFP67" s="407"/>
      <c r="EFQ67" s="407"/>
      <c r="EFR67" s="407"/>
      <c r="EFS67" s="407"/>
      <c r="EFT67" s="407"/>
      <c r="EFU67" s="407"/>
      <c r="EFV67" s="407"/>
      <c r="EFW67" s="407"/>
      <c r="EFX67" s="407"/>
      <c r="EFY67" s="407"/>
      <c r="EFZ67" s="407"/>
      <c r="EGA67" s="407"/>
      <c r="EGB67" s="407"/>
      <c r="EGC67" s="407"/>
      <c r="EGD67" s="407"/>
      <c r="EGE67" s="407"/>
      <c r="EGF67" s="407"/>
      <c r="EGG67" s="407"/>
      <c r="EGH67" s="407"/>
      <c r="EGI67" s="407"/>
      <c r="EGJ67" s="407"/>
      <c r="EGK67" s="407"/>
      <c r="EGL67" s="407"/>
      <c r="EGM67" s="407"/>
      <c r="EGN67" s="407"/>
      <c r="EGO67" s="407"/>
      <c r="EGP67" s="407"/>
      <c r="EGQ67" s="407"/>
      <c r="EGR67" s="407"/>
      <c r="EGS67" s="407"/>
      <c r="EGT67" s="407"/>
      <c r="EGU67" s="407"/>
      <c r="EGV67" s="407"/>
      <c r="EGW67" s="407"/>
      <c r="EGX67" s="407"/>
      <c r="EGY67" s="407"/>
      <c r="EGZ67" s="407"/>
      <c r="EHA67" s="407"/>
      <c r="EHB67" s="407"/>
      <c r="EHC67" s="407"/>
      <c r="EHD67" s="407"/>
      <c r="EHE67" s="407"/>
      <c r="EHF67" s="407"/>
      <c r="EHG67" s="407"/>
      <c r="EHH67" s="407"/>
      <c r="EHI67" s="407"/>
      <c r="EHJ67" s="407"/>
      <c r="EHK67" s="407"/>
      <c r="EHL67" s="407"/>
      <c r="EHM67" s="407"/>
      <c r="EHN67" s="407"/>
      <c r="EHO67" s="407"/>
      <c r="EHP67" s="407"/>
      <c r="EHQ67" s="407"/>
      <c r="EHR67" s="407"/>
      <c r="EHS67" s="407"/>
      <c r="EHT67" s="407"/>
      <c r="EHU67" s="407"/>
      <c r="EHV67" s="407"/>
      <c r="EHW67" s="407"/>
      <c r="EHX67" s="407"/>
      <c r="EHY67" s="407"/>
      <c r="EHZ67" s="407"/>
      <c r="EIA67" s="407"/>
      <c r="EIB67" s="407"/>
      <c r="EIC67" s="407"/>
      <c r="EID67" s="407"/>
      <c r="EIE67" s="407"/>
      <c r="EIF67" s="407"/>
      <c r="EIG67" s="407"/>
      <c r="EIH67" s="407"/>
      <c r="EII67" s="407"/>
      <c r="EIJ67" s="407"/>
      <c r="EIK67" s="407"/>
      <c r="EIL67" s="407"/>
      <c r="EIM67" s="407"/>
      <c r="EIN67" s="407"/>
      <c r="EIO67" s="407"/>
      <c r="EIP67" s="407"/>
      <c r="EIQ67" s="407"/>
      <c r="EIR67" s="407"/>
      <c r="EIS67" s="407"/>
      <c r="EIT67" s="407"/>
      <c r="EIU67" s="407"/>
      <c r="EIV67" s="407"/>
      <c r="EIW67" s="407"/>
      <c r="EIX67" s="407"/>
      <c r="EIY67" s="407"/>
      <c r="EIZ67" s="407"/>
      <c r="EJA67" s="407"/>
      <c r="EJB67" s="407"/>
      <c r="EJC67" s="407"/>
      <c r="EJD67" s="407"/>
      <c r="EJE67" s="407"/>
      <c r="EJF67" s="407"/>
      <c r="EJG67" s="407"/>
      <c r="EJH67" s="407"/>
      <c r="EJI67" s="407"/>
      <c r="EJJ67" s="407"/>
      <c r="EJK67" s="407"/>
      <c r="EJL67" s="407"/>
      <c r="EJM67" s="407"/>
      <c r="EJN67" s="407"/>
      <c r="EJO67" s="407"/>
      <c r="EJP67" s="407"/>
      <c r="EJQ67" s="407"/>
      <c r="EJR67" s="407"/>
      <c r="EJS67" s="407"/>
      <c r="EJT67" s="407"/>
      <c r="EJU67" s="407"/>
      <c r="EJV67" s="407"/>
      <c r="EJW67" s="407"/>
      <c r="EJX67" s="407"/>
      <c r="EJY67" s="407"/>
      <c r="EJZ67" s="407"/>
      <c r="EKA67" s="407"/>
      <c r="EKB67" s="407"/>
      <c r="EKC67" s="407"/>
      <c r="EKD67" s="407"/>
      <c r="EKE67" s="407"/>
      <c r="EKF67" s="407"/>
      <c r="EKG67" s="407"/>
      <c r="EKH67" s="407"/>
      <c r="EKI67" s="407"/>
      <c r="EKJ67" s="407"/>
      <c r="EKK67" s="407"/>
      <c r="EKL67" s="407"/>
      <c r="EKM67" s="407"/>
      <c r="EKN67" s="407"/>
      <c r="EKO67" s="407"/>
      <c r="EKP67" s="407"/>
      <c r="EKQ67" s="407"/>
      <c r="EKR67" s="407"/>
      <c r="EKS67" s="407"/>
      <c r="EKT67" s="407"/>
      <c r="EKU67" s="407"/>
      <c r="EKV67" s="407"/>
      <c r="EKW67" s="407"/>
      <c r="EKX67" s="407"/>
      <c r="EKY67" s="407"/>
      <c r="EKZ67" s="407"/>
      <c r="ELA67" s="407"/>
      <c r="ELB67" s="407"/>
      <c r="ELC67" s="407"/>
      <c r="ELD67" s="407"/>
      <c r="ELE67" s="407"/>
      <c r="ELF67" s="407"/>
      <c r="ELG67" s="407"/>
      <c r="ELH67" s="407"/>
      <c r="ELI67" s="407"/>
      <c r="ELJ67" s="407"/>
      <c r="ELK67" s="407"/>
      <c r="ELL67" s="407"/>
      <c r="ELM67" s="407"/>
      <c r="ELN67" s="407"/>
      <c r="ELO67" s="407"/>
      <c r="ELP67" s="407"/>
      <c r="ELQ67" s="407"/>
      <c r="ELR67" s="407"/>
      <c r="ELS67" s="407"/>
      <c r="ELT67" s="407"/>
      <c r="ELU67" s="407"/>
      <c r="ELV67" s="407"/>
      <c r="ELW67" s="407"/>
      <c r="ELX67" s="407"/>
      <c r="ELY67" s="407"/>
      <c r="ELZ67" s="407"/>
      <c r="EMA67" s="407"/>
      <c r="EMB67" s="407"/>
      <c r="EMC67" s="407"/>
      <c r="EMD67" s="407"/>
      <c r="EME67" s="407"/>
      <c r="EMF67" s="407"/>
      <c r="EMG67" s="407"/>
      <c r="EMH67" s="407"/>
      <c r="EMI67" s="407"/>
      <c r="EMJ67" s="407"/>
      <c r="EMK67" s="407"/>
      <c r="EML67" s="407"/>
      <c r="EMM67" s="407"/>
      <c r="EMN67" s="407"/>
      <c r="EMO67" s="407"/>
      <c r="EMP67" s="407"/>
      <c r="EMQ67" s="407"/>
      <c r="EMR67" s="407"/>
      <c r="EMS67" s="407"/>
      <c r="EMT67" s="407"/>
      <c r="EMU67" s="407"/>
      <c r="EMV67" s="407"/>
      <c r="EMW67" s="407"/>
      <c r="EMX67" s="407"/>
      <c r="EMY67" s="407"/>
      <c r="EMZ67" s="407"/>
      <c r="ENA67" s="407"/>
      <c r="ENB67" s="407"/>
      <c r="ENC67" s="407"/>
      <c r="END67" s="407"/>
      <c r="ENE67" s="407"/>
      <c r="ENF67" s="407"/>
      <c r="ENG67" s="407"/>
      <c r="ENH67" s="407"/>
      <c r="ENI67" s="407"/>
      <c r="ENJ67" s="407"/>
      <c r="ENK67" s="407"/>
      <c r="ENL67" s="407"/>
      <c r="ENM67" s="407"/>
      <c r="ENN67" s="407"/>
      <c r="ENO67" s="407"/>
      <c r="ENP67" s="407"/>
      <c r="ENQ67" s="407"/>
      <c r="ENR67" s="407"/>
      <c r="ENS67" s="407"/>
      <c r="ENT67" s="407"/>
      <c r="ENU67" s="407"/>
      <c r="ENV67" s="407"/>
      <c r="ENW67" s="407"/>
      <c r="ENX67" s="407"/>
      <c r="ENY67" s="407"/>
      <c r="ENZ67" s="407"/>
      <c r="EOA67" s="407"/>
      <c r="EOB67" s="407"/>
      <c r="EOC67" s="407"/>
      <c r="EOD67" s="407"/>
      <c r="EOE67" s="407"/>
      <c r="EOF67" s="407"/>
      <c r="EOG67" s="407"/>
      <c r="EOH67" s="407"/>
      <c r="EOI67" s="407"/>
      <c r="EOJ67" s="407"/>
      <c r="EOK67" s="407"/>
      <c r="EOL67" s="407"/>
      <c r="EOM67" s="407"/>
      <c r="EON67" s="407"/>
      <c r="EOO67" s="407"/>
      <c r="EOP67" s="407"/>
      <c r="EOQ67" s="407"/>
      <c r="EOR67" s="407"/>
      <c r="EOS67" s="407"/>
      <c r="EOT67" s="407"/>
      <c r="EOU67" s="407"/>
      <c r="EOV67" s="407"/>
      <c r="EOW67" s="407"/>
      <c r="EOX67" s="407"/>
      <c r="EOY67" s="407"/>
      <c r="EOZ67" s="407"/>
      <c r="EPA67" s="407"/>
      <c r="EPB67" s="407"/>
      <c r="EPC67" s="407"/>
      <c r="EPD67" s="407"/>
      <c r="EPE67" s="407"/>
      <c r="EPF67" s="407"/>
      <c r="EPG67" s="407"/>
      <c r="EPH67" s="407"/>
      <c r="EPI67" s="407"/>
      <c r="EPJ67" s="407"/>
      <c r="EPK67" s="407"/>
      <c r="EPL67" s="407"/>
      <c r="EPM67" s="407"/>
      <c r="EPN67" s="407"/>
      <c r="EPO67" s="407"/>
      <c r="EPP67" s="407"/>
      <c r="EPQ67" s="407"/>
      <c r="EPR67" s="407"/>
      <c r="EPS67" s="407"/>
      <c r="EPT67" s="407"/>
      <c r="EPU67" s="407"/>
      <c r="EPV67" s="407"/>
      <c r="EPW67" s="407"/>
      <c r="EPX67" s="407"/>
      <c r="EPY67" s="407"/>
      <c r="EPZ67" s="407"/>
      <c r="EQA67" s="407"/>
      <c r="EQB67" s="407"/>
      <c r="EQC67" s="407"/>
      <c r="EQD67" s="407"/>
      <c r="EQE67" s="407"/>
      <c r="EQF67" s="407"/>
      <c r="EQG67" s="407"/>
      <c r="EQH67" s="407"/>
      <c r="EQI67" s="407"/>
      <c r="EQJ67" s="407"/>
      <c r="EQK67" s="407"/>
      <c r="EQL67" s="407"/>
      <c r="EQM67" s="407"/>
      <c r="EQN67" s="407"/>
      <c r="EQO67" s="407"/>
      <c r="EQP67" s="407"/>
      <c r="EQQ67" s="407"/>
      <c r="EQR67" s="407"/>
      <c r="EQS67" s="407"/>
      <c r="EQT67" s="407"/>
      <c r="EQU67" s="407"/>
      <c r="EQV67" s="407"/>
      <c r="EQW67" s="407"/>
      <c r="EQX67" s="407"/>
      <c r="EQY67" s="407"/>
      <c r="EQZ67" s="407"/>
      <c r="ERA67" s="407"/>
      <c r="ERB67" s="407"/>
      <c r="ERC67" s="407"/>
      <c r="ERD67" s="407"/>
      <c r="ERE67" s="407"/>
      <c r="ERF67" s="407"/>
      <c r="ERG67" s="407"/>
      <c r="ERH67" s="407"/>
      <c r="ERI67" s="407"/>
      <c r="ERJ67" s="407"/>
      <c r="ERK67" s="407"/>
      <c r="ERL67" s="407"/>
      <c r="ERM67" s="407"/>
      <c r="ERN67" s="407"/>
      <c r="ERO67" s="407"/>
      <c r="ERP67" s="407"/>
      <c r="ERQ67" s="407"/>
      <c r="ERR67" s="407"/>
      <c r="ERS67" s="407"/>
      <c r="ERT67" s="407"/>
      <c r="ERU67" s="407"/>
      <c r="ERV67" s="407"/>
      <c r="ERW67" s="407"/>
      <c r="ERX67" s="407"/>
      <c r="ERY67" s="407"/>
      <c r="ERZ67" s="407"/>
      <c r="ESA67" s="407"/>
      <c r="ESB67" s="407"/>
      <c r="ESC67" s="407"/>
      <c r="ESD67" s="407"/>
      <c r="ESE67" s="407"/>
      <c r="ESF67" s="407"/>
      <c r="ESG67" s="407"/>
      <c r="ESH67" s="407"/>
      <c r="ESI67" s="407"/>
      <c r="ESJ67" s="407"/>
      <c r="ESK67" s="407"/>
      <c r="ESL67" s="407"/>
      <c r="ESM67" s="407"/>
      <c r="ESN67" s="407"/>
      <c r="ESO67" s="407"/>
      <c r="ESP67" s="407"/>
      <c r="ESQ67" s="407"/>
      <c r="ESR67" s="407"/>
      <c r="ESS67" s="407"/>
      <c r="EST67" s="407"/>
      <c r="ESU67" s="407"/>
      <c r="ESV67" s="407"/>
      <c r="ESW67" s="407"/>
      <c r="ESX67" s="407"/>
      <c r="ESY67" s="407"/>
      <c r="ESZ67" s="407"/>
      <c r="ETA67" s="407"/>
      <c r="ETB67" s="407"/>
      <c r="ETC67" s="407"/>
      <c r="ETD67" s="407"/>
      <c r="ETE67" s="407"/>
      <c r="ETF67" s="407"/>
      <c r="ETG67" s="407"/>
      <c r="ETH67" s="407"/>
      <c r="ETI67" s="407"/>
      <c r="ETJ67" s="407"/>
      <c r="ETK67" s="407"/>
      <c r="ETL67" s="407"/>
      <c r="ETM67" s="407"/>
      <c r="ETN67" s="407"/>
      <c r="ETO67" s="407"/>
      <c r="ETP67" s="407"/>
      <c r="ETQ67" s="407"/>
      <c r="ETR67" s="407"/>
      <c r="ETS67" s="407"/>
      <c r="ETT67" s="407"/>
      <c r="ETU67" s="407"/>
      <c r="ETV67" s="407"/>
      <c r="ETW67" s="407"/>
      <c r="ETX67" s="407"/>
      <c r="ETY67" s="407"/>
      <c r="ETZ67" s="407"/>
      <c r="EUA67" s="407"/>
      <c r="EUB67" s="407"/>
      <c r="EUC67" s="407"/>
      <c r="EUD67" s="407"/>
      <c r="EUE67" s="407"/>
      <c r="EUF67" s="407"/>
      <c r="EUG67" s="407"/>
      <c r="EUH67" s="407"/>
      <c r="EUI67" s="407"/>
      <c r="EUJ67" s="407"/>
      <c r="EUK67" s="407"/>
      <c r="EUL67" s="407"/>
      <c r="EUM67" s="407"/>
      <c r="EUN67" s="407"/>
      <c r="EUO67" s="407"/>
      <c r="EUP67" s="407"/>
      <c r="EUQ67" s="407"/>
      <c r="EUR67" s="407"/>
      <c r="EUS67" s="407"/>
      <c r="EUT67" s="407"/>
      <c r="EUU67" s="407"/>
      <c r="EUV67" s="407"/>
      <c r="EUW67" s="407"/>
      <c r="EUX67" s="407"/>
      <c r="EUY67" s="407"/>
      <c r="EUZ67" s="407"/>
      <c r="EVA67" s="407"/>
      <c r="EVB67" s="407"/>
      <c r="EVC67" s="407"/>
      <c r="EVD67" s="407"/>
      <c r="EVE67" s="407"/>
      <c r="EVF67" s="407"/>
      <c r="EVG67" s="407"/>
      <c r="EVH67" s="407"/>
      <c r="EVI67" s="407"/>
      <c r="EVJ67" s="407"/>
      <c r="EVK67" s="407"/>
      <c r="EVL67" s="407"/>
      <c r="EVM67" s="407"/>
      <c r="EVN67" s="407"/>
      <c r="EVO67" s="407"/>
      <c r="EVP67" s="407"/>
      <c r="EVQ67" s="407"/>
      <c r="EVR67" s="407"/>
      <c r="EVS67" s="407"/>
      <c r="EVT67" s="407"/>
      <c r="EVU67" s="407"/>
      <c r="EVV67" s="407"/>
      <c r="EVW67" s="407"/>
      <c r="EVX67" s="407"/>
      <c r="EVY67" s="407"/>
      <c r="EVZ67" s="407"/>
      <c r="EWA67" s="407"/>
      <c r="EWB67" s="407"/>
      <c r="EWC67" s="407"/>
      <c r="EWD67" s="407"/>
      <c r="EWE67" s="407"/>
      <c r="EWF67" s="407"/>
      <c r="EWG67" s="407"/>
      <c r="EWH67" s="407"/>
      <c r="EWI67" s="407"/>
      <c r="EWJ67" s="407"/>
      <c r="EWK67" s="407"/>
      <c r="EWL67" s="407"/>
      <c r="EWM67" s="407"/>
      <c r="EWN67" s="407"/>
      <c r="EWO67" s="407"/>
      <c r="EWP67" s="407"/>
      <c r="EWQ67" s="407"/>
      <c r="EWR67" s="407"/>
      <c r="EWS67" s="407"/>
      <c r="EWT67" s="407"/>
      <c r="EWU67" s="407"/>
      <c r="EWV67" s="407"/>
      <c r="EWW67" s="407"/>
      <c r="EWX67" s="407"/>
      <c r="EWY67" s="407"/>
      <c r="EWZ67" s="407"/>
      <c r="EXA67" s="407"/>
      <c r="EXB67" s="407"/>
      <c r="EXC67" s="407"/>
      <c r="EXD67" s="407"/>
      <c r="EXE67" s="407"/>
      <c r="EXF67" s="407"/>
      <c r="EXG67" s="407"/>
      <c r="EXH67" s="407"/>
      <c r="EXI67" s="407"/>
      <c r="EXJ67" s="407"/>
      <c r="EXK67" s="407"/>
      <c r="EXL67" s="407"/>
      <c r="EXM67" s="407"/>
      <c r="EXN67" s="407"/>
      <c r="EXO67" s="407"/>
      <c r="EXP67" s="407"/>
      <c r="EXQ67" s="407"/>
      <c r="EXR67" s="407"/>
      <c r="EXS67" s="407"/>
      <c r="EXT67" s="407"/>
      <c r="EXU67" s="407"/>
      <c r="EXV67" s="407"/>
      <c r="EXW67" s="407"/>
      <c r="EXX67" s="407"/>
      <c r="EXY67" s="407"/>
      <c r="EXZ67" s="407"/>
      <c r="EYA67" s="407"/>
      <c r="EYB67" s="407"/>
      <c r="EYC67" s="407"/>
      <c r="EYD67" s="407"/>
      <c r="EYE67" s="407"/>
      <c r="EYF67" s="407"/>
      <c r="EYG67" s="407"/>
      <c r="EYH67" s="407"/>
      <c r="EYI67" s="407"/>
      <c r="EYJ67" s="407"/>
      <c r="EYK67" s="407"/>
      <c r="EYL67" s="407"/>
      <c r="EYM67" s="407"/>
      <c r="EYN67" s="407"/>
      <c r="EYO67" s="407"/>
      <c r="EYP67" s="407"/>
      <c r="EYQ67" s="407"/>
      <c r="EYR67" s="407"/>
      <c r="EYS67" s="407"/>
      <c r="EYT67" s="407"/>
      <c r="EYU67" s="407"/>
      <c r="EYV67" s="407"/>
      <c r="EYW67" s="407"/>
      <c r="EYX67" s="407"/>
      <c r="EYY67" s="407"/>
      <c r="EYZ67" s="407"/>
      <c r="EZA67" s="407"/>
      <c r="EZB67" s="407"/>
      <c r="EZC67" s="407"/>
      <c r="EZD67" s="407"/>
      <c r="EZE67" s="407"/>
      <c r="EZF67" s="407"/>
      <c r="EZG67" s="407"/>
      <c r="EZH67" s="407"/>
      <c r="EZI67" s="407"/>
      <c r="EZJ67" s="407"/>
      <c r="EZK67" s="407"/>
      <c r="EZL67" s="407"/>
      <c r="EZM67" s="407"/>
      <c r="EZN67" s="407"/>
      <c r="EZO67" s="407"/>
      <c r="EZP67" s="407"/>
      <c r="EZQ67" s="407"/>
      <c r="EZR67" s="407"/>
      <c r="EZS67" s="407"/>
      <c r="EZT67" s="407"/>
      <c r="EZU67" s="407"/>
      <c r="EZV67" s="407"/>
      <c r="EZW67" s="407"/>
      <c r="EZX67" s="407"/>
      <c r="EZY67" s="407"/>
      <c r="EZZ67" s="407"/>
      <c r="FAA67" s="407"/>
      <c r="FAB67" s="407"/>
      <c r="FAC67" s="407"/>
      <c r="FAD67" s="407"/>
      <c r="FAE67" s="407"/>
      <c r="FAF67" s="407"/>
      <c r="FAG67" s="407"/>
      <c r="FAH67" s="407"/>
      <c r="FAI67" s="407"/>
      <c r="FAJ67" s="407"/>
      <c r="FAK67" s="407"/>
      <c r="FAL67" s="407"/>
      <c r="FAM67" s="407"/>
      <c r="FAN67" s="407"/>
      <c r="FAO67" s="407"/>
      <c r="FAP67" s="407"/>
      <c r="FAQ67" s="407"/>
      <c r="FAR67" s="407"/>
      <c r="FAS67" s="407"/>
      <c r="FAT67" s="407"/>
      <c r="FAU67" s="407"/>
      <c r="FAV67" s="407"/>
      <c r="FAW67" s="407"/>
      <c r="FAX67" s="407"/>
      <c r="FAY67" s="407"/>
      <c r="FAZ67" s="407"/>
      <c r="FBA67" s="407"/>
      <c r="FBB67" s="407"/>
      <c r="FBC67" s="407"/>
      <c r="FBD67" s="407"/>
      <c r="FBE67" s="407"/>
      <c r="FBF67" s="407"/>
      <c r="FBG67" s="407"/>
      <c r="FBH67" s="407"/>
      <c r="FBI67" s="407"/>
      <c r="FBJ67" s="407"/>
      <c r="FBK67" s="407"/>
      <c r="FBL67" s="407"/>
      <c r="FBM67" s="407"/>
      <c r="FBN67" s="407"/>
      <c r="FBO67" s="407"/>
      <c r="FBP67" s="407"/>
      <c r="FBQ67" s="407"/>
      <c r="FBR67" s="407"/>
      <c r="FBS67" s="407"/>
      <c r="FBT67" s="407"/>
      <c r="FBU67" s="407"/>
      <c r="FBV67" s="407"/>
      <c r="FBW67" s="407"/>
      <c r="FBX67" s="407"/>
      <c r="FBY67" s="407"/>
      <c r="FBZ67" s="407"/>
      <c r="FCA67" s="407"/>
      <c r="FCB67" s="407"/>
      <c r="FCC67" s="407"/>
      <c r="FCD67" s="407"/>
      <c r="FCE67" s="407"/>
      <c r="FCF67" s="407"/>
      <c r="FCG67" s="407"/>
      <c r="FCH67" s="407"/>
      <c r="FCI67" s="407"/>
      <c r="FCJ67" s="407"/>
      <c r="FCK67" s="407"/>
      <c r="FCL67" s="407"/>
      <c r="FCM67" s="407"/>
      <c r="FCN67" s="407"/>
      <c r="FCO67" s="407"/>
      <c r="FCP67" s="407"/>
      <c r="FCQ67" s="407"/>
      <c r="FCR67" s="407"/>
      <c r="FCS67" s="407"/>
      <c r="FCT67" s="407"/>
      <c r="FCU67" s="407"/>
      <c r="FCV67" s="407"/>
      <c r="FCW67" s="407"/>
      <c r="FCX67" s="407"/>
      <c r="FCY67" s="407"/>
      <c r="FCZ67" s="407"/>
      <c r="FDA67" s="407"/>
      <c r="FDB67" s="407"/>
      <c r="FDC67" s="407"/>
      <c r="FDD67" s="407"/>
      <c r="FDE67" s="407"/>
      <c r="FDF67" s="407"/>
      <c r="FDG67" s="407"/>
      <c r="FDH67" s="407"/>
      <c r="FDI67" s="407"/>
      <c r="FDJ67" s="407"/>
      <c r="FDK67" s="407"/>
      <c r="FDL67" s="407"/>
      <c r="FDM67" s="407"/>
      <c r="FDN67" s="407"/>
      <c r="FDO67" s="407"/>
      <c r="FDP67" s="407"/>
      <c r="FDQ67" s="407"/>
      <c r="FDR67" s="407"/>
      <c r="FDS67" s="407"/>
      <c r="FDT67" s="407"/>
      <c r="FDU67" s="407"/>
      <c r="FDV67" s="407"/>
      <c r="FDW67" s="407"/>
      <c r="FDX67" s="407"/>
      <c r="FDY67" s="407"/>
      <c r="FDZ67" s="407"/>
      <c r="FEA67" s="407"/>
      <c r="FEB67" s="407"/>
      <c r="FEC67" s="407"/>
      <c r="FED67" s="407"/>
      <c r="FEE67" s="407"/>
      <c r="FEF67" s="407"/>
      <c r="FEG67" s="407"/>
      <c r="FEH67" s="407"/>
      <c r="FEI67" s="407"/>
      <c r="FEJ67" s="407"/>
      <c r="FEK67" s="407"/>
      <c r="FEL67" s="407"/>
      <c r="FEM67" s="407"/>
      <c r="FEN67" s="407"/>
      <c r="FEO67" s="407"/>
      <c r="FEP67" s="407"/>
      <c r="FEQ67" s="407"/>
      <c r="FER67" s="407"/>
      <c r="FES67" s="407"/>
      <c r="FET67" s="407"/>
      <c r="FEU67" s="407"/>
      <c r="FEV67" s="407"/>
      <c r="FEW67" s="407"/>
      <c r="FEX67" s="407"/>
      <c r="FEY67" s="407"/>
      <c r="FEZ67" s="407"/>
      <c r="FFA67" s="407"/>
      <c r="FFB67" s="407"/>
      <c r="FFC67" s="407"/>
      <c r="FFD67" s="407"/>
      <c r="FFE67" s="407"/>
      <c r="FFF67" s="407"/>
      <c r="FFG67" s="407"/>
      <c r="FFH67" s="407"/>
      <c r="FFI67" s="407"/>
      <c r="FFJ67" s="407"/>
      <c r="FFK67" s="407"/>
      <c r="FFL67" s="407"/>
      <c r="FFM67" s="407"/>
      <c r="FFN67" s="407"/>
      <c r="FFO67" s="407"/>
      <c r="FFP67" s="407"/>
      <c r="FFQ67" s="407"/>
      <c r="FFR67" s="407"/>
      <c r="FFS67" s="407"/>
      <c r="FFT67" s="407"/>
      <c r="FFU67" s="407"/>
      <c r="FFV67" s="407"/>
      <c r="FFW67" s="407"/>
      <c r="FFX67" s="407"/>
      <c r="FFY67" s="407"/>
      <c r="FFZ67" s="407"/>
      <c r="FGA67" s="407"/>
      <c r="FGB67" s="407"/>
      <c r="FGC67" s="407"/>
      <c r="FGD67" s="407"/>
      <c r="FGE67" s="407"/>
      <c r="FGF67" s="407"/>
      <c r="FGG67" s="407"/>
      <c r="FGH67" s="407"/>
      <c r="FGI67" s="407"/>
      <c r="FGJ67" s="407"/>
      <c r="FGK67" s="407"/>
      <c r="FGL67" s="407"/>
      <c r="FGM67" s="407"/>
      <c r="FGN67" s="407"/>
      <c r="FGO67" s="407"/>
      <c r="FGP67" s="407"/>
      <c r="FGQ67" s="407"/>
      <c r="FGR67" s="407"/>
      <c r="FGS67" s="407"/>
      <c r="FGT67" s="407"/>
      <c r="FGU67" s="407"/>
      <c r="FGV67" s="407"/>
      <c r="FGW67" s="407"/>
      <c r="FGX67" s="407"/>
      <c r="FGY67" s="407"/>
      <c r="FGZ67" s="407"/>
      <c r="FHA67" s="407"/>
      <c r="FHB67" s="407"/>
      <c r="FHC67" s="407"/>
      <c r="FHD67" s="407"/>
      <c r="FHE67" s="407"/>
      <c r="FHF67" s="407"/>
      <c r="FHG67" s="407"/>
      <c r="FHH67" s="407"/>
      <c r="FHI67" s="407"/>
      <c r="FHJ67" s="407"/>
      <c r="FHK67" s="407"/>
      <c r="FHL67" s="407"/>
      <c r="FHM67" s="407"/>
      <c r="FHN67" s="407"/>
      <c r="FHO67" s="407"/>
      <c r="FHP67" s="407"/>
      <c r="FHQ67" s="407"/>
      <c r="FHR67" s="407"/>
      <c r="FHS67" s="407"/>
      <c r="FHT67" s="407"/>
      <c r="FHU67" s="407"/>
      <c r="FHV67" s="407"/>
      <c r="FHW67" s="407"/>
      <c r="FHX67" s="407"/>
      <c r="FHY67" s="407"/>
      <c r="FHZ67" s="407"/>
      <c r="FIA67" s="407"/>
      <c r="FIB67" s="407"/>
      <c r="FIC67" s="407"/>
      <c r="FID67" s="407"/>
      <c r="FIE67" s="407"/>
      <c r="FIF67" s="407"/>
      <c r="FIG67" s="407"/>
      <c r="FIH67" s="407"/>
      <c r="FII67" s="407"/>
      <c r="FIJ67" s="407"/>
      <c r="FIK67" s="407"/>
      <c r="FIL67" s="407"/>
      <c r="FIM67" s="407"/>
      <c r="FIN67" s="407"/>
      <c r="FIO67" s="407"/>
      <c r="FIP67" s="407"/>
      <c r="FIQ67" s="407"/>
      <c r="FIR67" s="407"/>
      <c r="FIS67" s="407"/>
      <c r="FIT67" s="407"/>
      <c r="FIU67" s="407"/>
      <c r="FIV67" s="407"/>
      <c r="FIW67" s="407"/>
      <c r="FIX67" s="407"/>
      <c r="FIY67" s="407"/>
      <c r="FIZ67" s="407"/>
      <c r="FJA67" s="407"/>
      <c r="FJB67" s="407"/>
      <c r="FJC67" s="407"/>
      <c r="FJD67" s="407"/>
      <c r="FJE67" s="407"/>
      <c r="FJF67" s="407"/>
      <c r="FJG67" s="407"/>
      <c r="FJH67" s="407"/>
      <c r="FJI67" s="407"/>
      <c r="FJJ67" s="407"/>
      <c r="FJK67" s="407"/>
      <c r="FJL67" s="407"/>
      <c r="FJM67" s="407"/>
      <c r="FJN67" s="407"/>
      <c r="FJO67" s="407"/>
      <c r="FJP67" s="407"/>
      <c r="FJQ67" s="407"/>
      <c r="FJR67" s="407"/>
      <c r="FJS67" s="407"/>
      <c r="FJT67" s="407"/>
      <c r="FJU67" s="407"/>
      <c r="FJV67" s="407"/>
      <c r="FJW67" s="407"/>
      <c r="FJX67" s="407"/>
      <c r="FJY67" s="407"/>
      <c r="FJZ67" s="407"/>
      <c r="FKA67" s="407"/>
      <c r="FKB67" s="407"/>
      <c r="FKC67" s="407"/>
      <c r="FKD67" s="407"/>
      <c r="FKE67" s="407"/>
      <c r="FKF67" s="407"/>
      <c r="FKG67" s="407"/>
      <c r="FKH67" s="407"/>
      <c r="FKI67" s="407"/>
      <c r="FKJ67" s="407"/>
      <c r="FKK67" s="407"/>
      <c r="FKL67" s="407"/>
      <c r="FKM67" s="407"/>
      <c r="FKN67" s="407"/>
      <c r="FKO67" s="407"/>
      <c r="FKP67" s="407"/>
      <c r="FKQ67" s="407"/>
      <c r="FKR67" s="407"/>
      <c r="FKS67" s="407"/>
      <c r="FKT67" s="407"/>
      <c r="FKU67" s="407"/>
      <c r="FKV67" s="407"/>
      <c r="FKW67" s="407"/>
      <c r="FKX67" s="407"/>
      <c r="FKY67" s="407"/>
      <c r="FKZ67" s="407"/>
      <c r="FLA67" s="407"/>
      <c r="FLB67" s="407"/>
      <c r="FLC67" s="407"/>
      <c r="FLD67" s="407"/>
      <c r="FLE67" s="407"/>
      <c r="FLF67" s="407"/>
      <c r="FLG67" s="407"/>
      <c r="FLH67" s="407"/>
      <c r="FLI67" s="407"/>
      <c r="FLJ67" s="407"/>
      <c r="FLK67" s="407"/>
      <c r="FLL67" s="407"/>
      <c r="FLM67" s="407"/>
      <c r="FLN67" s="407"/>
      <c r="FLO67" s="407"/>
      <c r="FLP67" s="407"/>
      <c r="FLQ67" s="407"/>
      <c r="FLR67" s="407"/>
      <c r="FLS67" s="407"/>
      <c r="FLT67" s="407"/>
      <c r="FLU67" s="407"/>
      <c r="FLV67" s="407"/>
      <c r="FLW67" s="407"/>
      <c r="FLX67" s="407"/>
      <c r="FLY67" s="407"/>
      <c r="FLZ67" s="407"/>
      <c r="FMA67" s="407"/>
      <c r="FMB67" s="407"/>
      <c r="FMC67" s="407"/>
      <c r="FMD67" s="407"/>
      <c r="FME67" s="407"/>
      <c r="FMF67" s="407"/>
      <c r="FMG67" s="407"/>
      <c r="FMH67" s="407"/>
      <c r="FMI67" s="407"/>
      <c r="FMJ67" s="407"/>
      <c r="FMK67" s="407"/>
      <c r="FML67" s="407"/>
      <c r="FMM67" s="407"/>
      <c r="FMN67" s="407"/>
      <c r="FMO67" s="407"/>
      <c r="FMP67" s="407"/>
      <c r="FMQ67" s="407"/>
      <c r="FMR67" s="407"/>
      <c r="FMS67" s="407"/>
      <c r="FMT67" s="407"/>
      <c r="FMU67" s="407"/>
      <c r="FMV67" s="407"/>
      <c r="FMW67" s="407"/>
      <c r="FMX67" s="407"/>
      <c r="FMY67" s="407"/>
      <c r="FMZ67" s="407"/>
      <c r="FNA67" s="407"/>
      <c r="FNB67" s="407"/>
      <c r="FNC67" s="407"/>
      <c r="FND67" s="407"/>
      <c r="FNE67" s="407"/>
      <c r="FNF67" s="407"/>
      <c r="FNG67" s="407"/>
      <c r="FNH67" s="407"/>
      <c r="FNI67" s="407"/>
      <c r="FNJ67" s="407"/>
      <c r="FNK67" s="407"/>
      <c r="FNL67" s="407"/>
      <c r="FNM67" s="407"/>
      <c r="FNN67" s="407"/>
      <c r="FNO67" s="407"/>
      <c r="FNP67" s="407"/>
      <c r="FNQ67" s="407"/>
      <c r="FNR67" s="407"/>
      <c r="FNS67" s="407"/>
      <c r="FNT67" s="407"/>
      <c r="FNU67" s="407"/>
      <c r="FNV67" s="407"/>
      <c r="FNW67" s="407"/>
      <c r="FNX67" s="407"/>
      <c r="FNY67" s="407"/>
      <c r="FNZ67" s="407"/>
      <c r="FOA67" s="407"/>
      <c r="FOB67" s="407"/>
      <c r="FOC67" s="407"/>
      <c r="FOD67" s="407"/>
      <c r="FOE67" s="407"/>
      <c r="FOF67" s="407"/>
      <c r="FOG67" s="407"/>
      <c r="FOH67" s="407"/>
      <c r="FOI67" s="407"/>
      <c r="FOJ67" s="407"/>
      <c r="FOK67" s="407"/>
      <c r="FOL67" s="407"/>
      <c r="FOM67" s="407"/>
      <c r="FON67" s="407"/>
      <c r="FOO67" s="407"/>
      <c r="FOP67" s="407"/>
      <c r="FOQ67" s="407"/>
      <c r="FOR67" s="407"/>
      <c r="FOS67" s="407"/>
      <c r="FOT67" s="407"/>
      <c r="FOU67" s="407"/>
      <c r="FOV67" s="407"/>
      <c r="FOW67" s="407"/>
      <c r="FOX67" s="407"/>
      <c r="FOY67" s="407"/>
      <c r="FOZ67" s="407"/>
      <c r="FPA67" s="407"/>
      <c r="FPB67" s="407"/>
      <c r="FPC67" s="407"/>
      <c r="FPD67" s="407"/>
      <c r="FPE67" s="407"/>
      <c r="FPF67" s="407"/>
      <c r="FPG67" s="407"/>
      <c r="FPH67" s="407"/>
      <c r="FPI67" s="407"/>
      <c r="FPJ67" s="407"/>
      <c r="FPK67" s="407"/>
      <c r="FPL67" s="407"/>
      <c r="FPM67" s="407"/>
      <c r="FPN67" s="407"/>
      <c r="FPO67" s="407"/>
      <c r="FPP67" s="407"/>
      <c r="FPQ67" s="407"/>
      <c r="FPR67" s="407"/>
      <c r="FPS67" s="407"/>
      <c r="FPT67" s="407"/>
      <c r="FPU67" s="407"/>
      <c r="FPV67" s="407"/>
      <c r="FPW67" s="407"/>
      <c r="FPX67" s="407"/>
      <c r="FPY67" s="407"/>
      <c r="FPZ67" s="407"/>
      <c r="FQA67" s="407"/>
      <c r="FQB67" s="407"/>
      <c r="FQC67" s="407"/>
      <c r="FQD67" s="407"/>
      <c r="FQE67" s="407"/>
      <c r="FQF67" s="407"/>
      <c r="FQG67" s="407"/>
      <c r="FQH67" s="407"/>
      <c r="FQI67" s="407"/>
      <c r="FQJ67" s="407"/>
      <c r="FQK67" s="407"/>
      <c r="FQL67" s="407"/>
      <c r="FQM67" s="407"/>
      <c r="FQN67" s="407"/>
      <c r="FQO67" s="407"/>
      <c r="FQP67" s="407"/>
      <c r="FQQ67" s="407"/>
      <c r="FQR67" s="407"/>
      <c r="FQS67" s="407"/>
      <c r="FQT67" s="407"/>
      <c r="FQU67" s="407"/>
      <c r="FQV67" s="407"/>
      <c r="FQW67" s="407"/>
      <c r="FQX67" s="407"/>
      <c r="FQY67" s="407"/>
      <c r="FQZ67" s="407"/>
      <c r="FRA67" s="407"/>
      <c r="FRB67" s="407"/>
      <c r="FRC67" s="407"/>
      <c r="FRD67" s="407"/>
      <c r="FRE67" s="407"/>
      <c r="FRF67" s="407"/>
      <c r="FRG67" s="407"/>
      <c r="FRH67" s="407"/>
      <c r="FRI67" s="407"/>
      <c r="FRJ67" s="407"/>
      <c r="FRK67" s="407"/>
      <c r="FRL67" s="407"/>
      <c r="FRM67" s="407"/>
      <c r="FRN67" s="407"/>
      <c r="FRO67" s="407"/>
      <c r="FRP67" s="407"/>
      <c r="FRQ67" s="407"/>
      <c r="FRR67" s="407"/>
      <c r="FRS67" s="407"/>
      <c r="FRT67" s="407"/>
      <c r="FRU67" s="407"/>
      <c r="FRV67" s="407"/>
      <c r="FRW67" s="407"/>
      <c r="FRX67" s="407"/>
      <c r="FRY67" s="407"/>
      <c r="FRZ67" s="407"/>
      <c r="FSA67" s="407"/>
      <c r="FSB67" s="407"/>
      <c r="FSC67" s="407"/>
      <c r="FSD67" s="407"/>
      <c r="FSE67" s="407"/>
      <c r="FSF67" s="407"/>
      <c r="FSG67" s="407"/>
      <c r="FSH67" s="407"/>
      <c r="FSI67" s="407"/>
      <c r="FSJ67" s="407"/>
      <c r="FSK67" s="407"/>
      <c r="FSL67" s="407"/>
      <c r="FSM67" s="407"/>
      <c r="FSN67" s="407"/>
      <c r="FSO67" s="407"/>
      <c r="FSP67" s="407"/>
      <c r="FSQ67" s="407"/>
      <c r="FSR67" s="407"/>
      <c r="FSS67" s="407"/>
      <c r="FST67" s="407"/>
      <c r="FSU67" s="407"/>
      <c r="FSV67" s="407"/>
      <c r="FSW67" s="407"/>
      <c r="FSX67" s="407"/>
      <c r="FSY67" s="407"/>
      <c r="FSZ67" s="407"/>
      <c r="FTA67" s="407"/>
      <c r="FTB67" s="407"/>
      <c r="FTC67" s="407"/>
      <c r="FTD67" s="407"/>
      <c r="FTE67" s="407"/>
      <c r="FTF67" s="407"/>
      <c r="FTG67" s="407"/>
      <c r="FTH67" s="407"/>
      <c r="FTI67" s="407"/>
      <c r="FTJ67" s="407"/>
      <c r="FTK67" s="407"/>
      <c r="FTL67" s="407"/>
      <c r="FTM67" s="407"/>
      <c r="FTN67" s="407"/>
      <c r="FTO67" s="407"/>
      <c r="FTP67" s="407"/>
      <c r="FTQ67" s="407"/>
      <c r="FTR67" s="407"/>
      <c r="FTS67" s="407"/>
      <c r="FTT67" s="407"/>
      <c r="FTU67" s="407"/>
      <c r="FTV67" s="407"/>
      <c r="FTW67" s="407"/>
      <c r="FTX67" s="407"/>
      <c r="FTY67" s="407"/>
      <c r="FTZ67" s="407"/>
      <c r="FUA67" s="407"/>
      <c r="FUB67" s="407"/>
      <c r="FUC67" s="407"/>
      <c r="FUD67" s="407"/>
      <c r="FUE67" s="407"/>
      <c r="FUF67" s="407"/>
      <c r="FUG67" s="407"/>
      <c r="FUH67" s="407"/>
      <c r="FUI67" s="407"/>
      <c r="FUJ67" s="407"/>
      <c r="FUK67" s="407"/>
      <c r="FUL67" s="407"/>
      <c r="FUM67" s="407"/>
      <c r="FUN67" s="407"/>
      <c r="FUO67" s="407"/>
      <c r="FUP67" s="407"/>
      <c r="FUQ67" s="407"/>
      <c r="FUR67" s="407"/>
      <c r="FUS67" s="407"/>
      <c r="FUT67" s="407"/>
      <c r="FUU67" s="407"/>
      <c r="FUV67" s="407"/>
      <c r="FUW67" s="407"/>
      <c r="FUX67" s="407"/>
      <c r="FUY67" s="407"/>
      <c r="FUZ67" s="407"/>
      <c r="FVA67" s="407"/>
      <c r="FVB67" s="407"/>
      <c r="FVC67" s="407"/>
      <c r="FVD67" s="407"/>
      <c r="FVE67" s="407"/>
      <c r="FVF67" s="407"/>
      <c r="FVG67" s="407"/>
      <c r="FVH67" s="407"/>
      <c r="FVI67" s="407"/>
      <c r="FVJ67" s="407"/>
      <c r="FVK67" s="407"/>
      <c r="FVL67" s="407"/>
      <c r="FVM67" s="407"/>
      <c r="FVN67" s="407"/>
      <c r="FVO67" s="407"/>
      <c r="FVP67" s="407"/>
      <c r="FVQ67" s="407"/>
      <c r="FVR67" s="407"/>
      <c r="FVS67" s="407"/>
      <c r="FVT67" s="407"/>
      <c r="FVU67" s="407"/>
      <c r="FVV67" s="407"/>
      <c r="FVW67" s="407"/>
      <c r="FVX67" s="407"/>
      <c r="FVY67" s="407"/>
      <c r="FVZ67" s="407"/>
      <c r="FWA67" s="407"/>
      <c r="FWB67" s="407"/>
      <c r="FWC67" s="407"/>
      <c r="FWD67" s="407"/>
      <c r="FWE67" s="407"/>
      <c r="FWF67" s="407"/>
      <c r="FWG67" s="407"/>
      <c r="FWH67" s="407"/>
      <c r="FWI67" s="407"/>
      <c r="FWJ67" s="407"/>
      <c r="FWK67" s="407"/>
      <c r="FWL67" s="407"/>
      <c r="FWM67" s="407"/>
      <c r="FWN67" s="407"/>
      <c r="FWO67" s="407"/>
      <c r="FWP67" s="407"/>
      <c r="FWQ67" s="407"/>
      <c r="FWR67" s="407"/>
      <c r="FWS67" s="407"/>
      <c r="FWT67" s="407"/>
      <c r="FWU67" s="407"/>
      <c r="FWV67" s="407"/>
      <c r="FWW67" s="407"/>
      <c r="FWX67" s="407"/>
      <c r="FWY67" s="407"/>
      <c r="FWZ67" s="407"/>
      <c r="FXA67" s="407"/>
      <c r="FXB67" s="407"/>
      <c r="FXC67" s="407"/>
      <c r="FXD67" s="407"/>
      <c r="FXE67" s="407"/>
      <c r="FXF67" s="407"/>
      <c r="FXG67" s="407"/>
      <c r="FXH67" s="407"/>
      <c r="FXI67" s="407"/>
      <c r="FXJ67" s="407"/>
      <c r="FXK67" s="407"/>
      <c r="FXL67" s="407"/>
      <c r="FXM67" s="407"/>
      <c r="FXN67" s="407"/>
      <c r="FXO67" s="407"/>
      <c r="FXP67" s="407"/>
      <c r="FXQ67" s="407"/>
      <c r="FXR67" s="407"/>
      <c r="FXS67" s="407"/>
      <c r="FXT67" s="407"/>
      <c r="FXU67" s="407"/>
      <c r="FXV67" s="407"/>
      <c r="FXW67" s="407"/>
      <c r="FXX67" s="407"/>
      <c r="FXY67" s="407"/>
      <c r="FXZ67" s="407"/>
      <c r="FYA67" s="407"/>
      <c r="FYB67" s="407"/>
      <c r="FYC67" s="407"/>
      <c r="FYD67" s="407"/>
      <c r="FYE67" s="407"/>
      <c r="FYF67" s="407"/>
      <c r="FYG67" s="407"/>
      <c r="FYH67" s="407"/>
      <c r="FYI67" s="407"/>
      <c r="FYJ67" s="407"/>
      <c r="FYK67" s="407"/>
      <c r="FYL67" s="407"/>
      <c r="FYM67" s="407"/>
      <c r="FYN67" s="407"/>
      <c r="FYO67" s="407"/>
      <c r="FYP67" s="407"/>
      <c r="FYQ67" s="407"/>
      <c r="FYR67" s="407"/>
      <c r="FYS67" s="407"/>
      <c r="FYT67" s="407"/>
      <c r="FYU67" s="407"/>
      <c r="FYV67" s="407"/>
      <c r="FYW67" s="407"/>
      <c r="FYX67" s="407"/>
      <c r="FYY67" s="407"/>
      <c r="FYZ67" s="407"/>
      <c r="FZA67" s="407"/>
      <c r="FZB67" s="407"/>
      <c r="FZC67" s="407"/>
      <c r="FZD67" s="407"/>
      <c r="FZE67" s="407"/>
      <c r="FZF67" s="407"/>
      <c r="FZG67" s="407"/>
      <c r="FZH67" s="407"/>
      <c r="FZI67" s="407"/>
      <c r="FZJ67" s="407"/>
      <c r="FZK67" s="407"/>
      <c r="FZL67" s="407"/>
      <c r="FZM67" s="407"/>
      <c r="FZN67" s="407"/>
      <c r="FZO67" s="407"/>
      <c r="FZP67" s="407"/>
      <c r="FZQ67" s="407"/>
      <c r="FZR67" s="407"/>
      <c r="FZS67" s="407"/>
      <c r="FZT67" s="407"/>
      <c r="FZU67" s="407"/>
      <c r="FZV67" s="407"/>
      <c r="FZW67" s="407"/>
      <c r="FZX67" s="407"/>
      <c r="FZY67" s="407"/>
      <c r="FZZ67" s="407"/>
      <c r="GAA67" s="407"/>
      <c r="GAB67" s="407"/>
      <c r="GAC67" s="407"/>
      <c r="GAD67" s="407"/>
      <c r="GAE67" s="407"/>
      <c r="GAF67" s="407"/>
      <c r="GAG67" s="407"/>
      <c r="GAH67" s="407"/>
      <c r="GAI67" s="407"/>
      <c r="GAJ67" s="407"/>
      <c r="GAK67" s="407"/>
      <c r="GAL67" s="407"/>
      <c r="GAM67" s="407"/>
      <c r="GAN67" s="407"/>
      <c r="GAO67" s="407"/>
      <c r="GAP67" s="407"/>
      <c r="GAQ67" s="407"/>
      <c r="GAR67" s="407"/>
      <c r="GAS67" s="407"/>
      <c r="GAT67" s="407"/>
      <c r="GAU67" s="407"/>
      <c r="GAV67" s="407"/>
      <c r="GAW67" s="407"/>
      <c r="GAX67" s="407"/>
      <c r="GAY67" s="407"/>
      <c r="GAZ67" s="407"/>
      <c r="GBA67" s="407"/>
      <c r="GBB67" s="407"/>
      <c r="GBC67" s="407"/>
      <c r="GBD67" s="407"/>
      <c r="GBE67" s="407"/>
      <c r="GBF67" s="407"/>
      <c r="GBG67" s="407"/>
      <c r="GBH67" s="407"/>
      <c r="GBI67" s="407"/>
      <c r="GBJ67" s="407"/>
      <c r="GBK67" s="407"/>
      <c r="GBL67" s="407"/>
      <c r="GBM67" s="407"/>
      <c r="GBN67" s="407"/>
      <c r="GBO67" s="407"/>
      <c r="GBP67" s="407"/>
      <c r="GBQ67" s="407"/>
      <c r="GBR67" s="407"/>
      <c r="GBS67" s="407"/>
      <c r="GBT67" s="407"/>
      <c r="GBU67" s="407"/>
      <c r="GBV67" s="407"/>
      <c r="GBW67" s="407"/>
      <c r="GBX67" s="407"/>
      <c r="GBY67" s="407"/>
      <c r="GBZ67" s="407"/>
      <c r="GCA67" s="407"/>
      <c r="GCB67" s="407"/>
      <c r="GCC67" s="407"/>
      <c r="GCD67" s="407"/>
      <c r="GCE67" s="407"/>
      <c r="GCF67" s="407"/>
      <c r="GCG67" s="407"/>
      <c r="GCH67" s="407"/>
      <c r="GCI67" s="407"/>
      <c r="GCJ67" s="407"/>
      <c r="GCK67" s="407"/>
      <c r="GCL67" s="407"/>
      <c r="GCM67" s="407"/>
      <c r="GCN67" s="407"/>
      <c r="GCO67" s="407"/>
      <c r="GCP67" s="407"/>
      <c r="GCQ67" s="407"/>
      <c r="GCR67" s="407"/>
      <c r="GCS67" s="407"/>
      <c r="GCT67" s="407"/>
      <c r="GCU67" s="407"/>
      <c r="GCV67" s="407"/>
      <c r="GCW67" s="407"/>
      <c r="GCX67" s="407"/>
      <c r="GCY67" s="407"/>
      <c r="GCZ67" s="407"/>
      <c r="GDA67" s="407"/>
      <c r="GDB67" s="407"/>
      <c r="GDC67" s="407"/>
      <c r="GDD67" s="407"/>
      <c r="GDE67" s="407"/>
      <c r="GDF67" s="407"/>
      <c r="GDG67" s="407"/>
      <c r="GDH67" s="407"/>
      <c r="GDI67" s="407"/>
      <c r="GDJ67" s="407"/>
      <c r="GDK67" s="407"/>
      <c r="GDL67" s="407"/>
      <c r="GDM67" s="407"/>
      <c r="GDN67" s="407"/>
      <c r="GDO67" s="407"/>
      <c r="GDP67" s="407"/>
      <c r="GDQ67" s="407"/>
      <c r="GDR67" s="407"/>
      <c r="GDS67" s="407"/>
      <c r="GDT67" s="407"/>
      <c r="GDU67" s="407"/>
      <c r="GDV67" s="407"/>
      <c r="GDW67" s="407"/>
      <c r="GDX67" s="407"/>
      <c r="GDY67" s="407"/>
      <c r="GDZ67" s="407"/>
      <c r="GEA67" s="407"/>
      <c r="GEB67" s="407"/>
      <c r="GEC67" s="407"/>
      <c r="GED67" s="407"/>
      <c r="GEE67" s="407"/>
      <c r="GEF67" s="407"/>
      <c r="GEG67" s="407"/>
      <c r="GEH67" s="407"/>
      <c r="GEI67" s="407"/>
      <c r="GEJ67" s="407"/>
      <c r="GEK67" s="407"/>
      <c r="GEL67" s="407"/>
      <c r="GEM67" s="407"/>
      <c r="GEN67" s="407"/>
      <c r="GEO67" s="407"/>
      <c r="GEP67" s="407"/>
      <c r="GEQ67" s="407"/>
      <c r="GER67" s="407"/>
      <c r="GES67" s="407"/>
      <c r="GET67" s="407"/>
      <c r="GEU67" s="407"/>
      <c r="GEV67" s="407"/>
      <c r="GEW67" s="407"/>
      <c r="GEX67" s="407"/>
      <c r="GEY67" s="407"/>
      <c r="GEZ67" s="407"/>
      <c r="GFA67" s="407"/>
      <c r="GFB67" s="407"/>
      <c r="GFC67" s="407"/>
      <c r="GFD67" s="407"/>
      <c r="GFE67" s="407"/>
      <c r="GFF67" s="407"/>
      <c r="GFG67" s="407"/>
      <c r="GFH67" s="407"/>
      <c r="GFI67" s="407"/>
      <c r="GFJ67" s="407"/>
      <c r="GFK67" s="407"/>
      <c r="GFL67" s="407"/>
      <c r="GFM67" s="407"/>
      <c r="GFN67" s="407"/>
      <c r="GFO67" s="407"/>
      <c r="GFP67" s="407"/>
      <c r="GFQ67" s="407"/>
      <c r="GFR67" s="407"/>
      <c r="GFS67" s="407"/>
      <c r="GFT67" s="407"/>
      <c r="GFU67" s="407"/>
      <c r="GFV67" s="407"/>
      <c r="GFW67" s="407"/>
      <c r="GFX67" s="407"/>
      <c r="GFY67" s="407"/>
      <c r="GFZ67" s="407"/>
      <c r="GGA67" s="407"/>
      <c r="GGB67" s="407"/>
      <c r="GGC67" s="407"/>
      <c r="GGD67" s="407"/>
      <c r="GGE67" s="407"/>
      <c r="GGF67" s="407"/>
      <c r="GGG67" s="407"/>
      <c r="GGH67" s="407"/>
      <c r="GGI67" s="407"/>
      <c r="GGJ67" s="407"/>
      <c r="GGK67" s="407"/>
      <c r="GGL67" s="407"/>
      <c r="GGM67" s="407"/>
      <c r="GGN67" s="407"/>
      <c r="GGO67" s="407"/>
      <c r="GGP67" s="407"/>
      <c r="GGQ67" s="407"/>
      <c r="GGR67" s="407"/>
      <c r="GGS67" s="407"/>
      <c r="GGT67" s="407"/>
      <c r="GGU67" s="407"/>
      <c r="GGV67" s="407"/>
      <c r="GGW67" s="407"/>
      <c r="GGX67" s="407"/>
      <c r="GGY67" s="407"/>
      <c r="GGZ67" s="407"/>
      <c r="GHA67" s="407"/>
      <c r="GHB67" s="407"/>
      <c r="GHC67" s="407"/>
      <c r="GHD67" s="407"/>
      <c r="GHE67" s="407"/>
      <c r="GHF67" s="407"/>
      <c r="GHG67" s="407"/>
      <c r="GHH67" s="407"/>
      <c r="GHI67" s="407"/>
      <c r="GHJ67" s="407"/>
      <c r="GHK67" s="407"/>
      <c r="GHL67" s="407"/>
      <c r="GHM67" s="407"/>
      <c r="GHN67" s="407"/>
      <c r="GHO67" s="407"/>
      <c r="GHP67" s="407"/>
      <c r="GHQ67" s="407"/>
      <c r="GHR67" s="407"/>
      <c r="GHS67" s="407"/>
      <c r="GHT67" s="407"/>
      <c r="GHU67" s="407"/>
      <c r="GHV67" s="407"/>
      <c r="GHW67" s="407"/>
      <c r="GHX67" s="407"/>
      <c r="GHY67" s="407"/>
      <c r="GHZ67" s="407"/>
      <c r="GIA67" s="407"/>
      <c r="GIB67" s="407"/>
      <c r="GIC67" s="407"/>
      <c r="GID67" s="407"/>
      <c r="GIE67" s="407"/>
      <c r="GIF67" s="407"/>
      <c r="GIG67" s="407"/>
      <c r="GIH67" s="407"/>
      <c r="GII67" s="407"/>
      <c r="GIJ67" s="407"/>
      <c r="GIK67" s="407"/>
      <c r="GIL67" s="407"/>
      <c r="GIM67" s="407"/>
      <c r="GIN67" s="407"/>
      <c r="GIO67" s="407"/>
      <c r="GIP67" s="407"/>
      <c r="GIQ67" s="407"/>
      <c r="GIR67" s="407"/>
      <c r="GIS67" s="407"/>
      <c r="GIT67" s="407"/>
      <c r="GIU67" s="407"/>
      <c r="GIV67" s="407"/>
      <c r="GIW67" s="407"/>
      <c r="GIX67" s="407"/>
      <c r="GIY67" s="407"/>
      <c r="GIZ67" s="407"/>
      <c r="GJA67" s="407"/>
      <c r="GJB67" s="407"/>
      <c r="GJC67" s="407"/>
      <c r="GJD67" s="407"/>
      <c r="GJE67" s="407"/>
      <c r="GJF67" s="407"/>
      <c r="GJG67" s="407"/>
      <c r="GJH67" s="407"/>
      <c r="GJI67" s="407"/>
      <c r="GJJ67" s="407"/>
      <c r="GJK67" s="407"/>
      <c r="GJL67" s="407"/>
      <c r="GJM67" s="407"/>
      <c r="GJN67" s="407"/>
      <c r="GJO67" s="407"/>
      <c r="GJP67" s="407"/>
      <c r="GJQ67" s="407"/>
      <c r="GJR67" s="407"/>
      <c r="GJS67" s="407"/>
      <c r="GJT67" s="407"/>
      <c r="GJU67" s="407"/>
      <c r="GJV67" s="407"/>
      <c r="GJW67" s="407"/>
      <c r="GJX67" s="407"/>
      <c r="GJY67" s="407"/>
      <c r="GJZ67" s="407"/>
      <c r="GKA67" s="407"/>
      <c r="GKB67" s="407"/>
      <c r="GKC67" s="407"/>
      <c r="GKD67" s="407"/>
      <c r="GKE67" s="407"/>
      <c r="GKF67" s="407"/>
      <c r="GKG67" s="407"/>
      <c r="GKH67" s="407"/>
      <c r="GKI67" s="407"/>
      <c r="GKJ67" s="407"/>
      <c r="GKK67" s="407"/>
      <c r="GKL67" s="407"/>
      <c r="GKM67" s="407"/>
      <c r="GKN67" s="407"/>
      <c r="GKO67" s="407"/>
      <c r="GKP67" s="407"/>
      <c r="GKQ67" s="407"/>
      <c r="GKR67" s="407"/>
      <c r="GKS67" s="407"/>
      <c r="GKT67" s="407"/>
      <c r="GKU67" s="407"/>
      <c r="GKV67" s="407"/>
      <c r="GKW67" s="407"/>
      <c r="GKX67" s="407"/>
      <c r="GKY67" s="407"/>
      <c r="GKZ67" s="407"/>
      <c r="GLA67" s="407"/>
      <c r="GLB67" s="407"/>
      <c r="GLC67" s="407"/>
      <c r="GLD67" s="407"/>
      <c r="GLE67" s="407"/>
      <c r="GLF67" s="407"/>
      <c r="GLG67" s="407"/>
      <c r="GLH67" s="407"/>
      <c r="GLI67" s="407"/>
      <c r="GLJ67" s="407"/>
      <c r="GLK67" s="407"/>
      <c r="GLL67" s="407"/>
      <c r="GLM67" s="407"/>
      <c r="GLN67" s="407"/>
      <c r="GLO67" s="407"/>
      <c r="GLP67" s="407"/>
      <c r="GLQ67" s="407"/>
      <c r="GLR67" s="407"/>
      <c r="GLS67" s="407"/>
      <c r="GLT67" s="407"/>
      <c r="GLU67" s="407"/>
      <c r="GLV67" s="407"/>
      <c r="GLW67" s="407"/>
      <c r="GLX67" s="407"/>
      <c r="GLY67" s="407"/>
      <c r="GLZ67" s="407"/>
      <c r="GMA67" s="407"/>
      <c r="GMB67" s="407"/>
      <c r="GMC67" s="407"/>
      <c r="GMD67" s="407"/>
      <c r="GME67" s="407"/>
      <c r="GMF67" s="407"/>
      <c r="GMG67" s="407"/>
      <c r="GMH67" s="407"/>
      <c r="GMI67" s="407"/>
      <c r="GMJ67" s="407"/>
      <c r="GMK67" s="407"/>
      <c r="GML67" s="407"/>
      <c r="GMM67" s="407"/>
      <c r="GMN67" s="407"/>
      <c r="GMO67" s="407"/>
      <c r="GMP67" s="407"/>
      <c r="GMQ67" s="407"/>
      <c r="GMR67" s="407"/>
      <c r="GMS67" s="407"/>
      <c r="GMT67" s="407"/>
      <c r="GMU67" s="407"/>
      <c r="GMV67" s="407"/>
      <c r="GMW67" s="407"/>
      <c r="GMX67" s="407"/>
      <c r="GMY67" s="407"/>
      <c r="GMZ67" s="407"/>
      <c r="GNA67" s="407"/>
      <c r="GNB67" s="407"/>
      <c r="GNC67" s="407"/>
      <c r="GND67" s="407"/>
      <c r="GNE67" s="407"/>
      <c r="GNF67" s="407"/>
      <c r="GNG67" s="407"/>
      <c r="GNH67" s="407"/>
      <c r="GNI67" s="407"/>
      <c r="GNJ67" s="407"/>
      <c r="GNK67" s="407"/>
      <c r="GNL67" s="407"/>
      <c r="GNM67" s="407"/>
      <c r="GNN67" s="407"/>
      <c r="GNO67" s="407"/>
      <c r="GNP67" s="407"/>
      <c r="GNQ67" s="407"/>
      <c r="GNR67" s="407"/>
      <c r="GNS67" s="407"/>
      <c r="GNT67" s="407"/>
      <c r="GNU67" s="407"/>
      <c r="GNV67" s="407"/>
      <c r="GNW67" s="407"/>
      <c r="GNX67" s="407"/>
      <c r="GNY67" s="407"/>
      <c r="GNZ67" s="407"/>
      <c r="GOA67" s="407"/>
      <c r="GOB67" s="407"/>
      <c r="GOC67" s="407"/>
      <c r="GOD67" s="407"/>
      <c r="GOE67" s="407"/>
      <c r="GOF67" s="407"/>
      <c r="GOG67" s="407"/>
      <c r="GOH67" s="407"/>
      <c r="GOI67" s="407"/>
      <c r="GOJ67" s="407"/>
      <c r="GOK67" s="407"/>
      <c r="GOL67" s="407"/>
      <c r="GOM67" s="407"/>
      <c r="GON67" s="407"/>
      <c r="GOO67" s="407"/>
      <c r="GOP67" s="407"/>
      <c r="GOQ67" s="407"/>
      <c r="GOR67" s="407"/>
      <c r="GOS67" s="407"/>
      <c r="GOT67" s="407"/>
      <c r="GOU67" s="407"/>
      <c r="GOV67" s="407"/>
      <c r="GOW67" s="407"/>
      <c r="GOX67" s="407"/>
      <c r="GOY67" s="407"/>
      <c r="GOZ67" s="407"/>
      <c r="GPA67" s="407"/>
      <c r="GPB67" s="407"/>
      <c r="GPC67" s="407"/>
      <c r="GPD67" s="407"/>
      <c r="GPE67" s="407"/>
      <c r="GPF67" s="407"/>
      <c r="GPG67" s="407"/>
      <c r="GPH67" s="407"/>
      <c r="GPI67" s="407"/>
      <c r="GPJ67" s="407"/>
      <c r="GPK67" s="407"/>
      <c r="GPL67" s="407"/>
      <c r="GPM67" s="407"/>
      <c r="GPN67" s="407"/>
      <c r="GPO67" s="407"/>
      <c r="GPP67" s="407"/>
      <c r="GPQ67" s="407"/>
      <c r="GPR67" s="407"/>
      <c r="GPS67" s="407"/>
      <c r="GPT67" s="407"/>
      <c r="GPU67" s="407"/>
      <c r="GPV67" s="407"/>
      <c r="GPW67" s="407"/>
      <c r="GPX67" s="407"/>
      <c r="GPY67" s="407"/>
      <c r="GPZ67" s="407"/>
      <c r="GQA67" s="407"/>
      <c r="GQB67" s="407"/>
      <c r="GQC67" s="407"/>
      <c r="GQD67" s="407"/>
      <c r="GQE67" s="407"/>
      <c r="GQF67" s="407"/>
      <c r="GQG67" s="407"/>
      <c r="GQH67" s="407"/>
      <c r="GQI67" s="407"/>
      <c r="GQJ67" s="407"/>
      <c r="GQK67" s="407"/>
      <c r="GQL67" s="407"/>
      <c r="GQM67" s="407"/>
      <c r="GQN67" s="407"/>
      <c r="GQO67" s="407"/>
      <c r="GQP67" s="407"/>
      <c r="GQQ67" s="407"/>
      <c r="GQR67" s="407"/>
      <c r="GQS67" s="407"/>
      <c r="GQT67" s="407"/>
      <c r="GQU67" s="407"/>
      <c r="GQV67" s="407"/>
      <c r="GQW67" s="407"/>
      <c r="GQX67" s="407"/>
      <c r="GQY67" s="407"/>
      <c r="GQZ67" s="407"/>
      <c r="GRA67" s="407"/>
      <c r="GRB67" s="407"/>
      <c r="GRC67" s="407"/>
      <c r="GRD67" s="407"/>
      <c r="GRE67" s="407"/>
      <c r="GRF67" s="407"/>
      <c r="GRG67" s="407"/>
      <c r="GRH67" s="407"/>
      <c r="GRI67" s="407"/>
      <c r="GRJ67" s="407"/>
      <c r="GRK67" s="407"/>
      <c r="GRL67" s="407"/>
      <c r="GRM67" s="407"/>
      <c r="GRN67" s="407"/>
      <c r="GRO67" s="407"/>
      <c r="GRP67" s="407"/>
      <c r="GRQ67" s="407"/>
      <c r="GRR67" s="407"/>
      <c r="GRS67" s="407"/>
      <c r="GRT67" s="407"/>
      <c r="GRU67" s="407"/>
      <c r="GRV67" s="407"/>
      <c r="GRW67" s="407"/>
      <c r="GRX67" s="407"/>
      <c r="GRY67" s="407"/>
      <c r="GRZ67" s="407"/>
      <c r="GSA67" s="407"/>
      <c r="GSB67" s="407"/>
      <c r="GSC67" s="407"/>
      <c r="GSD67" s="407"/>
      <c r="GSE67" s="407"/>
      <c r="GSF67" s="407"/>
      <c r="GSG67" s="407"/>
      <c r="GSH67" s="407"/>
      <c r="GSI67" s="407"/>
      <c r="GSJ67" s="407"/>
      <c r="GSK67" s="407"/>
      <c r="GSL67" s="407"/>
      <c r="GSM67" s="407"/>
      <c r="GSN67" s="407"/>
      <c r="GSO67" s="407"/>
      <c r="GSP67" s="407"/>
      <c r="GSQ67" s="407"/>
      <c r="GSR67" s="407"/>
      <c r="GSS67" s="407"/>
      <c r="GST67" s="407"/>
      <c r="GSU67" s="407"/>
      <c r="GSV67" s="407"/>
      <c r="GSW67" s="407"/>
      <c r="GSX67" s="407"/>
      <c r="GSY67" s="407"/>
      <c r="GSZ67" s="407"/>
      <c r="GTA67" s="407"/>
      <c r="GTB67" s="407"/>
      <c r="GTC67" s="407"/>
      <c r="GTD67" s="407"/>
      <c r="GTE67" s="407"/>
      <c r="GTF67" s="407"/>
      <c r="GTG67" s="407"/>
      <c r="GTH67" s="407"/>
      <c r="GTI67" s="407"/>
      <c r="GTJ67" s="407"/>
      <c r="GTK67" s="407"/>
      <c r="GTL67" s="407"/>
      <c r="GTM67" s="407"/>
      <c r="GTN67" s="407"/>
      <c r="GTO67" s="407"/>
      <c r="GTP67" s="407"/>
      <c r="GTQ67" s="407"/>
      <c r="GTR67" s="407"/>
      <c r="GTS67" s="407"/>
      <c r="GTT67" s="407"/>
      <c r="GTU67" s="407"/>
      <c r="GTV67" s="407"/>
      <c r="GTW67" s="407"/>
      <c r="GTX67" s="407"/>
      <c r="GTY67" s="407"/>
      <c r="GTZ67" s="407"/>
      <c r="GUA67" s="407"/>
      <c r="GUB67" s="407"/>
      <c r="GUC67" s="407"/>
      <c r="GUD67" s="407"/>
      <c r="GUE67" s="407"/>
      <c r="GUF67" s="407"/>
      <c r="GUG67" s="407"/>
      <c r="GUH67" s="407"/>
      <c r="GUI67" s="407"/>
      <c r="GUJ67" s="407"/>
      <c r="GUK67" s="407"/>
      <c r="GUL67" s="407"/>
      <c r="GUM67" s="407"/>
      <c r="GUN67" s="407"/>
      <c r="GUO67" s="407"/>
      <c r="GUP67" s="407"/>
      <c r="GUQ67" s="407"/>
      <c r="GUR67" s="407"/>
      <c r="GUS67" s="407"/>
      <c r="GUT67" s="407"/>
      <c r="GUU67" s="407"/>
      <c r="GUV67" s="407"/>
      <c r="GUW67" s="407"/>
      <c r="GUX67" s="407"/>
      <c r="GUY67" s="407"/>
      <c r="GUZ67" s="407"/>
      <c r="GVA67" s="407"/>
      <c r="GVB67" s="407"/>
      <c r="GVC67" s="407"/>
      <c r="GVD67" s="407"/>
      <c r="GVE67" s="407"/>
      <c r="GVF67" s="407"/>
      <c r="GVG67" s="407"/>
      <c r="GVH67" s="407"/>
      <c r="GVI67" s="407"/>
      <c r="GVJ67" s="407"/>
      <c r="GVK67" s="407"/>
      <c r="GVL67" s="407"/>
      <c r="GVM67" s="407"/>
      <c r="GVN67" s="407"/>
      <c r="GVO67" s="407"/>
      <c r="GVP67" s="407"/>
      <c r="GVQ67" s="407"/>
      <c r="GVR67" s="407"/>
      <c r="GVS67" s="407"/>
      <c r="GVT67" s="407"/>
      <c r="GVU67" s="407"/>
      <c r="GVV67" s="407"/>
      <c r="GVW67" s="407"/>
      <c r="GVX67" s="407"/>
      <c r="GVY67" s="407"/>
      <c r="GVZ67" s="407"/>
      <c r="GWA67" s="407"/>
      <c r="GWB67" s="407"/>
      <c r="GWC67" s="407"/>
      <c r="GWD67" s="407"/>
      <c r="GWE67" s="407"/>
      <c r="GWF67" s="407"/>
      <c r="GWG67" s="407"/>
      <c r="GWH67" s="407"/>
      <c r="GWI67" s="407"/>
      <c r="GWJ67" s="407"/>
      <c r="GWK67" s="407"/>
      <c r="GWL67" s="407"/>
      <c r="GWM67" s="407"/>
      <c r="GWN67" s="407"/>
      <c r="GWO67" s="407"/>
      <c r="GWP67" s="407"/>
      <c r="GWQ67" s="407"/>
      <c r="GWR67" s="407"/>
      <c r="GWS67" s="407"/>
      <c r="GWT67" s="407"/>
      <c r="GWU67" s="407"/>
      <c r="GWV67" s="407"/>
      <c r="GWW67" s="407"/>
      <c r="GWX67" s="407"/>
      <c r="GWY67" s="407"/>
      <c r="GWZ67" s="407"/>
      <c r="GXA67" s="407"/>
      <c r="GXB67" s="407"/>
      <c r="GXC67" s="407"/>
      <c r="GXD67" s="407"/>
      <c r="GXE67" s="407"/>
      <c r="GXF67" s="407"/>
      <c r="GXG67" s="407"/>
      <c r="GXH67" s="407"/>
      <c r="GXI67" s="407"/>
      <c r="GXJ67" s="407"/>
      <c r="GXK67" s="407"/>
      <c r="GXL67" s="407"/>
      <c r="GXM67" s="407"/>
      <c r="GXN67" s="407"/>
      <c r="GXO67" s="407"/>
      <c r="GXP67" s="407"/>
      <c r="GXQ67" s="407"/>
      <c r="GXR67" s="407"/>
      <c r="GXS67" s="407"/>
      <c r="GXT67" s="407"/>
      <c r="GXU67" s="407"/>
      <c r="GXV67" s="407"/>
      <c r="GXW67" s="407"/>
      <c r="GXX67" s="407"/>
      <c r="GXY67" s="407"/>
      <c r="GXZ67" s="407"/>
      <c r="GYA67" s="407"/>
      <c r="GYB67" s="407"/>
      <c r="GYC67" s="407"/>
      <c r="GYD67" s="407"/>
      <c r="GYE67" s="407"/>
      <c r="GYF67" s="407"/>
      <c r="GYG67" s="407"/>
      <c r="GYH67" s="407"/>
      <c r="GYI67" s="407"/>
      <c r="GYJ67" s="407"/>
      <c r="GYK67" s="407"/>
      <c r="GYL67" s="407"/>
      <c r="GYM67" s="407"/>
      <c r="GYN67" s="407"/>
      <c r="GYO67" s="407"/>
      <c r="GYP67" s="407"/>
      <c r="GYQ67" s="407"/>
      <c r="GYR67" s="407"/>
      <c r="GYS67" s="407"/>
      <c r="GYT67" s="407"/>
      <c r="GYU67" s="407"/>
      <c r="GYV67" s="407"/>
      <c r="GYW67" s="407"/>
      <c r="GYX67" s="407"/>
      <c r="GYY67" s="407"/>
      <c r="GYZ67" s="407"/>
      <c r="GZA67" s="407"/>
      <c r="GZB67" s="407"/>
      <c r="GZC67" s="407"/>
      <c r="GZD67" s="407"/>
      <c r="GZE67" s="407"/>
      <c r="GZF67" s="407"/>
      <c r="GZG67" s="407"/>
      <c r="GZH67" s="407"/>
      <c r="GZI67" s="407"/>
      <c r="GZJ67" s="407"/>
      <c r="GZK67" s="407"/>
      <c r="GZL67" s="407"/>
      <c r="GZM67" s="407"/>
      <c r="GZN67" s="407"/>
      <c r="GZO67" s="407"/>
      <c r="GZP67" s="407"/>
      <c r="GZQ67" s="407"/>
      <c r="GZR67" s="407"/>
      <c r="GZS67" s="407"/>
      <c r="GZT67" s="407"/>
      <c r="GZU67" s="407"/>
      <c r="GZV67" s="407"/>
      <c r="GZW67" s="407"/>
      <c r="GZX67" s="407"/>
      <c r="GZY67" s="407"/>
      <c r="GZZ67" s="407"/>
      <c r="HAA67" s="407"/>
      <c r="HAB67" s="407"/>
      <c r="HAC67" s="407"/>
      <c r="HAD67" s="407"/>
      <c r="HAE67" s="407"/>
      <c r="HAF67" s="407"/>
      <c r="HAG67" s="407"/>
      <c r="HAH67" s="407"/>
      <c r="HAI67" s="407"/>
      <c r="HAJ67" s="407"/>
      <c r="HAK67" s="407"/>
      <c r="HAL67" s="407"/>
      <c r="HAM67" s="407"/>
      <c r="HAN67" s="407"/>
      <c r="HAO67" s="407"/>
      <c r="HAP67" s="407"/>
      <c r="HAQ67" s="407"/>
      <c r="HAR67" s="407"/>
      <c r="HAS67" s="407"/>
      <c r="HAT67" s="407"/>
      <c r="HAU67" s="407"/>
      <c r="HAV67" s="407"/>
      <c r="HAW67" s="407"/>
      <c r="HAX67" s="407"/>
      <c r="HAY67" s="407"/>
      <c r="HAZ67" s="407"/>
      <c r="HBA67" s="407"/>
      <c r="HBB67" s="407"/>
      <c r="HBC67" s="407"/>
      <c r="HBD67" s="407"/>
      <c r="HBE67" s="407"/>
      <c r="HBF67" s="407"/>
      <c r="HBG67" s="407"/>
      <c r="HBH67" s="407"/>
      <c r="HBI67" s="407"/>
      <c r="HBJ67" s="407"/>
      <c r="HBK67" s="407"/>
      <c r="HBL67" s="407"/>
      <c r="HBM67" s="407"/>
      <c r="HBN67" s="407"/>
      <c r="HBO67" s="407"/>
      <c r="HBP67" s="407"/>
      <c r="HBQ67" s="407"/>
      <c r="HBR67" s="407"/>
      <c r="HBS67" s="407"/>
      <c r="HBT67" s="407"/>
      <c r="HBU67" s="407"/>
      <c r="HBV67" s="407"/>
      <c r="HBW67" s="407"/>
      <c r="HBX67" s="407"/>
      <c r="HBY67" s="407"/>
      <c r="HBZ67" s="407"/>
      <c r="HCA67" s="407"/>
      <c r="HCB67" s="407"/>
      <c r="HCC67" s="407"/>
      <c r="HCD67" s="407"/>
      <c r="HCE67" s="407"/>
      <c r="HCF67" s="407"/>
      <c r="HCG67" s="407"/>
      <c r="HCH67" s="407"/>
      <c r="HCI67" s="407"/>
      <c r="HCJ67" s="407"/>
      <c r="HCK67" s="407"/>
      <c r="HCL67" s="407"/>
      <c r="HCM67" s="407"/>
      <c r="HCN67" s="407"/>
      <c r="HCO67" s="407"/>
      <c r="HCP67" s="407"/>
      <c r="HCQ67" s="407"/>
      <c r="HCR67" s="407"/>
      <c r="HCS67" s="407"/>
      <c r="HCT67" s="407"/>
      <c r="HCU67" s="407"/>
      <c r="HCV67" s="407"/>
      <c r="HCW67" s="407"/>
      <c r="HCX67" s="407"/>
      <c r="HCY67" s="407"/>
      <c r="HCZ67" s="407"/>
      <c r="HDA67" s="407"/>
      <c r="HDB67" s="407"/>
      <c r="HDC67" s="407"/>
      <c r="HDD67" s="407"/>
      <c r="HDE67" s="407"/>
      <c r="HDF67" s="407"/>
      <c r="HDG67" s="407"/>
      <c r="HDH67" s="407"/>
      <c r="HDI67" s="407"/>
      <c r="HDJ67" s="407"/>
      <c r="HDK67" s="407"/>
      <c r="HDL67" s="407"/>
      <c r="HDM67" s="407"/>
      <c r="HDN67" s="407"/>
      <c r="HDO67" s="407"/>
      <c r="HDP67" s="407"/>
      <c r="HDQ67" s="407"/>
      <c r="HDR67" s="407"/>
      <c r="HDS67" s="407"/>
      <c r="HDT67" s="407"/>
      <c r="HDU67" s="407"/>
      <c r="HDV67" s="407"/>
      <c r="HDW67" s="407"/>
      <c r="HDX67" s="407"/>
      <c r="HDY67" s="407"/>
      <c r="HDZ67" s="407"/>
      <c r="HEA67" s="407"/>
      <c r="HEB67" s="407"/>
      <c r="HEC67" s="407"/>
      <c r="HED67" s="407"/>
      <c r="HEE67" s="407"/>
      <c r="HEF67" s="407"/>
      <c r="HEG67" s="407"/>
      <c r="HEH67" s="407"/>
      <c r="HEI67" s="407"/>
      <c r="HEJ67" s="407"/>
      <c r="HEK67" s="407"/>
      <c r="HEL67" s="407"/>
      <c r="HEM67" s="407"/>
      <c r="HEN67" s="407"/>
      <c r="HEO67" s="407"/>
      <c r="HEP67" s="407"/>
      <c r="HEQ67" s="407"/>
      <c r="HER67" s="407"/>
      <c r="HES67" s="407"/>
      <c r="HET67" s="407"/>
      <c r="HEU67" s="407"/>
      <c r="HEV67" s="407"/>
      <c r="HEW67" s="407"/>
      <c r="HEX67" s="407"/>
      <c r="HEY67" s="407"/>
      <c r="HEZ67" s="407"/>
      <c r="HFA67" s="407"/>
      <c r="HFB67" s="407"/>
      <c r="HFC67" s="407"/>
      <c r="HFD67" s="407"/>
      <c r="HFE67" s="407"/>
      <c r="HFF67" s="407"/>
      <c r="HFG67" s="407"/>
      <c r="HFH67" s="407"/>
      <c r="HFI67" s="407"/>
      <c r="HFJ67" s="407"/>
      <c r="HFK67" s="407"/>
      <c r="HFL67" s="407"/>
      <c r="HFM67" s="407"/>
      <c r="HFN67" s="407"/>
      <c r="HFO67" s="407"/>
      <c r="HFP67" s="407"/>
      <c r="HFQ67" s="407"/>
      <c r="HFR67" s="407"/>
      <c r="HFS67" s="407"/>
      <c r="HFT67" s="407"/>
      <c r="HFU67" s="407"/>
      <c r="HFV67" s="407"/>
      <c r="HFW67" s="407"/>
      <c r="HFX67" s="407"/>
      <c r="HFY67" s="407"/>
      <c r="HFZ67" s="407"/>
      <c r="HGA67" s="407"/>
      <c r="HGB67" s="407"/>
      <c r="HGC67" s="407"/>
      <c r="HGD67" s="407"/>
      <c r="HGE67" s="407"/>
      <c r="HGF67" s="407"/>
      <c r="HGG67" s="407"/>
      <c r="HGH67" s="407"/>
      <c r="HGI67" s="407"/>
      <c r="HGJ67" s="407"/>
      <c r="HGK67" s="407"/>
      <c r="HGL67" s="407"/>
      <c r="HGM67" s="407"/>
      <c r="HGN67" s="407"/>
      <c r="HGO67" s="407"/>
      <c r="HGP67" s="407"/>
      <c r="HGQ67" s="407"/>
      <c r="HGR67" s="407"/>
      <c r="HGS67" s="407"/>
      <c r="HGT67" s="407"/>
      <c r="HGU67" s="407"/>
      <c r="HGV67" s="407"/>
      <c r="HGW67" s="407"/>
      <c r="HGX67" s="407"/>
      <c r="HGY67" s="407"/>
      <c r="HGZ67" s="407"/>
      <c r="HHA67" s="407"/>
      <c r="HHB67" s="407"/>
      <c r="HHC67" s="407"/>
      <c r="HHD67" s="407"/>
      <c r="HHE67" s="407"/>
      <c r="HHF67" s="407"/>
      <c r="HHG67" s="407"/>
      <c r="HHH67" s="407"/>
      <c r="HHI67" s="407"/>
      <c r="HHJ67" s="407"/>
      <c r="HHK67" s="407"/>
      <c r="HHL67" s="407"/>
      <c r="HHM67" s="407"/>
      <c r="HHN67" s="407"/>
      <c r="HHO67" s="407"/>
      <c r="HHP67" s="407"/>
      <c r="HHQ67" s="407"/>
      <c r="HHR67" s="407"/>
      <c r="HHS67" s="407"/>
      <c r="HHT67" s="407"/>
      <c r="HHU67" s="407"/>
      <c r="HHV67" s="407"/>
      <c r="HHW67" s="407"/>
      <c r="HHX67" s="407"/>
      <c r="HHY67" s="407"/>
      <c r="HHZ67" s="407"/>
      <c r="HIA67" s="407"/>
      <c r="HIB67" s="407"/>
      <c r="HIC67" s="407"/>
      <c r="HID67" s="407"/>
      <c r="HIE67" s="407"/>
      <c r="HIF67" s="407"/>
      <c r="HIG67" s="407"/>
      <c r="HIH67" s="407"/>
      <c r="HII67" s="407"/>
      <c r="HIJ67" s="407"/>
      <c r="HIK67" s="407"/>
      <c r="HIL67" s="407"/>
      <c r="HIM67" s="407"/>
      <c r="HIN67" s="407"/>
      <c r="HIO67" s="407"/>
      <c r="HIP67" s="407"/>
      <c r="HIQ67" s="407"/>
      <c r="HIR67" s="407"/>
      <c r="HIS67" s="407"/>
      <c r="HIT67" s="407"/>
      <c r="HIU67" s="407"/>
      <c r="HIV67" s="407"/>
      <c r="HIW67" s="407"/>
      <c r="HIX67" s="407"/>
      <c r="HIY67" s="407"/>
      <c r="HIZ67" s="407"/>
      <c r="HJA67" s="407"/>
      <c r="HJB67" s="407"/>
      <c r="HJC67" s="407"/>
      <c r="HJD67" s="407"/>
      <c r="HJE67" s="407"/>
      <c r="HJF67" s="407"/>
      <c r="HJG67" s="407"/>
      <c r="HJH67" s="407"/>
      <c r="HJI67" s="407"/>
      <c r="HJJ67" s="407"/>
      <c r="HJK67" s="407"/>
      <c r="HJL67" s="407"/>
      <c r="HJM67" s="407"/>
      <c r="HJN67" s="407"/>
      <c r="HJO67" s="407"/>
      <c r="HJP67" s="407"/>
      <c r="HJQ67" s="407"/>
      <c r="HJR67" s="407"/>
      <c r="HJS67" s="407"/>
      <c r="HJT67" s="407"/>
      <c r="HJU67" s="407"/>
      <c r="HJV67" s="407"/>
      <c r="HJW67" s="407"/>
      <c r="HJX67" s="407"/>
      <c r="HJY67" s="407"/>
      <c r="HJZ67" s="407"/>
      <c r="HKA67" s="407"/>
      <c r="HKB67" s="407"/>
      <c r="HKC67" s="407"/>
      <c r="HKD67" s="407"/>
      <c r="HKE67" s="407"/>
      <c r="HKF67" s="407"/>
      <c r="HKG67" s="407"/>
      <c r="HKH67" s="407"/>
      <c r="HKI67" s="407"/>
      <c r="HKJ67" s="407"/>
      <c r="HKK67" s="407"/>
      <c r="HKL67" s="407"/>
      <c r="HKM67" s="407"/>
      <c r="HKN67" s="407"/>
      <c r="HKO67" s="407"/>
      <c r="HKP67" s="407"/>
      <c r="HKQ67" s="407"/>
      <c r="HKR67" s="407"/>
      <c r="HKS67" s="407"/>
      <c r="HKT67" s="407"/>
      <c r="HKU67" s="407"/>
      <c r="HKV67" s="407"/>
      <c r="HKW67" s="407"/>
      <c r="HKX67" s="407"/>
      <c r="HKY67" s="407"/>
      <c r="HKZ67" s="407"/>
      <c r="HLA67" s="407"/>
      <c r="HLB67" s="407"/>
      <c r="HLC67" s="407"/>
      <c r="HLD67" s="407"/>
      <c r="HLE67" s="407"/>
      <c r="HLF67" s="407"/>
      <c r="HLG67" s="407"/>
      <c r="HLH67" s="407"/>
      <c r="HLI67" s="407"/>
      <c r="HLJ67" s="407"/>
      <c r="HLK67" s="407"/>
      <c r="HLL67" s="407"/>
      <c r="HLM67" s="407"/>
      <c r="HLN67" s="407"/>
      <c r="HLO67" s="407"/>
      <c r="HLP67" s="407"/>
      <c r="HLQ67" s="407"/>
      <c r="HLR67" s="407"/>
      <c r="HLS67" s="407"/>
      <c r="HLT67" s="407"/>
      <c r="HLU67" s="407"/>
      <c r="HLV67" s="407"/>
      <c r="HLW67" s="407"/>
      <c r="HLX67" s="407"/>
      <c r="HLY67" s="407"/>
      <c r="HLZ67" s="407"/>
      <c r="HMA67" s="407"/>
      <c r="HMB67" s="407"/>
      <c r="HMC67" s="407"/>
      <c r="HMD67" s="407"/>
      <c r="HME67" s="407"/>
      <c r="HMF67" s="407"/>
      <c r="HMG67" s="407"/>
      <c r="HMH67" s="407"/>
      <c r="HMI67" s="407"/>
      <c r="HMJ67" s="407"/>
      <c r="HMK67" s="407"/>
      <c r="HML67" s="407"/>
      <c r="HMM67" s="407"/>
      <c r="HMN67" s="407"/>
      <c r="HMO67" s="407"/>
      <c r="HMP67" s="407"/>
      <c r="HMQ67" s="407"/>
      <c r="HMR67" s="407"/>
      <c r="HMS67" s="407"/>
      <c r="HMT67" s="407"/>
      <c r="HMU67" s="407"/>
      <c r="HMV67" s="407"/>
      <c r="HMW67" s="407"/>
      <c r="HMX67" s="407"/>
      <c r="HMY67" s="407"/>
      <c r="HMZ67" s="407"/>
      <c r="HNA67" s="407"/>
      <c r="HNB67" s="407"/>
      <c r="HNC67" s="407"/>
      <c r="HND67" s="407"/>
      <c r="HNE67" s="407"/>
      <c r="HNF67" s="407"/>
      <c r="HNG67" s="407"/>
      <c r="HNH67" s="407"/>
      <c r="HNI67" s="407"/>
      <c r="HNJ67" s="407"/>
      <c r="HNK67" s="407"/>
      <c r="HNL67" s="407"/>
      <c r="HNM67" s="407"/>
      <c r="HNN67" s="407"/>
      <c r="HNO67" s="407"/>
      <c r="HNP67" s="407"/>
      <c r="HNQ67" s="407"/>
      <c r="HNR67" s="407"/>
      <c r="HNS67" s="407"/>
      <c r="HNT67" s="407"/>
      <c r="HNU67" s="407"/>
      <c r="HNV67" s="407"/>
      <c r="HNW67" s="407"/>
      <c r="HNX67" s="407"/>
      <c r="HNY67" s="407"/>
      <c r="HNZ67" s="407"/>
      <c r="HOA67" s="407"/>
      <c r="HOB67" s="407"/>
      <c r="HOC67" s="407"/>
      <c r="HOD67" s="407"/>
      <c r="HOE67" s="407"/>
      <c r="HOF67" s="407"/>
      <c r="HOG67" s="407"/>
      <c r="HOH67" s="407"/>
      <c r="HOI67" s="407"/>
      <c r="HOJ67" s="407"/>
      <c r="HOK67" s="407"/>
      <c r="HOL67" s="407"/>
      <c r="HOM67" s="407"/>
      <c r="HON67" s="407"/>
      <c r="HOO67" s="407"/>
      <c r="HOP67" s="407"/>
      <c r="HOQ67" s="407"/>
      <c r="HOR67" s="407"/>
      <c r="HOS67" s="407"/>
      <c r="HOT67" s="407"/>
      <c r="HOU67" s="407"/>
      <c r="HOV67" s="407"/>
      <c r="HOW67" s="407"/>
      <c r="HOX67" s="407"/>
      <c r="HOY67" s="407"/>
      <c r="HOZ67" s="407"/>
      <c r="HPA67" s="407"/>
      <c r="HPB67" s="407"/>
      <c r="HPC67" s="407"/>
      <c r="HPD67" s="407"/>
      <c r="HPE67" s="407"/>
      <c r="HPF67" s="407"/>
      <c r="HPG67" s="407"/>
      <c r="HPH67" s="407"/>
      <c r="HPI67" s="407"/>
      <c r="HPJ67" s="407"/>
      <c r="HPK67" s="407"/>
      <c r="HPL67" s="407"/>
      <c r="HPM67" s="407"/>
      <c r="HPN67" s="407"/>
      <c r="HPO67" s="407"/>
      <c r="HPP67" s="407"/>
      <c r="HPQ67" s="407"/>
      <c r="HPR67" s="407"/>
      <c r="HPS67" s="407"/>
      <c r="HPT67" s="407"/>
      <c r="HPU67" s="407"/>
      <c r="HPV67" s="407"/>
      <c r="HPW67" s="407"/>
      <c r="HPX67" s="407"/>
      <c r="HPY67" s="407"/>
      <c r="HPZ67" s="407"/>
      <c r="HQA67" s="407"/>
      <c r="HQB67" s="407"/>
      <c r="HQC67" s="407"/>
      <c r="HQD67" s="407"/>
      <c r="HQE67" s="407"/>
      <c r="HQF67" s="407"/>
      <c r="HQG67" s="407"/>
      <c r="HQH67" s="407"/>
      <c r="HQI67" s="407"/>
      <c r="HQJ67" s="407"/>
      <c r="HQK67" s="407"/>
      <c r="HQL67" s="407"/>
      <c r="HQM67" s="407"/>
      <c r="HQN67" s="407"/>
      <c r="HQO67" s="407"/>
      <c r="HQP67" s="407"/>
      <c r="HQQ67" s="407"/>
      <c r="HQR67" s="407"/>
      <c r="HQS67" s="407"/>
      <c r="HQT67" s="407"/>
      <c r="HQU67" s="407"/>
      <c r="HQV67" s="407"/>
      <c r="HQW67" s="407"/>
      <c r="HQX67" s="407"/>
      <c r="HQY67" s="407"/>
      <c r="HQZ67" s="407"/>
      <c r="HRA67" s="407"/>
      <c r="HRB67" s="407"/>
      <c r="HRC67" s="407"/>
      <c r="HRD67" s="407"/>
      <c r="HRE67" s="407"/>
      <c r="HRF67" s="407"/>
      <c r="HRG67" s="407"/>
      <c r="HRH67" s="407"/>
      <c r="HRI67" s="407"/>
      <c r="HRJ67" s="407"/>
      <c r="HRK67" s="407"/>
      <c r="HRL67" s="407"/>
      <c r="HRM67" s="407"/>
      <c r="HRN67" s="407"/>
      <c r="HRO67" s="407"/>
      <c r="HRP67" s="407"/>
      <c r="HRQ67" s="407"/>
      <c r="HRR67" s="407"/>
      <c r="HRS67" s="407"/>
      <c r="HRT67" s="407"/>
      <c r="HRU67" s="407"/>
      <c r="HRV67" s="407"/>
      <c r="HRW67" s="407"/>
      <c r="HRX67" s="407"/>
      <c r="HRY67" s="407"/>
      <c r="HRZ67" s="407"/>
      <c r="HSA67" s="407"/>
      <c r="HSB67" s="407"/>
      <c r="HSC67" s="407"/>
      <c r="HSD67" s="407"/>
      <c r="HSE67" s="407"/>
      <c r="HSF67" s="407"/>
      <c r="HSG67" s="407"/>
      <c r="HSH67" s="407"/>
      <c r="HSI67" s="407"/>
      <c r="HSJ67" s="407"/>
      <c r="HSK67" s="407"/>
      <c r="HSL67" s="407"/>
      <c r="HSM67" s="407"/>
      <c r="HSN67" s="407"/>
      <c r="HSO67" s="407"/>
      <c r="HSP67" s="407"/>
      <c r="HSQ67" s="407"/>
      <c r="HSR67" s="407"/>
      <c r="HSS67" s="407"/>
      <c r="HST67" s="407"/>
      <c r="HSU67" s="407"/>
      <c r="HSV67" s="407"/>
      <c r="HSW67" s="407"/>
      <c r="HSX67" s="407"/>
      <c r="HSY67" s="407"/>
      <c r="HSZ67" s="407"/>
      <c r="HTA67" s="407"/>
      <c r="HTB67" s="407"/>
      <c r="HTC67" s="407"/>
      <c r="HTD67" s="407"/>
      <c r="HTE67" s="407"/>
      <c r="HTF67" s="407"/>
      <c r="HTG67" s="407"/>
      <c r="HTH67" s="407"/>
      <c r="HTI67" s="407"/>
      <c r="HTJ67" s="407"/>
      <c r="HTK67" s="407"/>
      <c r="HTL67" s="407"/>
      <c r="HTM67" s="407"/>
      <c r="HTN67" s="407"/>
      <c r="HTO67" s="407"/>
      <c r="HTP67" s="407"/>
      <c r="HTQ67" s="407"/>
      <c r="HTR67" s="407"/>
      <c r="HTS67" s="407"/>
      <c r="HTT67" s="407"/>
      <c r="HTU67" s="407"/>
      <c r="HTV67" s="407"/>
      <c r="HTW67" s="407"/>
      <c r="HTX67" s="407"/>
      <c r="HTY67" s="407"/>
      <c r="HTZ67" s="407"/>
      <c r="HUA67" s="407"/>
      <c r="HUB67" s="407"/>
      <c r="HUC67" s="407"/>
      <c r="HUD67" s="407"/>
      <c r="HUE67" s="407"/>
      <c r="HUF67" s="407"/>
      <c r="HUG67" s="407"/>
      <c r="HUH67" s="407"/>
      <c r="HUI67" s="407"/>
      <c r="HUJ67" s="407"/>
      <c r="HUK67" s="407"/>
      <c r="HUL67" s="407"/>
      <c r="HUM67" s="407"/>
      <c r="HUN67" s="407"/>
      <c r="HUO67" s="407"/>
      <c r="HUP67" s="407"/>
      <c r="HUQ67" s="407"/>
      <c r="HUR67" s="407"/>
      <c r="HUS67" s="407"/>
      <c r="HUT67" s="407"/>
      <c r="HUU67" s="407"/>
      <c r="HUV67" s="407"/>
      <c r="HUW67" s="407"/>
      <c r="HUX67" s="407"/>
      <c r="HUY67" s="407"/>
      <c r="HUZ67" s="407"/>
      <c r="HVA67" s="407"/>
      <c r="HVB67" s="407"/>
      <c r="HVC67" s="407"/>
      <c r="HVD67" s="407"/>
      <c r="HVE67" s="407"/>
      <c r="HVF67" s="407"/>
      <c r="HVG67" s="407"/>
      <c r="HVH67" s="407"/>
      <c r="HVI67" s="407"/>
      <c r="HVJ67" s="407"/>
      <c r="HVK67" s="407"/>
      <c r="HVL67" s="407"/>
      <c r="HVM67" s="407"/>
      <c r="HVN67" s="407"/>
      <c r="HVO67" s="407"/>
      <c r="HVP67" s="407"/>
      <c r="HVQ67" s="407"/>
      <c r="HVR67" s="407"/>
      <c r="HVS67" s="407"/>
      <c r="HVT67" s="407"/>
      <c r="HVU67" s="407"/>
      <c r="HVV67" s="407"/>
      <c r="HVW67" s="407"/>
      <c r="HVX67" s="407"/>
      <c r="HVY67" s="407"/>
      <c r="HVZ67" s="407"/>
      <c r="HWA67" s="407"/>
      <c r="HWB67" s="407"/>
      <c r="HWC67" s="407"/>
      <c r="HWD67" s="407"/>
      <c r="HWE67" s="407"/>
      <c r="HWF67" s="407"/>
      <c r="HWG67" s="407"/>
      <c r="HWH67" s="407"/>
      <c r="HWI67" s="407"/>
      <c r="HWJ67" s="407"/>
      <c r="HWK67" s="407"/>
      <c r="HWL67" s="407"/>
      <c r="HWM67" s="407"/>
      <c r="HWN67" s="407"/>
      <c r="HWO67" s="407"/>
      <c r="HWP67" s="407"/>
      <c r="HWQ67" s="407"/>
      <c r="HWR67" s="407"/>
      <c r="HWS67" s="407"/>
      <c r="HWT67" s="407"/>
      <c r="HWU67" s="407"/>
      <c r="HWV67" s="407"/>
      <c r="HWW67" s="407"/>
      <c r="HWX67" s="407"/>
      <c r="HWY67" s="407"/>
      <c r="HWZ67" s="407"/>
      <c r="HXA67" s="407"/>
      <c r="HXB67" s="407"/>
      <c r="HXC67" s="407"/>
      <c r="HXD67" s="407"/>
      <c r="HXE67" s="407"/>
      <c r="HXF67" s="407"/>
      <c r="HXG67" s="407"/>
      <c r="HXH67" s="407"/>
      <c r="HXI67" s="407"/>
      <c r="HXJ67" s="407"/>
      <c r="HXK67" s="407"/>
      <c r="HXL67" s="407"/>
      <c r="HXM67" s="407"/>
      <c r="HXN67" s="407"/>
      <c r="HXO67" s="407"/>
      <c r="HXP67" s="407"/>
      <c r="HXQ67" s="407"/>
      <c r="HXR67" s="407"/>
      <c r="HXS67" s="407"/>
      <c r="HXT67" s="407"/>
      <c r="HXU67" s="407"/>
      <c r="HXV67" s="407"/>
      <c r="HXW67" s="407"/>
      <c r="HXX67" s="407"/>
      <c r="HXY67" s="407"/>
      <c r="HXZ67" s="407"/>
      <c r="HYA67" s="407"/>
      <c r="HYB67" s="407"/>
      <c r="HYC67" s="407"/>
      <c r="HYD67" s="407"/>
      <c r="HYE67" s="407"/>
      <c r="HYF67" s="407"/>
      <c r="HYG67" s="407"/>
      <c r="HYH67" s="407"/>
      <c r="HYI67" s="407"/>
      <c r="HYJ67" s="407"/>
      <c r="HYK67" s="407"/>
      <c r="HYL67" s="407"/>
      <c r="HYM67" s="407"/>
      <c r="HYN67" s="407"/>
      <c r="HYO67" s="407"/>
      <c r="HYP67" s="407"/>
      <c r="HYQ67" s="407"/>
      <c r="HYR67" s="407"/>
      <c r="HYS67" s="407"/>
      <c r="HYT67" s="407"/>
      <c r="HYU67" s="407"/>
      <c r="HYV67" s="407"/>
      <c r="HYW67" s="407"/>
      <c r="HYX67" s="407"/>
      <c r="HYY67" s="407"/>
      <c r="HYZ67" s="407"/>
      <c r="HZA67" s="407"/>
      <c r="HZB67" s="407"/>
      <c r="HZC67" s="407"/>
      <c r="HZD67" s="407"/>
      <c r="HZE67" s="407"/>
      <c r="HZF67" s="407"/>
      <c r="HZG67" s="407"/>
      <c r="HZH67" s="407"/>
      <c r="HZI67" s="407"/>
      <c r="HZJ67" s="407"/>
      <c r="HZK67" s="407"/>
      <c r="HZL67" s="407"/>
      <c r="HZM67" s="407"/>
      <c r="HZN67" s="407"/>
      <c r="HZO67" s="407"/>
      <c r="HZP67" s="407"/>
      <c r="HZQ67" s="407"/>
      <c r="HZR67" s="407"/>
      <c r="HZS67" s="407"/>
      <c r="HZT67" s="407"/>
      <c r="HZU67" s="407"/>
      <c r="HZV67" s="407"/>
      <c r="HZW67" s="407"/>
      <c r="HZX67" s="407"/>
      <c r="HZY67" s="407"/>
      <c r="HZZ67" s="407"/>
      <c r="IAA67" s="407"/>
      <c r="IAB67" s="407"/>
      <c r="IAC67" s="407"/>
      <c r="IAD67" s="407"/>
      <c r="IAE67" s="407"/>
      <c r="IAF67" s="407"/>
      <c r="IAG67" s="407"/>
      <c r="IAH67" s="407"/>
      <c r="IAI67" s="407"/>
      <c r="IAJ67" s="407"/>
      <c r="IAK67" s="407"/>
      <c r="IAL67" s="407"/>
      <c r="IAM67" s="407"/>
      <c r="IAN67" s="407"/>
      <c r="IAO67" s="407"/>
      <c r="IAP67" s="407"/>
      <c r="IAQ67" s="407"/>
      <c r="IAR67" s="407"/>
      <c r="IAS67" s="407"/>
      <c r="IAT67" s="407"/>
      <c r="IAU67" s="407"/>
      <c r="IAV67" s="407"/>
      <c r="IAW67" s="407"/>
      <c r="IAX67" s="407"/>
      <c r="IAY67" s="407"/>
      <c r="IAZ67" s="407"/>
      <c r="IBA67" s="407"/>
      <c r="IBB67" s="407"/>
      <c r="IBC67" s="407"/>
      <c r="IBD67" s="407"/>
      <c r="IBE67" s="407"/>
      <c r="IBF67" s="407"/>
      <c r="IBG67" s="407"/>
      <c r="IBH67" s="407"/>
      <c r="IBI67" s="407"/>
      <c r="IBJ67" s="407"/>
      <c r="IBK67" s="407"/>
      <c r="IBL67" s="407"/>
      <c r="IBM67" s="407"/>
      <c r="IBN67" s="407"/>
      <c r="IBO67" s="407"/>
      <c r="IBP67" s="407"/>
      <c r="IBQ67" s="407"/>
      <c r="IBR67" s="407"/>
      <c r="IBS67" s="407"/>
      <c r="IBT67" s="407"/>
      <c r="IBU67" s="407"/>
      <c r="IBV67" s="407"/>
      <c r="IBW67" s="407"/>
      <c r="IBX67" s="407"/>
      <c r="IBY67" s="407"/>
      <c r="IBZ67" s="407"/>
      <c r="ICA67" s="407"/>
      <c r="ICB67" s="407"/>
      <c r="ICC67" s="407"/>
      <c r="ICD67" s="407"/>
      <c r="ICE67" s="407"/>
      <c r="ICF67" s="407"/>
      <c r="ICG67" s="407"/>
      <c r="ICH67" s="407"/>
      <c r="ICI67" s="407"/>
      <c r="ICJ67" s="407"/>
      <c r="ICK67" s="407"/>
      <c r="ICL67" s="407"/>
      <c r="ICM67" s="407"/>
      <c r="ICN67" s="407"/>
      <c r="ICO67" s="407"/>
      <c r="ICP67" s="407"/>
      <c r="ICQ67" s="407"/>
      <c r="ICR67" s="407"/>
      <c r="ICS67" s="407"/>
      <c r="ICT67" s="407"/>
      <c r="ICU67" s="407"/>
      <c r="ICV67" s="407"/>
      <c r="ICW67" s="407"/>
      <c r="ICX67" s="407"/>
      <c r="ICY67" s="407"/>
      <c r="ICZ67" s="407"/>
      <c r="IDA67" s="407"/>
      <c r="IDB67" s="407"/>
      <c r="IDC67" s="407"/>
      <c r="IDD67" s="407"/>
      <c r="IDE67" s="407"/>
      <c r="IDF67" s="407"/>
      <c r="IDG67" s="407"/>
      <c r="IDH67" s="407"/>
      <c r="IDI67" s="407"/>
      <c r="IDJ67" s="407"/>
      <c r="IDK67" s="407"/>
      <c r="IDL67" s="407"/>
      <c r="IDM67" s="407"/>
      <c r="IDN67" s="407"/>
      <c r="IDO67" s="407"/>
      <c r="IDP67" s="407"/>
      <c r="IDQ67" s="407"/>
      <c r="IDR67" s="407"/>
      <c r="IDS67" s="407"/>
      <c r="IDT67" s="407"/>
      <c r="IDU67" s="407"/>
      <c r="IDV67" s="407"/>
      <c r="IDW67" s="407"/>
      <c r="IDX67" s="407"/>
      <c r="IDY67" s="407"/>
      <c r="IDZ67" s="407"/>
      <c r="IEA67" s="407"/>
      <c r="IEB67" s="407"/>
      <c r="IEC67" s="407"/>
      <c r="IED67" s="407"/>
      <c r="IEE67" s="407"/>
      <c r="IEF67" s="407"/>
      <c r="IEG67" s="407"/>
      <c r="IEH67" s="407"/>
      <c r="IEI67" s="407"/>
      <c r="IEJ67" s="407"/>
      <c r="IEK67" s="407"/>
      <c r="IEL67" s="407"/>
      <c r="IEM67" s="407"/>
      <c r="IEN67" s="407"/>
      <c r="IEO67" s="407"/>
      <c r="IEP67" s="407"/>
      <c r="IEQ67" s="407"/>
      <c r="IER67" s="407"/>
      <c r="IES67" s="407"/>
      <c r="IET67" s="407"/>
      <c r="IEU67" s="407"/>
      <c r="IEV67" s="407"/>
      <c r="IEW67" s="407"/>
      <c r="IEX67" s="407"/>
      <c r="IEY67" s="407"/>
      <c r="IEZ67" s="407"/>
      <c r="IFA67" s="407"/>
      <c r="IFB67" s="407"/>
      <c r="IFC67" s="407"/>
      <c r="IFD67" s="407"/>
      <c r="IFE67" s="407"/>
      <c r="IFF67" s="407"/>
      <c r="IFG67" s="407"/>
      <c r="IFH67" s="407"/>
      <c r="IFI67" s="407"/>
      <c r="IFJ67" s="407"/>
      <c r="IFK67" s="407"/>
      <c r="IFL67" s="407"/>
      <c r="IFM67" s="407"/>
      <c r="IFN67" s="407"/>
      <c r="IFO67" s="407"/>
      <c r="IFP67" s="407"/>
      <c r="IFQ67" s="407"/>
      <c r="IFR67" s="407"/>
      <c r="IFS67" s="407"/>
      <c r="IFT67" s="407"/>
      <c r="IFU67" s="407"/>
      <c r="IFV67" s="407"/>
      <c r="IFW67" s="407"/>
      <c r="IFX67" s="407"/>
      <c r="IFY67" s="407"/>
      <c r="IFZ67" s="407"/>
      <c r="IGA67" s="407"/>
      <c r="IGB67" s="407"/>
      <c r="IGC67" s="407"/>
      <c r="IGD67" s="407"/>
      <c r="IGE67" s="407"/>
      <c r="IGF67" s="407"/>
      <c r="IGG67" s="407"/>
      <c r="IGH67" s="407"/>
      <c r="IGI67" s="407"/>
      <c r="IGJ67" s="407"/>
      <c r="IGK67" s="407"/>
      <c r="IGL67" s="407"/>
      <c r="IGM67" s="407"/>
      <c r="IGN67" s="407"/>
      <c r="IGO67" s="407"/>
      <c r="IGP67" s="407"/>
      <c r="IGQ67" s="407"/>
      <c r="IGR67" s="407"/>
      <c r="IGS67" s="407"/>
      <c r="IGT67" s="407"/>
      <c r="IGU67" s="407"/>
      <c r="IGV67" s="407"/>
      <c r="IGW67" s="407"/>
      <c r="IGX67" s="407"/>
      <c r="IGY67" s="407"/>
      <c r="IGZ67" s="407"/>
      <c r="IHA67" s="407"/>
      <c r="IHB67" s="407"/>
      <c r="IHC67" s="407"/>
      <c r="IHD67" s="407"/>
      <c r="IHE67" s="407"/>
      <c r="IHF67" s="407"/>
      <c r="IHG67" s="407"/>
      <c r="IHH67" s="407"/>
      <c r="IHI67" s="407"/>
      <c r="IHJ67" s="407"/>
      <c r="IHK67" s="407"/>
      <c r="IHL67" s="407"/>
      <c r="IHM67" s="407"/>
      <c r="IHN67" s="407"/>
      <c r="IHO67" s="407"/>
      <c r="IHP67" s="407"/>
      <c r="IHQ67" s="407"/>
      <c r="IHR67" s="407"/>
      <c r="IHS67" s="407"/>
      <c r="IHT67" s="407"/>
      <c r="IHU67" s="407"/>
      <c r="IHV67" s="407"/>
      <c r="IHW67" s="407"/>
      <c r="IHX67" s="407"/>
      <c r="IHY67" s="407"/>
      <c r="IHZ67" s="407"/>
      <c r="IIA67" s="407"/>
      <c r="IIB67" s="407"/>
      <c r="IIC67" s="407"/>
      <c r="IID67" s="407"/>
      <c r="IIE67" s="407"/>
      <c r="IIF67" s="407"/>
      <c r="IIG67" s="407"/>
      <c r="IIH67" s="407"/>
      <c r="III67" s="407"/>
      <c r="IIJ67" s="407"/>
      <c r="IIK67" s="407"/>
      <c r="IIL67" s="407"/>
      <c r="IIM67" s="407"/>
      <c r="IIN67" s="407"/>
      <c r="IIO67" s="407"/>
      <c r="IIP67" s="407"/>
      <c r="IIQ67" s="407"/>
      <c r="IIR67" s="407"/>
      <c r="IIS67" s="407"/>
      <c r="IIT67" s="407"/>
      <c r="IIU67" s="407"/>
      <c r="IIV67" s="407"/>
      <c r="IIW67" s="407"/>
      <c r="IIX67" s="407"/>
      <c r="IIY67" s="407"/>
      <c r="IIZ67" s="407"/>
      <c r="IJA67" s="407"/>
      <c r="IJB67" s="407"/>
      <c r="IJC67" s="407"/>
      <c r="IJD67" s="407"/>
      <c r="IJE67" s="407"/>
      <c r="IJF67" s="407"/>
      <c r="IJG67" s="407"/>
      <c r="IJH67" s="407"/>
      <c r="IJI67" s="407"/>
      <c r="IJJ67" s="407"/>
      <c r="IJK67" s="407"/>
      <c r="IJL67" s="407"/>
      <c r="IJM67" s="407"/>
      <c r="IJN67" s="407"/>
      <c r="IJO67" s="407"/>
      <c r="IJP67" s="407"/>
      <c r="IJQ67" s="407"/>
      <c r="IJR67" s="407"/>
      <c r="IJS67" s="407"/>
      <c r="IJT67" s="407"/>
      <c r="IJU67" s="407"/>
      <c r="IJV67" s="407"/>
      <c r="IJW67" s="407"/>
      <c r="IJX67" s="407"/>
      <c r="IJY67" s="407"/>
      <c r="IJZ67" s="407"/>
      <c r="IKA67" s="407"/>
      <c r="IKB67" s="407"/>
      <c r="IKC67" s="407"/>
      <c r="IKD67" s="407"/>
      <c r="IKE67" s="407"/>
      <c r="IKF67" s="407"/>
      <c r="IKG67" s="407"/>
      <c r="IKH67" s="407"/>
      <c r="IKI67" s="407"/>
      <c r="IKJ67" s="407"/>
      <c r="IKK67" s="407"/>
      <c r="IKL67" s="407"/>
      <c r="IKM67" s="407"/>
      <c r="IKN67" s="407"/>
      <c r="IKO67" s="407"/>
      <c r="IKP67" s="407"/>
      <c r="IKQ67" s="407"/>
      <c r="IKR67" s="407"/>
      <c r="IKS67" s="407"/>
      <c r="IKT67" s="407"/>
      <c r="IKU67" s="407"/>
      <c r="IKV67" s="407"/>
      <c r="IKW67" s="407"/>
      <c r="IKX67" s="407"/>
      <c r="IKY67" s="407"/>
      <c r="IKZ67" s="407"/>
      <c r="ILA67" s="407"/>
      <c r="ILB67" s="407"/>
      <c r="ILC67" s="407"/>
      <c r="ILD67" s="407"/>
      <c r="ILE67" s="407"/>
      <c r="ILF67" s="407"/>
      <c r="ILG67" s="407"/>
      <c r="ILH67" s="407"/>
      <c r="ILI67" s="407"/>
      <c r="ILJ67" s="407"/>
      <c r="ILK67" s="407"/>
      <c r="ILL67" s="407"/>
      <c r="ILM67" s="407"/>
      <c r="ILN67" s="407"/>
      <c r="ILO67" s="407"/>
      <c r="ILP67" s="407"/>
      <c r="ILQ67" s="407"/>
      <c r="ILR67" s="407"/>
      <c r="ILS67" s="407"/>
      <c r="ILT67" s="407"/>
      <c r="ILU67" s="407"/>
      <c r="ILV67" s="407"/>
      <c r="ILW67" s="407"/>
      <c r="ILX67" s="407"/>
      <c r="ILY67" s="407"/>
      <c r="ILZ67" s="407"/>
      <c r="IMA67" s="407"/>
      <c r="IMB67" s="407"/>
      <c r="IMC67" s="407"/>
      <c r="IMD67" s="407"/>
      <c r="IME67" s="407"/>
      <c r="IMF67" s="407"/>
      <c r="IMG67" s="407"/>
      <c r="IMH67" s="407"/>
      <c r="IMI67" s="407"/>
      <c r="IMJ67" s="407"/>
      <c r="IMK67" s="407"/>
      <c r="IML67" s="407"/>
      <c r="IMM67" s="407"/>
      <c r="IMN67" s="407"/>
      <c r="IMO67" s="407"/>
      <c r="IMP67" s="407"/>
      <c r="IMQ67" s="407"/>
      <c r="IMR67" s="407"/>
      <c r="IMS67" s="407"/>
      <c r="IMT67" s="407"/>
      <c r="IMU67" s="407"/>
      <c r="IMV67" s="407"/>
      <c r="IMW67" s="407"/>
      <c r="IMX67" s="407"/>
      <c r="IMY67" s="407"/>
      <c r="IMZ67" s="407"/>
      <c r="INA67" s="407"/>
      <c r="INB67" s="407"/>
      <c r="INC67" s="407"/>
      <c r="IND67" s="407"/>
      <c r="INE67" s="407"/>
      <c r="INF67" s="407"/>
      <c r="ING67" s="407"/>
      <c r="INH67" s="407"/>
      <c r="INI67" s="407"/>
      <c r="INJ67" s="407"/>
      <c r="INK67" s="407"/>
      <c r="INL67" s="407"/>
      <c r="INM67" s="407"/>
      <c r="INN67" s="407"/>
      <c r="INO67" s="407"/>
      <c r="INP67" s="407"/>
      <c r="INQ67" s="407"/>
      <c r="INR67" s="407"/>
      <c r="INS67" s="407"/>
      <c r="INT67" s="407"/>
      <c r="INU67" s="407"/>
      <c r="INV67" s="407"/>
      <c r="INW67" s="407"/>
      <c r="INX67" s="407"/>
      <c r="INY67" s="407"/>
      <c r="INZ67" s="407"/>
      <c r="IOA67" s="407"/>
      <c r="IOB67" s="407"/>
      <c r="IOC67" s="407"/>
      <c r="IOD67" s="407"/>
      <c r="IOE67" s="407"/>
      <c r="IOF67" s="407"/>
      <c r="IOG67" s="407"/>
      <c r="IOH67" s="407"/>
      <c r="IOI67" s="407"/>
      <c r="IOJ67" s="407"/>
      <c r="IOK67" s="407"/>
      <c r="IOL67" s="407"/>
      <c r="IOM67" s="407"/>
      <c r="ION67" s="407"/>
      <c r="IOO67" s="407"/>
      <c r="IOP67" s="407"/>
      <c r="IOQ67" s="407"/>
      <c r="IOR67" s="407"/>
      <c r="IOS67" s="407"/>
      <c r="IOT67" s="407"/>
      <c r="IOU67" s="407"/>
      <c r="IOV67" s="407"/>
      <c r="IOW67" s="407"/>
      <c r="IOX67" s="407"/>
      <c r="IOY67" s="407"/>
      <c r="IOZ67" s="407"/>
      <c r="IPA67" s="407"/>
      <c r="IPB67" s="407"/>
      <c r="IPC67" s="407"/>
      <c r="IPD67" s="407"/>
      <c r="IPE67" s="407"/>
      <c r="IPF67" s="407"/>
      <c r="IPG67" s="407"/>
      <c r="IPH67" s="407"/>
      <c r="IPI67" s="407"/>
      <c r="IPJ67" s="407"/>
      <c r="IPK67" s="407"/>
      <c r="IPL67" s="407"/>
      <c r="IPM67" s="407"/>
      <c r="IPN67" s="407"/>
      <c r="IPO67" s="407"/>
      <c r="IPP67" s="407"/>
      <c r="IPQ67" s="407"/>
      <c r="IPR67" s="407"/>
      <c r="IPS67" s="407"/>
      <c r="IPT67" s="407"/>
      <c r="IPU67" s="407"/>
      <c r="IPV67" s="407"/>
      <c r="IPW67" s="407"/>
      <c r="IPX67" s="407"/>
      <c r="IPY67" s="407"/>
      <c r="IPZ67" s="407"/>
      <c r="IQA67" s="407"/>
      <c r="IQB67" s="407"/>
      <c r="IQC67" s="407"/>
      <c r="IQD67" s="407"/>
      <c r="IQE67" s="407"/>
      <c r="IQF67" s="407"/>
      <c r="IQG67" s="407"/>
      <c r="IQH67" s="407"/>
      <c r="IQI67" s="407"/>
      <c r="IQJ67" s="407"/>
      <c r="IQK67" s="407"/>
      <c r="IQL67" s="407"/>
      <c r="IQM67" s="407"/>
      <c r="IQN67" s="407"/>
      <c r="IQO67" s="407"/>
      <c r="IQP67" s="407"/>
      <c r="IQQ67" s="407"/>
      <c r="IQR67" s="407"/>
      <c r="IQS67" s="407"/>
      <c r="IQT67" s="407"/>
      <c r="IQU67" s="407"/>
      <c r="IQV67" s="407"/>
      <c r="IQW67" s="407"/>
      <c r="IQX67" s="407"/>
      <c r="IQY67" s="407"/>
      <c r="IQZ67" s="407"/>
      <c r="IRA67" s="407"/>
      <c r="IRB67" s="407"/>
      <c r="IRC67" s="407"/>
      <c r="IRD67" s="407"/>
      <c r="IRE67" s="407"/>
      <c r="IRF67" s="407"/>
      <c r="IRG67" s="407"/>
      <c r="IRH67" s="407"/>
      <c r="IRI67" s="407"/>
      <c r="IRJ67" s="407"/>
      <c r="IRK67" s="407"/>
      <c r="IRL67" s="407"/>
      <c r="IRM67" s="407"/>
      <c r="IRN67" s="407"/>
      <c r="IRO67" s="407"/>
      <c r="IRP67" s="407"/>
      <c r="IRQ67" s="407"/>
      <c r="IRR67" s="407"/>
      <c r="IRS67" s="407"/>
      <c r="IRT67" s="407"/>
      <c r="IRU67" s="407"/>
      <c r="IRV67" s="407"/>
      <c r="IRW67" s="407"/>
      <c r="IRX67" s="407"/>
      <c r="IRY67" s="407"/>
      <c r="IRZ67" s="407"/>
      <c r="ISA67" s="407"/>
      <c r="ISB67" s="407"/>
      <c r="ISC67" s="407"/>
      <c r="ISD67" s="407"/>
      <c r="ISE67" s="407"/>
      <c r="ISF67" s="407"/>
      <c r="ISG67" s="407"/>
      <c r="ISH67" s="407"/>
      <c r="ISI67" s="407"/>
      <c r="ISJ67" s="407"/>
      <c r="ISK67" s="407"/>
      <c r="ISL67" s="407"/>
      <c r="ISM67" s="407"/>
      <c r="ISN67" s="407"/>
      <c r="ISO67" s="407"/>
      <c r="ISP67" s="407"/>
      <c r="ISQ67" s="407"/>
      <c r="ISR67" s="407"/>
      <c r="ISS67" s="407"/>
      <c r="IST67" s="407"/>
      <c r="ISU67" s="407"/>
      <c r="ISV67" s="407"/>
      <c r="ISW67" s="407"/>
      <c r="ISX67" s="407"/>
      <c r="ISY67" s="407"/>
      <c r="ISZ67" s="407"/>
      <c r="ITA67" s="407"/>
      <c r="ITB67" s="407"/>
      <c r="ITC67" s="407"/>
      <c r="ITD67" s="407"/>
      <c r="ITE67" s="407"/>
      <c r="ITF67" s="407"/>
      <c r="ITG67" s="407"/>
      <c r="ITH67" s="407"/>
      <c r="ITI67" s="407"/>
      <c r="ITJ67" s="407"/>
      <c r="ITK67" s="407"/>
      <c r="ITL67" s="407"/>
      <c r="ITM67" s="407"/>
      <c r="ITN67" s="407"/>
      <c r="ITO67" s="407"/>
      <c r="ITP67" s="407"/>
      <c r="ITQ67" s="407"/>
      <c r="ITR67" s="407"/>
      <c r="ITS67" s="407"/>
      <c r="ITT67" s="407"/>
      <c r="ITU67" s="407"/>
      <c r="ITV67" s="407"/>
      <c r="ITW67" s="407"/>
      <c r="ITX67" s="407"/>
      <c r="ITY67" s="407"/>
      <c r="ITZ67" s="407"/>
      <c r="IUA67" s="407"/>
      <c r="IUB67" s="407"/>
      <c r="IUC67" s="407"/>
      <c r="IUD67" s="407"/>
      <c r="IUE67" s="407"/>
      <c r="IUF67" s="407"/>
      <c r="IUG67" s="407"/>
      <c r="IUH67" s="407"/>
      <c r="IUI67" s="407"/>
      <c r="IUJ67" s="407"/>
      <c r="IUK67" s="407"/>
      <c r="IUL67" s="407"/>
      <c r="IUM67" s="407"/>
      <c r="IUN67" s="407"/>
      <c r="IUO67" s="407"/>
      <c r="IUP67" s="407"/>
      <c r="IUQ67" s="407"/>
      <c r="IUR67" s="407"/>
      <c r="IUS67" s="407"/>
      <c r="IUT67" s="407"/>
      <c r="IUU67" s="407"/>
      <c r="IUV67" s="407"/>
      <c r="IUW67" s="407"/>
      <c r="IUX67" s="407"/>
      <c r="IUY67" s="407"/>
      <c r="IUZ67" s="407"/>
      <c r="IVA67" s="407"/>
      <c r="IVB67" s="407"/>
      <c r="IVC67" s="407"/>
      <c r="IVD67" s="407"/>
      <c r="IVE67" s="407"/>
      <c r="IVF67" s="407"/>
      <c r="IVG67" s="407"/>
      <c r="IVH67" s="407"/>
      <c r="IVI67" s="407"/>
      <c r="IVJ67" s="407"/>
      <c r="IVK67" s="407"/>
      <c r="IVL67" s="407"/>
      <c r="IVM67" s="407"/>
      <c r="IVN67" s="407"/>
      <c r="IVO67" s="407"/>
      <c r="IVP67" s="407"/>
      <c r="IVQ67" s="407"/>
      <c r="IVR67" s="407"/>
      <c r="IVS67" s="407"/>
      <c r="IVT67" s="407"/>
      <c r="IVU67" s="407"/>
      <c r="IVV67" s="407"/>
      <c r="IVW67" s="407"/>
      <c r="IVX67" s="407"/>
      <c r="IVY67" s="407"/>
      <c r="IVZ67" s="407"/>
      <c r="IWA67" s="407"/>
      <c r="IWB67" s="407"/>
      <c r="IWC67" s="407"/>
      <c r="IWD67" s="407"/>
      <c r="IWE67" s="407"/>
      <c r="IWF67" s="407"/>
      <c r="IWG67" s="407"/>
      <c r="IWH67" s="407"/>
      <c r="IWI67" s="407"/>
      <c r="IWJ67" s="407"/>
      <c r="IWK67" s="407"/>
      <c r="IWL67" s="407"/>
      <c r="IWM67" s="407"/>
      <c r="IWN67" s="407"/>
      <c r="IWO67" s="407"/>
      <c r="IWP67" s="407"/>
      <c r="IWQ67" s="407"/>
      <c r="IWR67" s="407"/>
      <c r="IWS67" s="407"/>
      <c r="IWT67" s="407"/>
      <c r="IWU67" s="407"/>
      <c r="IWV67" s="407"/>
      <c r="IWW67" s="407"/>
      <c r="IWX67" s="407"/>
      <c r="IWY67" s="407"/>
      <c r="IWZ67" s="407"/>
      <c r="IXA67" s="407"/>
      <c r="IXB67" s="407"/>
      <c r="IXC67" s="407"/>
      <c r="IXD67" s="407"/>
      <c r="IXE67" s="407"/>
      <c r="IXF67" s="407"/>
      <c r="IXG67" s="407"/>
      <c r="IXH67" s="407"/>
      <c r="IXI67" s="407"/>
      <c r="IXJ67" s="407"/>
      <c r="IXK67" s="407"/>
      <c r="IXL67" s="407"/>
      <c r="IXM67" s="407"/>
      <c r="IXN67" s="407"/>
      <c r="IXO67" s="407"/>
      <c r="IXP67" s="407"/>
      <c r="IXQ67" s="407"/>
      <c r="IXR67" s="407"/>
      <c r="IXS67" s="407"/>
      <c r="IXT67" s="407"/>
      <c r="IXU67" s="407"/>
      <c r="IXV67" s="407"/>
      <c r="IXW67" s="407"/>
      <c r="IXX67" s="407"/>
      <c r="IXY67" s="407"/>
      <c r="IXZ67" s="407"/>
      <c r="IYA67" s="407"/>
      <c r="IYB67" s="407"/>
      <c r="IYC67" s="407"/>
      <c r="IYD67" s="407"/>
      <c r="IYE67" s="407"/>
      <c r="IYF67" s="407"/>
      <c r="IYG67" s="407"/>
      <c r="IYH67" s="407"/>
      <c r="IYI67" s="407"/>
      <c r="IYJ67" s="407"/>
      <c r="IYK67" s="407"/>
      <c r="IYL67" s="407"/>
      <c r="IYM67" s="407"/>
      <c r="IYN67" s="407"/>
      <c r="IYO67" s="407"/>
      <c r="IYP67" s="407"/>
      <c r="IYQ67" s="407"/>
      <c r="IYR67" s="407"/>
      <c r="IYS67" s="407"/>
      <c r="IYT67" s="407"/>
      <c r="IYU67" s="407"/>
      <c r="IYV67" s="407"/>
      <c r="IYW67" s="407"/>
      <c r="IYX67" s="407"/>
      <c r="IYY67" s="407"/>
      <c r="IYZ67" s="407"/>
      <c r="IZA67" s="407"/>
      <c r="IZB67" s="407"/>
      <c r="IZC67" s="407"/>
      <c r="IZD67" s="407"/>
      <c r="IZE67" s="407"/>
      <c r="IZF67" s="407"/>
      <c r="IZG67" s="407"/>
      <c r="IZH67" s="407"/>
      <c r="IZI67" s="407"/>
      <c r="IZJ67" s="407"/>
      <c r="IZK67" s="407"/>
      <c r="IZL67" s="407"/>
      <c r="IZM67" s="407"/>
      <c r="IZN67" s="407"/>
      <c r="IZO67" s="407"/>
      <c r="IZP67" s="407"/>
      <c r="IZQ67" s="407"/>
      <c r="IZR67" s="407"/>
      <c r="IZS67" s="407"/>
      <c r="IZT67" s="407"/>
      <c r="IZU67" s="407"/>
      <c r="IZV67" s="407"/>
      <c r="IZW67" s="407"/>
      <c r="IZX67" s="407"/>
      <c r="IZY67" s="407"/>
      <c r="IZZ67" s="407"/>
      <c r="JAA67" s="407"/>
      <c r="JAB67" s="407"/>
      <c r="JAC67" s="407"/>
      <c r="JAD67" s="407"/>
      <c r="JAE67" s="407"/>
      <c r="JAF67" s="407"/>
      <c r="JAG67" s="407"/>
      <c r="JAH67" s="407"/>
      <c r="JAI67" s="407"/>
      <c r="JAJ67" s="407"/>
      <c r="JAK67" s="407"/>
      <c r="JAL67" s="407"/>
      <c r="JAM67" s="407"/>
      <c r="JAN67" s="407"/>
      <c r="JAO67" s="407"/>
      <c r="JAP67" s="407"/>
      <c r="JAQ67" s="407"/>
      <c r="JAR67" s="407"/>
      <c r="JAS67" s="407"/>
      <c r="JAT67" s="407"/>
      <c r="JAU67" s="407"/>
      <c r="JAV67" s="407"/>
      <c r="JAW67" s="407"/>
      <c r="JAX67" s="407"/>
      <c r="JAY67" s="407"/>
      <c r="JAZ67" s="407"/>
      <c r="JBA67" s="407"/>
      <c r="JBB67" s="407"/>
      <c r="JBC67" s="407"/>
      <c r="JBD67" s="407"/>
      <c r="JBE67" s="407"/>
      <c r="JBF67" s="407"/>
      <c r="JBG67" s="407"/>
      <c r="JBH67" s="407"/>
      <c r="JBI67" s="407"/>
      <c r="JBJ67" s="407"/>
      <c r="JBK67" s="407"/>
      <c r="JBL67" s="407"/>
      <c r="JBM67" s="407"/>
      <c r="JBN67" s="407"/>
      <c r="JBO67" s="407"/>
      <c r="JBP67" s="407"/>
      <c r="JBQ67" s="407"/>
      <c r="JBR67" s="407"/>
      <c r="JBS67" s="407"/>
      <c r="JBT67" s="407"/>
      <c r="JBU67" s="407"/>
      <c r="JBV67" s="407"/>
      <c r="JBW67" s="407"/>
      <c r="JBX67" s="407"/>
      <c r="JBY67" s="407"/>
      <c r="JBZ67" s="407"/>
      <c r="JCA67" s="407"/>
      <c r="JCB67" s="407"/>
      <c r="JCC67" s="407"/>
      <c r="JCD67" s="407"/>
      <c r="JCE67" s="407"/>
      <c r="JCF67" s="407"/>
      <c r="JCG67" s="407"/>
      <c r="JCH67" s="407"/>
      <c r="JCI67" s="407"/>
      <c r="JCJ67" s="407"/>
      <c r="JCK67" s="407"/>
      <c r="JCL67" s="407"/>
      <c r="JCM67" s="407"/>
      <c r="JCN67" s="407"/>
      <c r="JCO67" s="407"/>
      <c r="JCP67" s="407"/>
      <c r="JCQ67" s="407"/>
      <c r="JCR67" s="407"/>
      <c r="JCS67" s="407"/>
      <c r="JCT67" s="407"/>
      <c r="JCU67" s="407"/>
      <c r="JCV67" s="407"/>
      <c r="JCW67" s="407"/>
      <c r="JCX67" s="407"/>
      <c r="JCY67" s="407"/>
      <c r="JCZ67" s="407"/>
      <c r="JDA67" s="407"/>
      <c r="JDB67" s="407"/>
      <c r="JDC67" s="407"/>
      <c r="JDD67" s="407"/>
      <c r="JDE67" s="407"/>
      <c r="JDF67" s="407"/>
      <c r="JDG67" s="407"/>
      <c r="JDH67" s="407"/>
      <c r="JDI67" s="407"/>
      <c r="JDJ67" s="407"/>
      <c r="JDK67" s="407"/>
      <c r="JDL67" s="407"/>
      <c r="JDM67" s="407"/>
      <c r="JDN67" s="407"/>
      <c r="JDO67" s="407"/>
      <c r="JDP67" s="407"/>
      <c r="JDQ67" s="407"/>
      <c r="JDR67" s="407"/>
      <c r="JDS67" s="407"/>
      <c r="JDT67" s="407"/>
      <c r="JDU67" s="407"/>
      <c r="JDV67" s="407"/>
      <c r="JDW67" s="407"/>
      <c r="JDX67" s="407"/>
      <c r="JDY67" s="407"/>
      <c r="JDZ67" s="407"/>
      <c r="JEA67" s="407"/>
      <c r="JEB67" s="407"/>
      <c r="JEC67" s="407"/>
      <c r="JED67" s="407"/>
      <c r="JEE67" s="407"/>
      <c r="JEF67" s="407"/>
      <c r="JEG67" s="407"/>
      <c r="JEH67" s="407"/>
      <c r="JEI67" s="407"/>
      <c r="JEJ67" s="407"/>
      <c r="JEK67" s="407"/>
      <c r="JEL67" s="407"/>
      <c r="JEM67" s="407"/>
      <c r="JEN67" s="407"/>
      <c r="JEO67" s="407"/>
      <c r="JEP67" s="407"/>
      <c r="JEQ67" s="407"/>
      <c r="JER67" s="407"/>
      <c r="JES67" s="407"/>
      <c r="JET67" s="407"/>
      <c r="JEU67" s="407"/>
      <c r="JEV67" s="407"/>
      <c r="JEW67" s="407"/>
      <c r="JEX67" s="407"/>
      <c r="JEY67" s="407"/>
      <c r="JEZ67" s="407"/>
      <c r="JFA67" s="407"/>
      <c r="JFB67" s="407"/>
      <c r="JFC67" s="407"/>
      <c r="JFD67" s="407"/>
      <c r="JFE67" s="407"/>
      <c r="JFF67" s="407"/>
      <c r="JFG67" s="407"/>
      <c r="JFH67" s="407"/>
      <c r="JFI67" s="407"/>
      <c r="JFJ67" s="407"/>
      <c r="JFK67" s="407"/>
      <c r="JFL67" s="407"/>
      <c r="JFM67" s="407"/>
      <c r="JFN67" s="407"/>
      <c r="JFO67" s="407"/>
      <c r="JFP67" s="407"/>
      <c r="JFQ67" s="407"/>
      <c r="JFR67" s="407"/>
      <c r="JFS67" s="407"/>
      <c r="JFT67" s="407"/>
      <c r="JFU67" s="407"/>
      <c r="JFV67" s="407"/>
      <c r="JFW67" s="407"/>
      <c r="JFX67" s="407"/>
      <c r="JFY67" s="407"/>
      <c r="JFZ67" s="407"/>
      <c r="JGA67" s="407"/>
      <c r="JGB67" s="407"/>
      <c r="JGC67" s="407"/>
      <c r="JGD67" s="407"/>
      <c r="JGE67" s="407"/>
      <c r="JGF67" s="407"/>
      <c r="JGG67" s="407"/>
      <c r="JGH67" s="407"/>
      <c r="JGI67" s="407"/>
      <c r="JGJ67" s="407"/>
      <c r="JGK67" s="407"/>
      <c r="JGL67" s="407"/>
      <c r="JGM67" s="407"/>
      <c r="JGN67" s="407"/>
      <c r="JGO67" s="407"/>
      <c r="JGP67" s="407"/>
      <c r="JGQ67" s="407"/>
      <c r="JGR67" s="407"/>
      <c r="JGS67" s="407"/>
      <c r="JGT67" s="407"/>
      <c r="JGU67" s="407"/>
      <c r="JGV67" s="407"/>
      <c r="JGW67" s="407"/>
      <c r="JGX67" s="407"/>
      <c r="JGY67" s="407"/>
      <c r="JGZ67" s="407"/>
      <c r="JHA67" s="407"/>
      <c r="JHB67" s="407"/>
      <c r="JHC67" s="407"/>
      <c r="JHD67" s="407"/>
      <c r="JHE67" s="407"/>
      <c r="JHF67" s="407"/>
      <c r="JHG67" s="407"/>
      <c r="JHH67" s="407"/>
      <c r="JHI67" s="407"/>
      <c r="JHJ67" s="407"/>
      <c r="JHK67" s="407"/>
      <c r="JHL67" s="407"/>
      <c r="JHM67" s="407"/>
      <c r="JHN67" s="407"/>
      <c r="JHO67" s="407"/>
      <c r="JHP67" s="407"/>
      <c r="JHQ67" s="407"/>
      <c r="JHR67" s="407"/>
      <c r="JHS67" s="407"/>
      <c r="JHT67" s="407"/>
      <c r="JHU67" s="407"/>
      <c r="JHV67" s="407"/>
      <c r="JHW67" s="407"/>
      <c r="JHX67" s="407"/>
      <c r="JHY67" s="407"/>
      <c r="JHZ67" s="407"/>
      <c r="JIA67" s="407"/>
      <c r="JIB67" s="407"/>
      <c r="JIC67" s="407"/>
      <c r="JID67" s="407"/>
      <c r="JIE67" s="407"/>
      <c r="JIF67" s="407"/>
      <c r="JIG67" s="407"/>
      <c r="JIH67" s="407"/>
      <c r="JII67" s="407"/>
      <c r="JIJ67" s="407"/>
      <c r="JIK67" s="407"/>
      <c r="JIL67" s="407"/>
      <c r="JIM67" s="407"/>
      <c r="JIN67" s="407"/>
      <c r="JIO67" s="407"/>
      <c r="JIP67" s="407"/>
      <c r="JIQ67" s="407"/>
      <c r="JIR67" s="407"/>
      <c r="JIS67" s="407"/>
      <c r="JIT67" s="407"/>
      <c r="JIU67" s="407"/>
      <c r="JIV67" s="407"/>
      <c r="JIW67" s="407"/>
      <c r="JIX67" s="407"/>
      <c r="JIY67" s="407"/>
      <c r="JIZ67" s="407"/>
      <c r="JJA67" s="407"/>
      <c r="JJB67" s="407"/>
      <c r="JJC67" s="407"/>
      <c r="JJD67" s="407"/>
      <c r="JJE67" s="407"/>
      <c r="JJF67" s="407"/>
      <c r="JJG67" s="407"/>
      <c r="JJH67" s="407"/>
      <c r="JJI67" s="407"/>
      <c r="JJJ67" s="407"/>
      <c r="JJK67" s="407"/>
      <c r="JJL67" s="407"/>
      <c r="JJM67" s="407"/>
      <c r="JJN67" s="407"/>
      <c r="JJO67" s="407"/>
      <c r="JJP67" s="407"/>
      <c r="JJQ67" s="407"/>
      <c r="JJR67" s="407"/>
      <c r="JJS67" s="407"/>
      <c r="JJT67" s="407"/>
      <c r="JJU67" s="407"/>
      <c r="JJV67" s="407"/>
      <c r="JJW67" s="407"/>
      <c r="JJX67" s="407"/>
      <c r="JJY67" s="407"/>
      <c r="JJZ67" s="407"/>
      <c r="JKA67" s="407"/>
      <c r="JKB67" s="407"/>
      <c r="JKC67" s="407"/>
      <c r="JKD67" s="407"/>
      <c r="JKE67" s="407"/>
      <c r="JKF67" s="407"/>
      <c r="JKG67" s="407"/>
      <c r="JKH67" s="407"/>
      <c r="JKI67" s="407"/>
      <c r="JKJ67" s="407"/>
      <c r="JKK67" s="407"/>
      <c r="JKL67" s="407"/>
      <c r="JKM67" s="407"/>
      <c r="JKN67" s="407"/>
      <c r="JKO67" s="407"/>
      <c r="JKP67" s="407"/>
      <c r="JKQ67" s="407"/>
      <c r="JKR67" s="407"/>
      <c r="JKS67" s="407"/>
      <c r="JKT67" s="407"/>
      <c r="JKU67" s="407"/>
      <c r="JKV67" s="407"/>
      <c r="JKW67" s="407"/>
      <c r="JKX67" s="407"/>
      <c r="JKY67" s="407"/>
      <c r="JKZ67" s="407"/>
      <c r="JLA67" s="407"/>
      <c r="JLB67" s="407"/>
      <c r="JLC67" s="407"/>
      <c r="JLD67" s="407"/>
      <c r="JLE67" s="407"/>
      <c r="JLF67" s="407"/>
      <c r="JLG67" s="407"/>
      <c r="JLH67" s="407"/>
      <c r="JLI67" s="407"/>
      <c r="JLJ67" s="407"/>
      <c r="JLK67" s="407"/>
      <c r="JLL67" s="407"/>
      <c r="JLM67" s="407"/>
      <c r="JLN67" s="407"/>
      <c r="JLO67" s="407"/>
      <c r="JLP67" s="407"/>
      <c r="JLQ67" s="407"/>
      <c r="JLR67" s="407"/>
      <c r="JLS67" s="407"/>
      <c r="JLT67" s="407"/>
      <c r="JLU67" s="407"/>
      <c r="JLV67" s="407"/>
      <c r="JLW67" s="407"/>
      <c r="JLX67" s="407"/>
      <c r="JLY67" s="407"/>
      <c r="JLZ67" s="407"/>
      <c r="JMA67" s="407"/>
      <c r="JMB67" s="407"/>
      <c r="JMC67" s="407"/>
      <c r="JMD67" s="407"/>
      <c r="JME67" s="407"/>
      <c r="JMF67" s="407"/>
      <c r="JMG67" s="407"/>
      <c r="JMH67" s="407"/>
      <c r="JMI67" s="407"/>
      <c r="JMJ67" s="407"/>
      <c r="JMK67" s="407"/>
      <c r="JML67" s="407"/>
      <c r="JMM67" s="407"/>
      <c r="JMN67" s="407"/>
      <c r="JMO67" s="407"/>
      <c r="JMP67" s="407"/>
      <c r="JMQ67" s="407"/>
      <c r="JMR67" s="407"/>
      <c r="JMS67" s="407"/>
      <c r="JMT67" s="407"/>
      <c r="JMU67" s="407"/>
      <c r="JMV67" s="407"/>
      <c r="JMW67" s="407"/>
      <c r="JMX67" s="407"/>
      <c r="JMY67" s="407"/>
      <c r="JMZ67" s="407"/>
      <c r="JNA67" s="407"/>
      <c r="JNB67" s="407"/>
      <c r="JNC67" s="407"/>
      <c r="JND67" s="407"/>
      <c r="JNE67" s="407"/>
      <c r="JNF67" s="407"/>
      <c r="JNG67" s="407"/>
      <c r="JNH67" s="407"/>
      <c r="JNI67" s="407"/>
      <c r="JNJ67" s="407"/>
      <c r="JNK67" s="407"/>
      <c r="JNL67" s="407"/>
      <c r="JNM67" s="407"/>
      <c r="JNN67" s="407"/>
      <c r="JNO67" s="407"/>
      <c r="JNP67" s="407"/>
      <c r="JNQ67" s="407"/>
      <c r="JNR67" s="407"/>
      <c r="JNS67" s="407"/>
      <c r="JNT67" s="407"/>
      <c r="JNU67" s="407"/>
      <c r="JNV67" s="407"/>
      <c r="JNW67" s="407"/>
      <c r="JNX67" s="407"/>
      <c r="JNY67" s="407"/>
      <c r="JNZ67" s="407"/>
      <c r="JOA67" s="407"/>
      <c r="JOB67" s="407"/>
      <c r="JOC67" s="407"/>
      <c r="JOD67" s="407"/>
      <c r="JOE67" s="407"/>
      <c r="JOF67" s="407"/>
      <c r="JOG67" s="407"/>
      <c r="JOH67" s="407"/>
      <c r="JOI67" s="407"/>
      <c r="JOJ67" s="407"/>
      <c r="JOK67" s="407"/>
      <c r="JOL67" s="407"/>
      <c r="JOM67" s="407"/>
      <c r="JON67" s="407"/>
      <c r="JOO67" s="407"/>
      <c r="JOP67" s="407"/>
      <c r="JOQ67" s="407"/>
      <c r="JOR67" s="407"/>
      <c r="JOS67" s="407"/>
      <c r="JOT67" s="407"/>
      <c r="JOU67" s="407"/>
      <c r="JOV67" s="407"/>
      <c r="JOW67" s="407"/>
      <c r="JOX67" s="407"/>
      <c r="JOY67" s="407"/>
      <c r="JOZ67" s="407"/>
      <c r="JPA67" s="407"/>
      <c r="JPB67" s="407"/>
      <c r="JPC67" s="407"/>
      <c r="JPD67" s="407"/>
      <c r="JPE67" s="407"/>
      <c r="JPF67" s="407"/>
      <c r="JPG67" s="407"/>
      <c r="JPH67" s="407"/>
      <c r="JPI67" s="407"/>
      <c r="JPJ67" s="407"/>
      <c r="JPK67" s="407"/>
      <c r="JPL67" s="407"/>
      <c r="JPM67" s="407"/>
      <c r="JPN67" s="407"/>
      <c r="JPO67" s="407"/>
      <c r="JPP67" s="407"/>
      <c r="JPQ67" s="407"/>
      <c r="JPR67" s="407"/>
      <c r="JPS67" s="407"/>
      <c r="JPT67" s="407"/>
      <c r="JPU67" s="407"/>
      <c r="JPV67" s="407"/>
      <c r="JPW67" s="407"/>
      <c r="JPX67" s="407"/>
      <c r="JPY67" s="407"/>
      <c r="JPZ67" s="407"/>
      <c r="JQA67" s="407"/>
      <c r="JQB67" s="407"/>
      <c r="JQC67" s="407"/>
      <c r="JQD67" s="407"/>
      <c r="JQE67" s="407"/>
      <c r="JQF67" s="407"/>
      <c r="JQG67" s="407"/>
      <c r="JQH67" s="407"/>
      <c r="JQI67" s="407"/>
      <c r="JQJ67" s="407"/>
      <c r="JQK67" s="407"/>
      <c r="JQL67" s="407"/>
      <c r="JQM67" s="407"/>
      <c r="JQN67" s="407"/>
      <c r="JQO67" s="407"/>
      <c r="JQP67" s="407"/>
      <c r="JQQ67" s="407"/>
      <c r="JQR67" s="407"/>
      <c r="JQS67" s="407"/>
      <c r="JQT67" s="407"/>
      <c r="JQU67" s="407"/>
      <c r="JQV67" s="407"/>
      <c r="JQW67" s="407"/>
      <c r="JQX67" s="407"/>
      <c r="JQY67" s="407"/>
      <c r="JQZ67" s="407"/>
      <c r="JRA67" s="407"/>
      <c r="JRB67" s="407"/>
      <c r="JRC67" s="407"/>
      <c r="JRD67" s="407"/>
      <c r="JRE67" s="407"/>
      <c r="JRF67" s="407"/>
      <c r="JRG67" s="407"/>
      <c r="JRH67" s="407"/>
      <c r="JRI67" s="407"/>
      <c r="JRJ67" s="407"/>
      <c r="JRK67" s="407"/>
      <c r="JRL67" s="407"/>
      <c r="JRM67" s="407"/>
      <c r="JRN67" s="407"/>
      <c r="JRO67" s="407"/>
      <c r="JRP67" s="407"/>
      <c r="JRQ67" s="407"/>
      <c r="JRR67" s="407"/>
      <c r="JRS67" s="407"/>
      <c r="JRT67" s="407"/>
      <c r="JRU67" s="407"/>
      <c r="JRV67" s="407"/>
      <c r="JRW67" s="407"/>
      <c r="JRX67" s="407"/>
      <c r="JRY67" s="407"/>
      <c r="JRZ67" s="407"/>
      <c r="JSA67" s="407"/>
      <c r="JSB67" s="407"/>
      <c r="JSC67" s="407"/>
      <c r="JSD67" s="407"/>
      <c r="JSE67" s="407"/>
      <c r="JSF67" s="407"/>
      <c r="JSG67" s="407"/>
      <c r="JSH67" s="407"/>
      <c r="JSI67" s="407"/>
      <c r="JSJ67" s="407"/>
      <c r="JSK67" s="407"/>
      <c r="JSL67" s="407"/>
      <c r="JSM67" s="407"/>
      <c r="JSN67" s="407"/>
      <c r="JSO67" s="407"/>
      <c r="JSP67" s="407"/>
      <c r="JSQ67" s="407"/>
      <c r="JSR67" s="407"/>
      <c r="JSS67" s="407"/>
      <c r="JST67" s="407"/>
      <c r="JSU67" s="407"/>
      <c r="JSV67" s="407"/>
      <c r="JSW67" s="407"/>
      <c r="JSX67" s="407"/>
      <c r="JSY67" s="407"/>
      <c r="JSZ67" s="407"/>
      <c r="JTA67" s="407"/>
      <c r="JTB67" s="407"/>
      <c r="JTC67" s="407"/>
      <c r="JTD67" s="407"/>
      <c r="JTE67" s="407"/>
      <c r="JTF67" s="407"/>
      <c r="JTG67" s="407"/>
      <c r="JTH67" s="407"/>
      <c r="JTI67" s="407"/>
      <c r="JTJ67" s="407"/>
      <c r="JTK67" s="407"/>
      <c r="JTL67" s="407"/>
      <c r="JTM67" s="407"/>
      <c r="JTN67" s="407"/>
      <c r="JTO67" s="407"/>
      <c r="JTP67" s="407"/>
      <c r="JTQ67" s="407"/>
      <c r="JTR67" s="407"/>
      <c r="JTS67" s="407"/>
      <c r="JTT67" s="407"/>
      <c r="JTU67" s="407"/>
      <c r="JTV67" s="407"/>
      <c r="JTW67" s="407"/>
      <c r="JTX67" s="407"/>
      <c r="JTY67" s="407"/>
      <c r="JTZ67" s="407"/>
      <c r="JUA67" s="407"/>
      <c r="JUB67" s="407"/>
      <c r="JUC67" s="407"/>
      <c r="JUD67" s="407"/>
      <c r="JUE67" s="407"/>
      <c r="JUF67" s="407"/>
      <c r="JUG67" s="407"/>
      <c r="JUH67" s="407"/>
      <c r="JUI67" s="407"/>
      <c r="JUJ67" s="407"/>
      <c r="JUK67" s="407"/>
      <c r="JUL67" s="407"/>
      <c r="JUM67" s="407"/>
      <c r="JUN67" s="407"/>
      <c r="JUO67" s="407"/>
      <c r="JUP67" s="407"/>
      <c r="JUQ67" s="407"/>
      <c r="JUR67" s="407"/>
      <c r="JUS67" s="407"/>
      <c r="JUT67" s="407"/>
      <c r="JUU67" s="407"/>
      <c r="JUV67" s="407"/>
      <c r="JUW67" s="407"/>
      <c r="JUX67" s="407"/>
      <c r="JUY67" s="407"/>
      <c r="JUZ67" s="407"/>
      <c r="JVA67" s="407"/>
      <c r="JVB67" s="407"/>
      <c r="JVC67" s="407"/>
      <c r="JVD67" s="407"/>
      <c r="JVE67" s="407"/>
      <c r="JVF67" s="407"/>
      <c r="JVG67" s="407"/>
      <c r="JVH67" s="407"/>
      <c r="JVI67" s="407"/>
      <c r="JVJ67" s="407"/>
      <c r="JVK67" s="407"/>
      <c r="JVL67" s="407"/>
      <c r="JVM67" s="407"/>
      <c r="JVN67" s="407"/>
      <c r="JVO67" s="407"/>
      <c r="JVP67" s="407"/>
      <c r="JVQ67" s="407"/>
      <c r="JVR67" s="407"/>
      <c r="JVS67" s="407"/>
      <c r="JVT67" s="407"/>
      <c r="JVU67" s="407"/>
      <c r="JVV67" s="407"/>
      <c r="JVW67" s="407"/>
      <c r="JVX67" s="407"/>
      <c r="JVY67" s="407"/>
      <c r="JVZ67" s="407"/>
      <c r="JWA67" s="407"/>
      <c r="JWB67" s="407"/>
      <c r="JWC67" s="407"/>
      <c r="JWD67" s="407"/>
      <c r="JWE67" s="407"/>
      <c r="JWF67" s="407"/>
      <c r="JWG67" s="407"/>
      <c r="JWH67" s="407"/>
      <c r="JWI67" s="407"/>
      <c r="JWJ67" s="407"/>
      <c r="JWK67" s="407"/>
      <c r="JWL67" s="407"/>
      <c r="JWM67" s="407"/>
      <c r="JWN67" s="407"/>
      <c r="JWO67" s="407"/>
      <c r="JWP67" s="407"/>
      <c r="JWQ67" s="407"/>
      <c r="JWR67" s="407"/>
      <c r="JWS67" s="407"/>
      <c r="JWT67" s="407"/>
      <c r="JWU67" s="407"/>
      <c r="JWV67" s="407"/>
      <c r="JWW67" s="407"/>
      <c r="JWX67" s="407"/>
      <c r="JWY67" s="407"/>
      <c r="JWZ67" s="407"/>
      <c r="JXA67" s="407"/>
      <c r="JXB67" s="407"/>
      <c r="JXC67" s="407"/>
      <c r="JXD67" s="407"/>
      <c r="JXE67" s="407"/>
      <c r="JXF67" s="407"/>
      <c r="JXG67" s="407"/>
      <c r="JXH67" s="407"/>
      <c r="JXI67" s="407"/>
      <c r="JXJ67" s="407"/>
      <c r="JXK67" s="407"/>
      <c r="JXL67" s="407"/>
      <c r="JXM67" s="407"/>
      <c r="JXN67" s="407"/>
      <c r="JXO67" s="407"/>
      <c r="JXP67" s="407"/>
      <c r="JXQ67" s="407"/>
      <c r="JXR67" s="407"/>
      <c r="JXS67" s="407"/>
      <c r="JXT67" s="407"/>
      <c r="JXU67" s="407"/>
      <c r="JXV67" s="407"/>
      <c r="JXW67" s="407"/>
      <c r="JXX67" s="407"/>
      <c r="JXY67" s="407"/>
      <c r="JXZ67" s="407"/>
      <c r="JYA67" s="407"/>
      <c r="JYB67" s="407"/>
      <c r="JYC67" s="407"/>
      <c r="JYD67" s="407"/>
      <c r="JYE67" s="407"/>
      <c r="JYF67" s="407"/>
      <c r="JYG67" s="407"/>
      <c r="JYH67" s="407"/>
      <c r="JYI67" s="407"/>
      <c r="JYJ67" s="407"/>
      <c r="JYK67" s="407"/>
      <c r="JYL67" s="407"/>
      <c r="JYM67" s="407"/>
      <c r="JYN67" s="407"/>
      <c r="JYO67" s="407"/>
      <c r="JYP67" s="407"/>
      <c r="JYQ67" s="407"/>
      <c r="JYR67" s="407"/>
      <c r="JYS67" s="407"/>
      <c r="JYT67" s="407"/>
      <c r="JYU67" s="407"/>
      <c r="JYV67" s="407"/>
      <c r="JYW67" s="407"/>
      <c r="JYX67" s="407"/>
      <c r="JYY67" s="407"/>
      <c r="JYZ67" s="407"/>
      <c r="JZA67" s="407"/>
      <c r="JZB67" s="407"/>
      <c r="JZC67" s="407"/>
      <c r="JZD67" s="407"/>
      <c r="JZE67" s="407"/>
      <c r="JZF67" s="407"/>
      <c r="JZG67" s="407"/>
      <c r="JZH67" s="407"/>
      <c r="JZI67" s="407"/>
      <c r="JZJ67" s="407"/>
      <c r="JZK67" s="407"/>
      <c r="JZL67" s="407"/>
      <c r="JZM67" s="407"/>
      <c r="JZN67" s="407"/>
      <c r="JZO67" s="407"/>
      <c r="JZP67" s="407"/>
      <c r="JZQ67" s="407"/>
      <c r="JZR67" s="407"/>
      <c r="JZS67" s="407"/>
      <c r="JZT67" s="407"/>
      <c r="JZU67" s="407"/>
      <c r="JZV67" s="407"/>
      <c r="JZW67" s="407"/>
      <c r="JZX67" s="407"/>
      <c r="JZY67" s="407"/>
      <c r="JZZ67" s="407"/>
      <c r="KAA67" s="407"/>
      <c r="KAB67" s="407"/>
      <c r="KAC67" s="407"/>
      <c r="KAD67" s="407"/>
      <c r="KAE67" s="407"/>
      <c r="KAF67" s="407"/>
      <c r="KAG67" s="407"/>
      <c r="KAH67" s="407"/>
      <c r="KAI67" s="407"/>
      <c r="KAJ67" s="407"/>
      <c r="KAK67" s="407"/>
      <c r="KAL67" s="407"/>
      <c r="KAM67" s="407"/>
      <c r="KAN67" s="407"/>
      <c r="KAO67" s="407"/>
      <c r="KAP67" s="407"/>
      <c r="KAQ67" s="407"/>
      <c r="KAR67" s="407"/>
      <c r="KAS67" s="407"/>
      <c r="KAT67" s="407"/>
      <c r="KAU67" s="407"/>
      <c r="KAV67" s="407"/>
      <c r="KAW67" s="407"/>
      <c r="KAX67" s="407"/>
      <c r="KAY67" s="407"/>
      <c r="KAZ67" s="407"/>
      <c r="KBA67" s="407"/>
      <c r="KBB67" s="407"/>
      <c r="KBC67" s="407"/>
      <c r="KBD67" s="407"/>
      <c r="KBE67" s="407"/>
      <c r="KBF67" s="407"/>
      <c r="KBG67" s="407"/>
      <c r="KBH67" s="407"/>
      <c r="KBI67" s="407"/>
      <c r="KBJ67" s="407"/>
      <c r="KBK67" s="407"/>
      <c r="KBL67" s="407"/>
      <c r="KBM67" s="407"/>
      <c r="KBN67" s="407"/>
      <c r="KBO67" s="407"/>
      <c r="KBP67" s="407"/>
      <c r="KBQ67" s="407"/>
      <c r="KBR67" s="407"/>
      <c r="KBS67" s="407"/>
      <c r="KBT67" s="407"/>
      <c r="KBU67" s="407"/>
      <c r="KBV67" s="407"/>
      <c r="KBW67" s="407"/>
      <c r="KBX67" s="407"/>
      <c r="KBY67" s="407"/>
      <c r="KBZ67" s="407"/>
      <c r="KCA67" s="407"/>
      <c r="KCB67" s="407"/>
      <c r="KCC67" s="407"/>
      <c r="KCD67" s="407"/>
      <c r="KCE67" s="407"/>
      <c r="KCF67" s="407"/>
      <c r="KCG67" s="407"/>
      <c r="KCH67" s="407"/>
      <c r="KCI67" s="407"/>
      <c r="KCJ67" s="407"/>
      <c r="KCK67" s="407"/>
      <c r="KCL67" s="407"/>
      <c r="KCM67" s="407"/>
      <c r="KCN67" s="407"/>
      <c r="KCO67" s="407"/>
      <c r="KCP67" s="407"/>
      <c r="KCQ67" s="407"/>
      <c r="KCR67" s="407"/>
      <c r="KCS67" s="407"/>
      <c r="KCT67" s="407"/>
      <c r="KCU67" s="407"/>
      <c r="KCV67" s="407"/>
      <c r="KCW67" s="407"/>
      <c r="KCX67" s="407"/>
      <c r="KCY67" s="407"/>
      <c r="KCZ67" s="407"/>
      <c r="KDA67" s="407"/>
      <c r="KDB67" s="407"/>
      <c r="KDC67" s="407"/>
      <c r="KDD67" s="407"/>
      <c r="KDE67" s="407"/>
      <c r="KDF67" s="407"/>
      <c r="KDG67" s="407"/>
      <c r="KDH67" s="407"/>
      <c r="KDI67" s="407"/>
      <c r="KDJ67" s="407"/>
      <c r="KDK67" s="407"/>
      <c r="KDL67" s="407"/>
      <c r="KDM67" s="407"/>
      <c r="KDN67" s="407"/>
      <c r="KDO67" s="407"/>
      <c r="KDP67" s="407"/>
      <c r="KDQ67" s="407"/>
      <c r="KDR67" s="407"/>
      <c r="KDS67" s="407"/>
      <c r="KDT67" s="407"/>
      <c r="KDU67" s="407"/>
      <c r="KDV67" s="407"/>
      <c r="KDW67" s="407"/>
      <c r="KDX67" s="407"/>
      <c r="KDY67" s="407"/>
      <c r="KDZ67" s="407"/>
      <c r="KEA67" s="407"/>
      <c r="KEB67" s="407"/>
      <c r="KEC67" s="407"/>
      <c r="KED67" s="407"/>
      <c r="KEE67" s="407"/>
      <c r="KEF67" s="407"/>
      <c r="KEG67" s="407"/>
      <c r="KEH67" s="407"/>
      <c r="KEI67" s="407"/>
      <c r="KEJ67" s="407"/>
      <c r="KEK67" s="407"/>
      <c r="KEL67" s="407"/>
      <c r="KEM67" s="407"/>
      <c r="KEN67" s="407"/>
      <c r="KEO67" s="407"/>
      <c r="KEP67" s="407"/>
      <c r="KEQ67" s="407"/>
      <c r="KER67" s="407"/>
      <c r="KES67" s="407"/>
      <c r="KET67" s="407"/>
      <c r="KEU67" s="407"/>
      <c r="KEV67" s="407"/>
      <c r="KEW67" s="407"/>
      <c r="KEX67" s="407"/>
      <c r="KEY67" s="407"/>
      <c r="KEZ67" s="407"/>
      <c r="KFA67" s="407"/>
      <c r="KFB67" s="407"/>
      <c r="KFC67" s="407"/>
      <c r="KFD67" s="407"/>
      <c r="KFE67" s="407"/>
      <c r="KFF67" s="407"/>
      <c r="KFG67" s="407"/>
      <c r="KFH67" s="407"/>
      <c r="KFI67" s="407"/>
      <c r="KFJ67" s="407"/>
      <c r="KFK67" s="407"/>
      <c r="KFL67" s="407"/>
      <c r="KFM67" s="407"/>
      <c r="KFN67" s="407"/>
      <c r="KFO67" s="407"/>
      <c r="KFP67" s="407"/>
      <c r="KFQ67" s="407"/>
      <c r="KFR67" s="407"/>
      <c r="KFS67" s="407"/>
      <c r="KFT67" s="407"/>
      <c r="KFU67" s="407"/>
      <c r="KFV67" s="407"/>
      <c r="KFW67" s="407"/>
      <c r="KFX67" s="407"/>
      <c r="KFY67" s="407"/>
      <c r="KFZ67" s="407"/>
      <c r="KGA67" s="407"/>
      <c r="KGB67" s="407"/>
      <c r="KGC67" s="407"/>
      <c r="KGD67" s="407"/>
      <c r="KGE67" s="407"/>
      <c r="KGF67" s="407"/>
      <c r="KGG67" s="407"/>
      <c r="KGH67" s="407"/>
      <c r="KGI67" s="407"/>
      <c r="KGJ67" s="407"/>
      <c r="KGK67" s="407"/>
      <c r="KGL67" s="407"/>
      <c r="KGM67" s="407"/>
      <c r="KGN67" s="407"/>
      <c r="KGO67" s="407"/>
      <c r="KGP67" s="407"/>
      <c r="KGQ67" s="407"/>
      <c r="KGR67" s="407"/>
      <c r="KGS67" s="407"/>
      <c r="KGT67" s="407"/>
      <c r="KGU67" s="407"/>
      <c r="KGV67" s="407"/>
      <c r="KGW67" s="407"/>
      <c r="KGX67" s="407"/>
      <c r="KGY67" s="407"/>
      <c r="KGZ67" s="407"/>
      <c r="KHA67" s="407"/>
      <c r="KHB67" s="407"/>
      <c r="KHC67" s="407"/>
      <c r="KHD67" s="407"/>
      <c r="KHE67" s="407"/>
      <c r="KHF67" s="407"/>
      <c r="KHG67" s="407"/>
      <c r="KHH67" s="407"/>
      <c r="KHI67" s="407"/>
      <c r="KHJ67" s="407"/>
      <c r="KHK67" s="407"/>
      <c r="KHL67" s="407"/>
      <c r="KHM67" s="407"/>
      <c r="KHN67" s="407"/>
      <c r="KHO67" s="407"/>
      <c r="KHP67" s="407"/>
      <c r="KHQ67" s="407"/>
      <c r="KHR67" s="407"/>
      <c r="KHS67" s="407"/>
      <c r="KHT67" s="407"/>
      <c r="KHU67" s="407"/>
      <c r="KHV67" s="407"/>
      <c r="KHW67" s="407"/>
      <c r="KHX67" s="407"/>
      <c r="KHY67" s="407"/>
      <c r="KHZ67" s="407"/>
      <c r="KIA67" s="407"/>
      <c r="KIB67" s="407"/>
      <c r="KIC67" s="407"/>
      <c r="KID67" s="407"/>
      <c r="KIE67" s="407"/>
      <c r="KIF67" s="407"/>
      <c r="KIG67" s="407"/>
      <c r="KIH67" s="407"/>
      <c r="KII67" s="407"/>
      <c r="KIJ67" s="407"/>
      <c r="KIK67" s="407"/>
      <c r="KIL67" s="407"/>
      <c r="KIM67" s="407"/>
      <c r="KIN67" s="407"/>
      <c r="KIO67" s="407"/>
      <c r="KIP67" s="407"/>
      <c r="KIQ67" s="407"/>
      <c r="KIR67" s="407"/>
      <c r="KIS67" s="407"/>
      <c r="KIT67" s="407"/>
      <c r="KIU67" s="407"/>
      <c r="KIV67" s="407"/>
      <c r="KIW67" s="407"/>
      <c r="KIX67" s="407"/>
      <c r="KIY67" s="407"/>
      <c r="KIZ67" s="407"/>
      <c r="KJA67" s="407"/>
      <c r="KJB67" s="407"/>
      <c r="KJC67" s="407"/>
      <c r="KJD67" s="407"/>
      <c r="KJE67" s="407"/>
      <c r="KJF67" s="407"/>
      <c r="KJG67" s="407"/>
      <c r="KJH67" s="407"/>
      <c r="KJI67" s="407"/>
      <c r="KJJ67" s="407"/>
      <c r="KJK67" s="407"/>
      <c r="KJL67" s="407"/>
      <c r="KJM67" s="407"/>
      <c r="KJN67" s="407"/>
      <c r="KJO67" s="407"/>
      <c r="KJP67" s="407"/>
      <c r="KJQ67" s="407"/>
      <c r="KJR67" s="407"/>
      <c r="KJS67" s="407"/>
      <c r="KJT67" s="407"/>
      <c r="KJU67" s="407"/>
      <c r="KJV67" s="407"/>
      <c r="KJW67" s="407"/>
      <c r="KJX67" s="407"/>
      <c r="KJY67" s="407"/>
      <c r="KJZ67" s="407"/>
      <c r="KKA67" s="407"/>
      <c r="KKB67" s="407"/>
      <c r="KKC67" s="407"/>
      <c r="KKD67" s="407"/>
      <c r="KKE67" s="407"/>
      <c r="KKF67" s="407"/>
      <c r="KKG67" s="407"/>
      <c r="KKH67" s="407"/>
      <c r="KKI67" s="407"/>
      <c r="KKJ67" s="407"/>
      <c r="KKK67" s="407"/>
      <c r="KKL67" s="407"/>
      <c r="KKM67" s="407"/>
      <c r="KKN67" s="407"/>
      <c r="KKO67" s="407"/>
      <c r="KKP67" s="407"/>
      <c r="KKQ67" s="407"/>
      <c r="KKR67" s="407"/>
      <c r="KKS67" s="407"/>
      <c r="KKT67" s="407"/>
      <c r="KKU67" s="407"/>
      <c r="KKV67" s="407"/>
      <c r="KKW67" s="407"/>
      <c r="KKX67" s="407"/>
      <c r="KKY67" s="407"/>
      <c r="KKZ67" s="407"/>
      <c r="KLA67" s="407"/>
      <c r="KLB67" s="407"/>
      <c r="KLC67" s="407"/>
      <c r="KLD67" s="407"/>
      <c r="KLE67" s="407"/>
      <c r="KLF67" s="407"/>
      <c r="KLG67" s="407"/>
      <c r="KLH67" s="407"/>
      <c r="KLI67" s="407"/>
      <c r="KLJ67" s="407"/>
      <c r="KLK67" s="407"/>
      <c r="KLL67" s="407"/>
      <c r="KLM67" s="407"/>
      <c r="KLN67" s="407"/>
      <c r="KLO67" s="407"/>
      <c r="KLP67" s="407"/>
      <c r="KLQ67" s="407"/>
      <c r="KLR67" s="407"/>
      <c r="KLS67" s="407"/>
      <c r="KLT67" s="407"/>
      <c r="KLU67" s="407"/>
      <c r="KLV67" s="407"/>
      <c r="KLW67" s="407"/>
      <c r="KLX67" s="407"/>
      <c r="KLY67" s="407"/>
      <c r="KLZ67" s="407"/>
      <c r="KMA67" s="407"/>
      <c r="KMB67" s="407"/>
      <c r="KMC67" s="407"/>
      <c r="KMD67" s="407"/>
      <c r="KME67" s="407"/>
      <c r="KMF67" s="407"/>
      <c r="KMG67" s="407"/>
      <c r="KMH67" s="407"/>
      <c r="KMI67" s="407"/>
      <c r="KMJ67" s="407"/>
      <c r="KMK67" s="407"/>
      <c r="KML67" s="407"/>
      <c r="KMM67" s="407"/>
      <c r="KMN67" s="407"/>
      <c r="KMO67" s="407"/>
      <c r="KMP67" s="407"/>
      <c r="KMQ67" s="407"/>
      <c r="KMR67" s="407"/>
      <c r="KMS67" s="407"/>
      <c r="KMT67" s="407"/>
      <c r="KMU67" s="407"/>
      <c r="KMV67" s="407"/>
      <c r="KMW67" s="407"/>
      <c r="KMX67" s="407"/>
      <c r="KMY67" s="407"/>
      <c r="KMZ67" s="407"/>
      <c r="KNA67" s="407"/>
      <c r="KNB67" s="407"/>
      <c r="KNC67" s="407"/>
      <c r="KND67" s="407"/>
      <c r="KNE67" s="407"/>
      <c r="KNF67" s="407"/>
      <c r="KNG67" s="407"/>
      <c r="KNH67" s="407"/>
      <c r="KNI67" s="407"/>
      <c r="KNJ67" s="407"/>
      <c r="KNK67" s="407"/>
      <c r="KNL67" s="407"/>
      <c r="KNM67" s="407"/>
      <c r="KNN67" s="407"/>
      <c r="KNO67" s="407"/>
      <c r="KNP67" s="407"/>
      <c r="KNQ67" s="407"/>
      <c r="KNR67" s="407"/>
      <c r="KNS67" s="407"/>
      <c r="KNT67" s="407"/>
      <c r="KNU67" s="407"/>
      <c r="KNV67" s="407"/>
      <c r="KNW67" s="407"/>
      <c r="KNX67" s="407"/>
      <c r="KNY67" s="407"/>
      <c r="KNZ67" s="407"/>
      <c r="KOA67" s="407"/>
      <c r="KOB67" s="407"/>
      <c r="KOC67" s="407"/>
      <c r="KOD67" s="407"/>
      <c r="KOE67" s="407"/>
      <c r="KOF67" s="407"/>
      <c r="KOG67" s="407"/>
      <c r="KOH67" s="407"/>
      <c r="KOI67" s="407"/>
      <c r="KOJ67" s="407"/>
      <c r="KOK67" s="407"/>
      <c r="KOL67" s="407"/>
      <c r="KOM67" s="407"/>
      <c r="KON67" s="407"/>
      <c r="KOO67" s="407"/>
      <c r="KOP67" s="407"/>
      <c r="KOQ67" s="407"/>
      <c r="KOR67" s="407"/>
      <c r="KOS67" s="407"/>
      <c r="KOT67" s="407"/>
      <c r="KOU67" s="407"/>
      <c r="KOV67" s="407"/>
      <c r="KOW67" s="407"/>
      <c r="KOX67" s="407"/>
      <c r="KOY67" s="407"/>
      <c r="KOZ67" s="407"/>
      <c r="KPA67" s="407"/>
      <c r="KPB67" s="407"/>
      <c r="KPC67" s="407"/>
      <c r="KPD67" s="407"/>
      <c r="KPE67" s="407"/>
      <c r="KPF67" s="407"/>
      <c r="KPG67" s="407"/>
      <c r="KPH67" s="407"/>
      <c r="KPI67" s="407"/>
      <c r="KPJ67" s="407"/>
      <c r="KPK67" s="407"/>
      <c r="KPL67" s="407"/>
      <c r="KPM67" s="407"/>
      <c r="KPN67" s="407"/>
      <c r="KPO67" s="407"/>
      <c r="KPP67" s="407"/>
      <c r="KPQ67" s="407"/>
      <c r="KPR67" s="407"/>
      <c r="KPS67" s="407"/>
      <c r="KPT67" s="407"/>
      <c r="KPU67" s="407"/>
      <c r="KPV67" s="407"/>
      <c r="KPW67" s="407"/>
      <c r="KPX67" s="407"/>
      <c r="KPY67" s="407"/>
      <c r="KPZ67" s="407"/>
      <c r="KQA67" s="407"/>
      <c r="KQB67" s="407"/>
      <c r="KQC67" s="407"/>
      <c r="KQD67" s="407"/>
      <c r="KQE67" s="407"/>
      <c r="KQF67" s="407"/>
      <c r="KQG67" s="407"/>
      <c r="KQH67" s="407"/>
      <c r="KQI67" s="407"/>
      <c r="KQJ67" s="407"/>
      <c r="KQK67" s="407"/>
      <c r="KQL67" s="407"/>
      <c r="KQM67" s="407"/>
      <c r="KQN67" s="407"/>
      <c r="KQO67" s="407"/>
      <c r="KQP67" s="407"/>
      <c r="KQQ67" s="407"/>
      <c r="KQR67" s="407"/>
      <c r="KQS67" s="407"/>
      <c r="KQT67" s="407"/>
      <c r="KQU67" s="407"/>
      <c r="KQV67" s="407"/>
      <c r="KQW67" s="407"/>
      <c r="KQX67" s="407"/>
      <c r="KQY67" s="407"/>
      <c r="KQZ67" s="407"/>
      <c r="KRA67" s="407"/>
      <c r="KRB67" s="407"/>
      <c r="KRC67" s="407"/>
      <c r="KRD67" s="407"/>
      <c r="KRE67" s="407"/>
      <c r="KRF67" s="407"/>
      <c r="KRG67" s="407"/>
      <c r="KRH67" s="407"/>
      <c r="KRI67" s="407"/>
      <c r="KRJ67" s="407"/>
      <c r="KRK67" s="407"/>
      <c r="KRL67" s="407"/>
      <c r="KRM67" s="407"/>
      <c r="KRN67" s="407"/>
      <c r="KRO67" s="407"/>
      <c r="KRP67" s="407"/>
      <c r="KRQ67" s="407"/>
      <c r="KRR67" s="407"/>
      <c r="KRS67" s="407"/>
      <c r="KRT67" s="407"/>
      <c r="KRU67" s="407"/>
      <c r="KRV67" s="407"/>
      <c r="KRW67" s="407"/>
      <c r="KRX67" s="407"/>
      <c r="KRY67" s="407"/>
      <c r="KRZ67" s="407"/>
      <c r="KSA67" s="407"/>
      <c r="KSB67" s="407"/>
      <c r="KSC67" s="407"/>
      <c r="KSD67" s="407"/>
      <c r="KSE67" s="407"/>
      <c r="KSF67" s="407"/>
      <c r="KSG67" s="407"/>
      <c r="KSH67" s="407"/>
      <c r="KSI67" s="407"/>
      <c r="KSJ67" s="407"/>
      <c r="KSK67" s="407"/>
      <c r="KSL67" s="407"/>
      <c r="KSM67" s="407"/>
      <c r="KSN67" s="407"/>
      <c r="KSO67" s="407"/>
      <c r="KSP67" s="407"/>
      <c r="KSQ67" s="407"/>
      <c r="KSR67" s="407"/>
      <c r="KSS67" s="407"/>
      <c r="KST67" s="407"/>
      <c r="KSU67" s="407"/>
      <c r="KSV67" s="407"/>
      <c r="KSW67" s="407"/>
      <c r="KSX67" s="407"/>
      <c r="KSY67" s="407"/>
      <c r="KSZ67" s="407"/>
      <c r="KTA67" s="407"/>
      <c r="KTB67" s="407"/>
      <c r="KTC67" s="407"/>
      <c r="KTD67" s="407"/>
      <c r="KTE67" s="407"/>
      <c r="KTF67" s="407"/>
      <c r="KTG67" s="407"/>
      <c r="KTH67" s="407"/>
      <c r="KTI67" s="407"/>
      <c r="KTJ67" s="407"/>
      <c r="KTK67" s="407"/>
      <c r="KTL67" s="407"/>
      <c r="KTM67" s="407"/>
      <c r="KTN67" s="407"/>
      <c r="KTO67" s="407"/>
      <c r="KTP67" s="407"/>
      <c r="KTQ67" s="407"/>
      <c r="KTR67" s="407"/>
      <c r="KTS67" s="407"/>
      <c r="KTT67" s="407"/>
      <c r="KTU67" s="407"/>
      <c r="KTV67" s="407"/>
      <c r="KTW67" s="407"/>
      <c r="KTX67" s="407"/>
      <c r="KTY67" s="407"/>
      <c r="KTZ67" s="407"/>
      <c r="KUA67" s="407"/>
      <c r="KUB67" s="407"/>
      <c r="KUC67" s="407"/>
      <c r="KUD67" s="407"/>
      <c r="KUE67" s="407"/>
      <c r="KUF67" s="407"/>
      <c r="KUG67" s="407"/>
      <c r="KUH67" s="407"/>
      <c r="KUI67" s="407"/>
      <c r="KUJ67" s="407"/>
      <c r="KUK67" s="407"/>
      <c r="KUL67" s="407"/>
      <c r="KUM67" s="407"/>
      <c r="KUN67" s="407"/>
      <c r="KUO67" s="407"/>
      <c r="KUP67" s="407"/>
      <c r="KUQ67" s="407"/>
      <c r="KUR67" s="407"/>
      <c r="KUS67" s="407"/>
      <c r="KUT67" s="407"/>
      <c r="KUU67" s="407"/>
      <c r="KUV67" s="407"/>
      <c r="KUW67" s="407"/>
      <c r="KUX67" s="407"/>
      <c r="KUY67" s="407"/>
      <c r="KUZ67" s="407"/>
      <c r="KVA67" s="407"/>
      <c r="KVB67" s="407"/>
      <c r="KVC67" s="407"/>
      <c r="KVD67" s="407"/>
      <c r="KVE67" s="407"/>
      <c r="KVF67" s="407"/>
      <c r="KVG67" s="407"/>
      <c r="KVH67" s="407"/>
      <c r="KVI67" s="407"/>
      <c r="KVJ67" s="407"/>
      <c r="KVK67" s="407"/>
      <c r="KVL67" s="407"/>
      <c r="KVM67" s="407"/>
      <c r="KVN67" s="407"/>
      <c r="KVO67" s="407"/>
      <c r="KVP67" s="407"/>
      <c r="KVQ67" s="407"/>
      <c r="KVR67" s="407"/>
      <c r="KVS67" s="407"/>
      <c r="KVT67" s="407"/>
      <c r="KVU67" s="407"/>
      <c r="KVV67" s="407"/>
      <c r="KVW67" s="407"/>
      <c r="KVX67" s="407"/>
      <c r="KVY67" s="407"/>
      <c r="KVZ67" s="407"/>
      <c r="KWA67" s="407"/>
      <c r="KWB67" s="407"/>
      <c r="KWC67" s="407"/>
      <c r="KWD67" s="407"/>
      <c r="KWE67" s="407"/>
      <c r="KWF67" s="407"/>
      <c r="KWG67" s="407"/>
      <c r="KWH67" s="407"/>
      <c r="KWI67" s="407"/>
      <c r="KWJ67" s="407"/>
      <c r="KWK67" s="407"/>
      <c r="KWL67" s="407"/>
      <c r="KWM67" s="407"/>
      <c r="KWN67" s="407"/>
      <c r="KWO67" s="407"/>
      <c r="KWP67" s="407"/>
      <c r="KWQ67" s="407"/>
      <c r="KWR67" s="407"/>
      <c r="KWS67" s="407"/>
      <c r="KWT67" s="407"/>
      <c r="KWU67" s="407"/>
      <c r="KWV67" s="407"/>
      <c r="KWW67" s="407"/>
      <c r="KWX67" s="407"/>
      <c r="KWY67" s="407"/>
      <c r="KWZ67" s="407"/>
      <c r="KXA67" s="407"/>
      <c r="KXB67" s="407"/>
      <c r="KXC67" s="407"/>
      <c r="KXD67" s="407"/>
      <c r="KXE67" s="407"/>
      <c r="KXF67" s="407"/>
      <c r="KXG67" s="407"/>
      <c r="KXH67" s="407"/>
      <c r="KXI67" s="407"/>
      <c r="KXJ67" s="407"/>
      <c r="KXK67" s="407"/>
      <c r="KXL67" s="407"/>
      <c r="KXM67" s="407"/>
      <c r="KXN67" s="407"/>
      <c r="KXO67" s="407"/>
      <c r="KXP67" s="407"/>
      <c r="KXQ67" s="407"/>
      <c r="KXR67" s="407"/>
      <c r="KXS67" s="407"/>
      <c r="KXT67" s="407"/>
      <c r="KXU67" s="407"/>
      <c r="KXV67" s="407"/>
      <c r="KXW67" s="407"/>
      <c r="KXX67" s="407"/>
      <c r="KXY67" s="407"/>
      <c r="KXZ67" s="407"/>
      <c r="KYA67" s="407"/>
      <c r="KYB67" s="407"/>
      <c r="KYC67" s="407"/>
      <c r="KYD67" s="407"/>
      <c r="KYE67" s="407"/>
      <c r="KYF67" s="407"/>
      <c r="KYG67" s="407"/>
      <c r="KYH67" s="407"/>
      <c r="KYI67" s="407"/>
      <c r="KYJ67" s="407"/>
      <c r="KYK67" s="407"/>
      <c r="KYL67" s="407"/>
      <c r="KYM67" s="407"/>
      <c r="KYN67" s="407"/>
      <c r="KYO67" s="407"/>
      <c r="KYP67" s="407"/>
      <c r="KYQ67" s="407"/>
      <c r="KYR67" s="407"/>
      <c r="KYS67" s="407"/>
      <c r="KYT67" s="407"/>
      <c r="KYU67" s="407"/>
      <c r="KYV67" s="407"/>
      <c r="KYW67" s="407"/>
      <c r="KYX67" s="407"/>
      <c r="KYY67" s="407"/>
      <c r="KYZ67" s="407"/>
      <c r="KZA67" s="407"/>
      <c r="KZB67" s="407"/>
      <c r="KZC67" s="407"/>
      <c r="KZD67" s="407"/>
      <c r="KZE67" s="407"/>
      <c r="KZF67" s="407"/>
      <c r="KZG67" s="407"/>
      <c r="KZH67" s="407"/>
      <c r="KZI67" s="407"/>
      <c r="KZJ67" s="407"/>
      <c r="KZK67" s="407"/>
      <c r="KZL67" s="407"/>
      <c r="KZM67" s="407"/>
      <c r="KZN67" s="407"/>
      <c r="KZO67" s="407"/>
      <c r="KZP67" s="407"/>
      <c r="KZQ67" s="407"/>
      <c r="KZR67" s="407"/>
      <c r="KZS67" s="407"/>
      <c r="KZT67" s="407"/>
      <c r="KZU67" s="407"/>
      <c r="KZV67" s="407"/>
      <c r="KZW67" s="407"/>
      <c r="KZX67" s="407"/>
      <c r="KZY67" s="407"/>
      <c r="KZZ67" s="407"/>
      <c r="LAA67" s="407"/>
      <c r="LAB67" s="407"/>
      <c r="LAC67" s="407"/>
      <c r="LAD67" s="407"/>
      <c r="LAE67" s="407"/>
      <c r="LAF67" s="407"/>
      <c r="LAG67" s="407"/>
      <c r="LAH67" s="407"/>
      <c r="LAI67" s="407"/>
      <c r="LAJ67" s="407"/>
      <c r="LAK67" s="407"/>
      <c r="LAL67" s="407"/>
      <c r="LAM67" s="407"/>
      <c r="LAN67" s="407"/>
      <c r="LAO67" s="407"/>
      <c r="LAP67" s="407"/>
      <c r="LAQ67" s="407"/>
      <c r="LAR67" s="407"/>
      <c r="LAS67" s="407"/>
      <c r="LAT67" s="407"/>
      <c r="LAU67" s="407"/>
      <c r="LAV67" s="407"/>
      <c r="LAW67" s="407"/>
      <c r="LAX67" s="407"/>
      <c r="LAY67" s="407"/>
      <c r="LAZ67" s="407"/>
      <c r="LBA67" s="407"/>
      <c r="LBB67" s="407"/>
      <c r="LBC67" s="407"/>
      <c r="LBD67" s="407"/>
      <c r="LBE67" s="407"/>
      <c r="LBF67" s="407"/>
      <c r="LBG67" s="407"/>
      <c r="LBH67" s="407"/>
      <c r="LBI67" s="407"/>
      <c r="LBJ67" s="407"/>
      <c r="LBK67" s="407"/>
      <c r="LBL67" s="407"/>
      <c r="LBM67" s="407"/>
      <c r="LBN67" s="407"/>
      <c r="LBO67" s="407"/>
      <c r="LBP67" s="407"/>
      <c r="LBQ67" s="407"/>
      <c r="LBR67" s="407"/>
      <c r="LBS67" s="407"/>
      <c r="LBT67" s="407"/>
      <c r="LBU67" s="407"/>
      <c r="LBV67" s="407"/>
      <c r="LBW67" s="407"/>
      <c r="LBX67" s="407"/>
      <c r="LBY67" s="407"/>
      <c r="LBZ67" s="407"/>
      <c r="LCA67" s="407"/>
      <c r="LCB67" s="407"/>
      <c r="LCC67" s="407"/>
      <c r="LCD67" s="407"/>
      <c r="LCE67" s="407"/>
      <c r="LCF67" s="407"/>
      <c r="LCG67" s="407"/>
      <c r="LCH67" s="407"/>
      <c r="LCI67" s="407"/>
      <c r="LCJ67" s="407"/>
      <c r="LCK67" s="407"/>
      <c r="LCL67" s="407"/>
      <c r="LCM67" s="407"/>
      <c r="LCN67" s="407"/>
      <c r="LCO67" s="407"/>
      <c r="LCP67" s="407"/>
      <c r="LCQ67" s="407"/>
      <c r="LCR67" s="407"/>
      <c r="LCS67" s="407"/>
      <c r="LCT67" s="407"/>
      <c r="LCU67" s="407"/>
      <c r="LCV67" s="407"/>
      <c r="LCW67" s="407"/>
      <c r="LCX67" s="407"/>
      <c r="LCY67" s="407"/>
      <c r="LCZ67" s="407"/>
      <c r="LDA67" s="407"/>
      <c r="LDB67" s="407"/>
      <c r="LDC67" s="407"/>
      <c r="LDD67" s="407"/>
      <c r="LDE67" s="407"/>
      <c r="LDF67" s="407"/>
      <c r="LDG67" s="407"/>
      <c r="LDH67" s="407"/>
      <c r="LDI67" s="407"/>
      <c r="LDJ67" s="407"/>
      <c r="LDK67" s="407"/>
      <c r="LDL67" s="407"/>
      <c r="LDM67" s="407"/>
      <c r="LDN67" s="407"/>
      <c r="LDO67" s="407"/>
      <c r="LDP67" s="407"/>
      <c r="LDQ67" s="407"/>
      <c r="LDR67" s="407"/>
      <c r="LDS67" s="407"/>
      <c r="LDT67" s="407"/>
      <c r="LDU67" s="407"/>
      <c r="LDV67" s="407"/>
      <c r="LDW67" s="407"/>
      <c r="LDX67" s="407"/>
      <c r="LDY67" s="407"/>
      <c r="LDZ67" s="407"/>
      <c r="LEA67" s="407"/>
      <c r="LEB67" s="407"/>
      <c r="LEC67" s="407"/>
      <c r="LED67" s="407"/>
      <c r="LEE67" s="407"/>
      <c r="LEF67" s="407"/>
      <c r="LEG67" s="407"/>
      <c r="LEH67" s="407"/>
      <c r="LEI67" s="407"/>
      <c r="LEJ67" s="407"/>
      <c r="LEK67" s="407"/>
      <c r="LEL67" s="407"/>
      <c r="LEM67" s="407"/>
      <c r="LEN67" s="407"/>
      <c r="LEO67" s="407"/>
      <c r="LEP67" s="407"/>
      <c r="LEQ67" s="407"/>
      <c r="LER67" s="407"/>
      <c r="LES67" s="407"/>
      <c r="LET67" s="407"/>
      <c r="LEU67" s="407"/>
      <c r="LEV67" s="407"/>
      <c r="LEW67" s="407"/>
      <c r="LEX67" s="407"/>
      <c r="LEY67" s="407"/>
      <c r="LEZ67" s="407"/>
      <c r="LFA67" s="407"/>
      <c r="LFB67" s="407"/>
      <c r="LFC67" s="407"/>
      <c r="LFD67" s="407"/>
      <c r="LFE67" s="407"/>
      <c r="LFF67" s="407"/>
      <c r="LFG67" s="407"/>
      <c r="LFH67" s="407"/>
      <c r="LFI67" s="407"/>
      <c r="LFJ67" s="407"/>
      <c r="LFK67" s="407"/>
      <c r="LFL67" s="407"/>
      <c r="LFM67" s="407"/>
      <c r="LFN67" s="407"/>
      <c r="LFO67" s="407"/>
      <c r="LFP67" s="407"/>
      <c r="LFQ67" s="407"/>
      <c r="LFR67" s="407"/>
      <c r="LFS67" s="407"/>
      <c r="LFT67" s="407"/>
      <c r="LFU67" s="407"/>
      <c r="LFV67" s="407"/>
      <c r="LFW67" s="407"/>
      <c r="LFX67" s="407"/>
      <c r="LFY67" s="407"/>
      <c r="LFZ67" s="407"/>
      <c r="LGA67" s="407"/>
      <c r="LGB67" s="407"/>
      <c r="LGC67" s="407"/>
      <c r="LGD67" s="407"/>
      <c r="LGE67" s="407"/>
      <c r="LGF67" s="407"/>
      <c r="LGG67" s="407"/>
      <c r="LGH67" s="407"/>
      <c r="LGI67" s="407"/>
      <c r="LGJ67" s="407"/>
      <c r="LGK67" s="407"/>
      <c r="LGL67" s="407"/>
      <c r="LGM67" s="407"/>
      <c r="LGN67" s="407"/>
      <c r="LGO67" s="407"/>
      <c r="LGP67" s="407"/>
      <c r="LGQ67" s="407"/>
      <c r="LGR67" s="407"/>
      <c r="LGS67" s="407"/>
      <c r="LGT67" s="407"/>
      <c r="LGU67" s="407"/>
      <c r="LGV67" s="407"/>
      <c r="LGW67" s="407"/>
      <c r="LGX67" s="407"/>
      <c r="LGY67" s="407"/>
      <c r="LGZ67" s="407"/>
      <c r="LHA67" s="407"/>
      <c r="LHB67" s="407"/>
      <c r="LHC67" s="407"/>
      <c r="LHD67" s="407"/>
      <c r="LHE67" s="407"/>
      <c r="LHF67" s="407"/>
      <c r="LHG67" s="407"/>
      <c r="LHH67" s="407"/>
      <c r="LHI67" s="407"/>
      <c r="LHJ67" s="407"/>
      <c r="LHK67" s="407"/>
      <c r="LHL67" s="407"/>
      <c r="LHM67" s="407"/>
      <c r="LHN67" s="407"/>
      <c r="LHO67" s="407"/>
      <c r="LHP67" s="407"/>
      <c r="LHQ67" s="407"/>
      <c r="LHR67" s="407"/>
      <c r="LHS67" s="407"/>
      <c r="LHT67" s="407"/>
      <c r="LHU67" s="407"/>
      <c r="LHV67" s="407"/>
      <c r="LHW67" s="407"/>
      <c r="LHX67" s="407"/>
      <c r="LHY67" s="407"/>
      <c r="LHZ67" s="407"/>
      <c r="LIA67" s="407"/>
      <c r="LIB67" s="407"/>
      <c r="LIC67" s="407"/>
      <c r="LID67" s="407"/>
      <c r="LIE67" s="407"/>
      <c r="LIF67" s="407"/>
      <c r="LIG67" s="407"/>
      <c r="LIH67" s="407"/>
      <c r="LII67" s="407"/>
      <c r="LIJ67" s="407"/>
      <c r="LIK67" s="407"/>
      <c r="LIL67" s="407"/>
      <c r="LIM67" s="407"/>
      <c r="LIN67" s="407"/>
      <c r="LIO67" s="407"/>
      <c r="LIP67" s="407"/>
      <c r="LIQ67" s="407"/>
      <c r="LIR67" s="407"/>
      <c r="LIS67" s="407"/>
      <c r="LIT67" s="407"/>
      <c r="LIU67" s="407"/>
      <c r="LIV67" s="407"/>
      <c r="LIW67" s="407"/>
      <c r="LIX67" s="407"/>
      <c r="LIY67" s="407"/>
      <c r="LIZ67" s="407"/>
      <c r="LJA67" s="407"/>
      <c r="LJB67" s="407"/>
      <c r="LJC67" s="407"/>
      <c r="LJD67" s="407"/>
      <c r="LJE67" s="407"/>
      <c r="LJF67" s="407"/>
      <c r="LJG67" s="407"/>
      <c r="LJH67" s="407"/>
      <c r="LJI67" s="407"/>
      <c r="LJJ67" s="407"/>
      <c r="LJK67" s="407"/>
      <c r="LJL67" s="407"/>
      <c r="LJM67" s="407"/>
      <c r="LJN67" s="407"/>
      <c r="LJO67" s="407"/>
      <c r="LJP67" s="407"/>
      <c r="LJQ67" s="407"/>
      <c r="LJR67" s="407"/>
      <c r="LJS67" s="407"/>
      <c r="LJT67" s="407"/>
      <c r="LJU67" s="407"/>
      <c r="LJV67" s="407"/>
      <c r="LJW67" s="407"/>
      <c r="LJX67" s="407"/>
      <c r="LJY67" s="407"/>
      <c r="LJZ67" s="407"/>
      <c r="LKA67" s="407"/>
      <c r="LKB67" s="407"/>
      <c r="LKC67" s="407"/>
      <c r="LKD67" s="407"/>
      <c r="LKE67" s="407"/>
      <c r="LKF67" s="407"/>
      <c r="LKG67" s="407"/>
      <c r="LKH67" s="407"/>
      <c r="LKI67" s="407"/>
      <c r="LKJ67" s="407"/>
      <c r="LKK67" s="407"/>
      <c r="LKL67" s="407"/>
      <c r="LKM67" s="407"/>
      <c r="LKN67" s="407"/>
      <c r="LKO67" s="407"/>
      <c r="LKP67" s="407"/>
      <c r="LKQ67" s="407"/>
      <c r="LKR67" s="407"/>
      <c r="LKS67" s="407"/>
      <c r="LKT67" s="407"/>
      <c r="LKU67" s="407"/>
      <c r="LKV67" s="407"/>
      <c r="LKW67" s="407"/>
      <c r="LKX67" s="407"/>
      <c r="LKY67" s="407"/>
      <c r="LKZ67" s="407"/>
      <c r="LLA67" s="407"/>
      <c r="LLB67" s="407"/>
      <c r="LLC67" s="407"/>
      <c r="LLD67" s="407"/>
      <c r="LLE67" s="407"/>
      <c r="LLF67" s="407"/>
      <c r="LLG67" s="407"/>
      <c r="LLH67" s="407"/>
      <c r="LLI67" s="407"/>
      <c r="LLJ67" s="407"/>
      <c r="LLK67" s="407"/>
      <c r="LLL67" s="407"/>
      <c r="LLM67" s="407"/>
      <c r="LLN67" s="407"/>
      <c r="LLO67" s="407"/>
      <c r="LLP67" s="407"/>
      <c r="LLQ67" s="407"/>
      <c r="LLR67" s="407"/>
      <c r="LLS67" s="407"/>
      <c r="LLT67" s="407"/>
      <c r="LLU67" s="407"/>
      <c r="LLV67" s="407"/>
      <c r="LLW67" s="407"/>
      <c r="LLX67" s="407"/>
      <c r="LLY67" s="407"/>
      <c r="LLZ67" s="407"/>
      <c r="LMA67" s="407"/>
      <c r="LMB67" s="407"/>
      <c r="LMC67" s="407"/>
      <c r="LMD67" s="407"/>
      <c r="LME67" s="407"/>
      <c r="LMF67" s="407"/>
      <c r="LMG67" s="407"/>
      <c r="LMH67" s="407"/>
      <c r="LMI67" s="407"/>
      <c r="LMJ67" s="407"/>
      <c r="LMK67" s="407"/>
      <c r="LML67" s="407"/>
      <c r="LMM67" s="407"/>
      <c r="LMN67" s="407"/>
      <c r="LMO67" s="407"/>
      <c r="LMP67" s="407"/>
      <c r="LMQ67" s="407"/>
      <c r="LMR67" s="407"/>
      <c r="LMS67" s="407"/>
      <c r="LMT67" s="407"/>
      <c r="LMU67" s="407"/>
      <c r="LMV67" s="407"/>
      <c r="LMW67" s="407"/>
      <c r="LMX67" s="407"/>
      <c r="LMY67" s="407"/>
      <c r="LMZ67" s="407"/>
      <c r="LNA67" s="407"/>
      <c r="LNB67" s="407"/>
      <c r="LNC67" s="407"/>
      <c r="LND67" s="407"/>
      <c r="LNE67" s="407"/>
      <c r="LNF67" s="407"/>
      <c r="LNG67" s="407"/>
      <c r="LNH67" s="407"/>
      <c r="LNI67" s="407"/>
      <c r="LNJ67" s="407"/>
      <c r="LNK67" s="407"/>
      <c r="LNL67" s="407"/>
      <c r="LNM67" s="407"/>
      <c r="LNN67" s="407"/>
      <c r="LNO67" s="407"/>
      <c r="LNP67" s="407"/>
      <c r="LNQ67" s="407"/>
      <c r="LNR67" s="407"/>
      <c r="LNS67" s="407"/>
      <c r="LNT67" s="407"/>
      <c r="LNU67" s="407"/>
      <c r="LNV67" s="407"/>
      <c r="LNW67" s="407"/>
      <c r="LNX67" s="407"/>
      <c r="LNY67" s="407"/>
      <c r="LNZ67" s="407"/>
      <c r="LOA67" s="407"/>
      <c r="LOB67" s="407"/>
      <c r="LOC67" s="407"/>
      <c r="LOD67" s="407"/>
      <c r="LOE67" s="407"/>
      <c r="LOF67" s="407"/>
      <c r="LOG67" s="407"/>
      <c r="LOH67" s="407"/>
      <c r="LOI67" s="407"/>
      <c r="LOJ67" s="407"/>
      <c r="LOK67" s="407"/>
      <c r="LOL67" s="407"/>
      <c r="LOM67" s="407"/>
      <c r="LON67" s="407"/>
      <c r="LOO67" s="407"/>
      <c r="LOP67" s="407"/>
      <c r="LOQ67" s="407"/>
      <c r="LOR67" s="407"/>
      <c r="LOS67" s="407"/>
      <c r="LOT67" s="407"/>
      <c r="LOU67" s="407"/>
      <c r="LOV67" s="407"/>
      <c r="LOW67" s="407"/>
      <c r="LOX67" s="407"/>
      <c r="LOY67" s="407"/>
      <c r="LOZ67" s="407"/>
      <c r="LPA67" s="407"/>
      <c r="LPB67" s="407"/>
      <c r="LPC67" s="407"/>
      <c r="LPD67" s="407"/>
      <c r="LPE67" s="407"/>
      <c r="LPF67" s="407"/>
      <c r="LPG67" s="407"/>
      <c r="LPH67" s="407"/>
      <c r="LPI67" s="407"/>
      <c r="LPJ67" s="407"/>
      <c r="LPK67" s="407"/>
      <c r="LPL67" s="407"/>
      <c r="LPM67" s="407"/>
      <c r="LPN67" s="407"/>
      <c r="LPO67" s="407"/>
      <c r="LPP67" s="407"/>
      <c r="LPQ67" s="407"/>
      <c r="LPR67" s="407"/>
      <c r="LPS67" s="407"/>
      <c r="LPT67" s="407"/>
      <c r="LPU67" s="407"/>
      <c r="LPV67" s="407"/>
      <c r="LPW67" s="407"/>
      <c r="LPX67" s="407"/>
      <c r="LPY67" s="407"/>
      <c r="LPZ67" s="407"/>
      <c r="LQA67" s="407"/>
      <c r="LQB67" s="407"/>
      <c r="LQC67" s="407"/>
      <c r="LQD67" s="407"/>
      <c r="LQE67" s="407"/>
      <c r="LQF67" s="407"/>
      <c r="LQG67" s="407"/>
      <c r="LQH67" s="407"/>
      <c r="LQI67" s="407"/>
      <c r="LQJ67" s="407"/>
      <c r="LQK67" s="407"/>
      <c r="LQL67" s="407"/>
      <c r="LQM67" s="407"/>
      <c r="LQN67" s="407"/>
      <c r="LQO67" s="407"/>
      <c r="LQP67" s="407"/>
      <c r="LQQ67" s="407"/>
      <c r="LQR67" s="407"/>
      <c r="LQS67" s="407"/>
      <c r="LQT67" s="407"/>
      <c r="LQU67" s="407"/>
      <c r="LQV67" s="407"/>
      <c r="LQW67" s="407"/>
      <c r="LQX67" s="407"/>
      <c r="LQY67" s="407"/>
      <c r="LQZ67" s="407"/>
      <c r="LRA67" s="407"/>
      <c r="LRB67" s="407"/>
      <c r="LRC67" s="407"/>
      <c r="LRD67" s="407"/>
      <c r="LRE67" s="407"/>
      <c r="LRF67" s="407"/>
      <c r="LRG67" s="407"/>
      <c r="LRH67" s="407"/>
      <c r="LRI67" s="407"/>
      <c r="LRJ67" s="407"/>
      <c r="LRK67" s="407"/>
      <c r="LRL67" s="407"/>
      <c r="LRM67" s="407"/>
      <c r="LRN67" s="407"/>
      <c r="LRO67" s="407"/>
      <c r="LRP67" s="407"/>
      <c r="LRQ67" s="407"/>
      <c r="LRR67" s="407"/>
      <c r="LRS67" s="407"/>
      <c r="LRT67" s="407"/>
      <c r="LRU67" s="407"/>
      <c r="LRV67" s="407"/>
      <c r="LRW67" s="407"/>
      <c r="LRX67" s="407"/>
      <c r="LRY67" s="407"/>
      <c r="LRZ67" s="407"/>
      <c r="LSA67" s="407"/>
      <c r="LSB67" s="407"/>
      <c r="LSC67" s="407"/>
      <c r="LSD67" s="407"/>
      <c r="LSE67" s="407"/>
      <c r="LSF67" s="407"/>
      <c r="LSG67" s="407"/>
      <c r="LSH67" s="407"/>
      <c r="LSI67" s="407"/>
      <c r="LSJ67" s="407"/>
      <c r="LSK67" s="407"/>
      <c r="LSL67" s="407"/>
      <c r="LSM67" s="407"/>
      <c r="LSN67" s="407"/>
      <c r="LSO67" s="407"/>
      <c r="LSP67" s="407"/>
      <c r="LSQ67" s="407"/>
      <c r="LSR67" s="407"/>
      <c r="LSS67" s="407"/>
      <c r="LST67" s="407"/>
      <c r="LSU67" s="407"/>
      <c r="LSV67" s="407"/>
      <c r="LSW67" s="407"/>
      <c r="LSX67" s="407"/>
      <c r="LSY67" s="407"/>
      <c r="LSZ67" s="407"/>
      <c r="LTA67" s="407"/>
      <c r="LTB67" s="407"/>
      <c r="LTC67" s="407"/>
      <c r="LTD67" s="407"/>
      <c r="LTE67" s="407"/>
      <c r="LTF67" s="407"/>
      <c r="LTG67" s="407"/>
      <c r="LTH67" s="407"/>
      <c r="LTI67" s="407"/>
      <c r="LTJ67" s="407"/>
      <c r="LTK67" s="407"/>
      <c r="LTL67" s="407"/>
      <c r="LTM67" s="407"/>
      <c r="LTN67" s="407"/>
      <c r="LTO67" s="407"/>
      <c r="LTP67" s="407"/>
      <c r="LTQ67" s="407"/>
      <c r="LTR67" s="407"/>
      <c r="LTS67" s="407"/>
      <c r="LTT67" s="407"/>
      <c r="LTU67" s="407"/>
      <c r="LTV67" s="407"/>
      <c r="LTW67" s="407"/>
      <c r="LTX67" s="407"/>
      <c r="LTY67" s="407"/>
      <c r="LTZ67" s="407"/>
      <c r="LUA67" s="407"/>
      <c r="LUB67" s="407"/>
      <c r="LUC67" s="407"/>
      <c r="LUD67" s="407"/>
      <c r="LUE67" s="407"/>
      <c r="LUF67" s="407"/>
      <c r="LUG67" s="407"/>
      <c r="LUH67" s="407"/>
      <c r="LUI67" s="407"/>
      <c r="LUJ67" s="407"/>
      <c r="LUK67" s="407"/>
      <c r="LUL67" s="407"/>
      <c r="LUM67" s="407"/>
      <c r="LUN67" s="407"/>
      <c r="LUO67" s="407"/>
      <c r="LUP67" s="407"/>
      <c r="LUQ67" s="407"/>
      <c r="LUR67" s="407"/>
      <c r="LUS67" s="407"/>
      <c r="LUT67" s="407"/>
      <c r="LUU67" s="407"/>
      <c r="LUV67" s="407"/>
      <c r="LUW67" s="407"/>
      <c r="LUX67" s="407"/>
      <c r="LUY67" s="407"/>
      <c r="LUZ67" s="407"/>
      <c r="LVA67" s="407"/>
      <c r="LVB67" s="407"/>
      <c r="LVC67" s="407"/>
      <c r="LVD67" s="407"/>
      <c r="LVE67" s="407"/>
      <c r="LVF67" s="407"/>
      <c r="LVG67" s="407"/>
      <c r="LVH67" s="407"/>
      <c r="LVI67" s="407"/>
      <c r="LVJ67" s="407"/>
      <c r="LVK67" s="407"/>
      <c r="LVL67" s="407"/>
      <c r="LVM67" s="407"/>
      <c r="LVN67" s="407"/>
      <c r="LVO67" s="407"/>
      <c r="LVP67" s="407"/>
      <c r="LVQ67" s="407"/>
      <c r="LVR67" s="407"/>
      <c r="LVS67" s="407"/>
      <c r="LVT67" s="407"/>
      <c r="LVU67" s="407"/>
      <c r="LVV67" s="407"/>
      <c r="LVW67" s="407"/>
      <c r="LVX67" s="407"/>
      <c r="LVY67" s="407"/>
      <c r="LVZ67" s="407"/>
      <c r="LWA67" s="407"/>
      <c r="LWB67" s="407"/>
      <c r="LWC67" s="407"/>
      <c r="LWD67" s="407"/>
      <c r="LWE67" s="407"/>
      <c r="LWF67" s="407"/>
      <c r="LWG67" s="407"/>
      <c r="LWH67" s="407"/>
      <c r="LWI67" s="407"/>
      <c r="LWJ67" s="407"/>
      <c r="LWK67" s="407"/>
      <c r="LWL67" s="407"/>
      <c r="LWM67" s="407"/>
      <c r="LWN67" s="407"/>
      <c r="LWO67" s="407"/>
      <c r="LWP67" s="407"/>
      <c r="LWQ67" s="407"/>
      <c r="LWR67" s="407"/>
      <c r="LWS67" s="407"/>
      <c r="LWT67" s="407"/>
      <c r="LWU67" s="407"/>
      <c r="LWV67" s="407"/>
      <c r="LWW67" s="407"/>
      <c r="LWX67" s="407"/>
      <c r="LWY67" s="407"/>
      <c r="LWZ67" s="407"/>
      <c r="LXA67" s="407"/>
      <c r="LXB67" s="407"/>
      <c r="LXC67" s="407"/>
      <c r="LXD67" s="407"/>
      <c r="LXE67" s="407"/>
      <c r="LXF67" s="407"/>
      <c r="LXG67" s="407"/>
      <c r="LXH67" s="407"/>
      <c r="LXI67" s="407"/>
      <c r="LXJ67" s="407"/>
      <c r="LXK67" s="407"/>
      <c r="LXL67" s="407"/>
      <c r="LXM67" s="407"/>
      <c r="LXN67" s="407"/>
      <c r="LXO67" s="407"/>
      <c r="LXP67" s="407"/>
      <c r="LXQ67" s="407"/>
      <c r="LXR67" s="407"/>
      <c r="LXS67" s="407"/>
      <c r="LXT67" s="407"/>
      <c r="LXU67" s="407"/>
      <c r="LXV67" s="407"/>
      <c r="LXW67" s="407"/>
      <c r="LXX67" s="407"/>
      <c r="LXY67" s="407"/>
      <c r="LXZ67" s="407"/>
      <c r="LYA67" s="407"/>
      <c r="LYB67" s="407"/>
      <c r="LYC67" s="407"/>
      <c r="LYD67" s="407"/>
      <c r="LYE67" s="407"/>
      <c r="LYF67" s="407"/>
      <c r="LYG67" s="407"/>
      <c r="LYH67" s="407"/>
      <c r="LYI67" s="407"/>
      <c r="LYJ67" s="407"/>
      <c r="LYK67" s="407"/>
      <c r="LYL67" s="407"/>
      <c r="LYM67" s="407"/>
      <c r="LYN67" s="407"/>
      <c r="LYO67" s="407"/>
      <c r="LYP67" s="407"/>
      <c r="LYQ67" s="407"/>
      <c r="LYR67" s="407"/>
      <c r="LYS67" s="407"/>
      <c r="LYT67" s="407"/>
      <c r="LYU67" s="407"/>
      <c r="LYV67" s="407"/>
      <c r="LYW67" s="407"/>
      <c r="LYX67" s="407"/>
      <c r="LYY67" s="407"/>
      <c r="LYZ67" s="407"/>
      <c r="LZA67" s="407"/>
      <c r="LZB67" s="407"/>
      <c r="LZC67" s="407"/>
      <c r="LZD67" s="407"/>
      <c r="LZE67" s="407"/>
      <c r="LZF67" s="407"/>
      <c r="LZG67" s="407"/>
      <c r="LZH67" s="407"/>
      <c r="LZI67" s="407"/>
      <c r="LZJ67" s="407"/>
      <c r="LZK67" s="407"/>
      <c r="LZL67" s="407"/>
      <c r="LZM67" s="407"/>
      <c r="LZN67" s="407"/>
      <c r="LZO67" s="407"/>
      <c r="LZP67" s="407"/>
      <c r="LZQ67" s="407"/>
      <c r="LZR67" s="407"/>
      <c r="LZS67" s="407"/>
      <c r="LZT67" s="407"/>
      <c r="LZU67" s="407"/>
      <c r="LZV67" s="407"/>
      <c r="LZW67" s="407"/>
      <c r="LZX67" s="407"/>
      <c r="LZY67" s="407"/>
      <c r="LZZ67" s="407"/>
      <c r="MAA67" s="407"/>
      <c r="MAB67" s="407"/>
      <c r="MAC67" s="407"/>
      <c r="MAD67" s="407"/>
      <c r="MAE67" s="407"/>
      <c r="MAF67" s="407"/>
      <c r="MAG67" s="407"/>
      <c r="MAH67" s="407"/>
      <c r="MAI67" s="407"/>
      <c r="MAJ67" s="407"/>
      <c r="MAK67" s="407"/>
      <c r="MAL67" s="407"/>
      <c r="MAM67" s="407"/>
      <c r="MAN67" s="407"/>
      <c r="MAO67" s="407"/>
      <c r="MAP67" s="407"/>
      <c r="MAQ67" s="407"/>
      <c r="MAR67" s="407"/>
      <c r="MAS67" s="407"/>
      <c r="MAT67" s="407"/>
      <c r="MAU67" s="407"/>
      <c r="MAV67" s="407"/>
      <c r="MAW67" s="407"/>
      <c r="MAX67" s="407"/>
      <c r="MAY67" s="407"/>
      <c r="MAZ67" s="407"/>
      <c r="MBA67" s="407"/>
      <c r="MBB67" s="407"/>
      <c r="MBC67" s="407"/>
      <c r="MBD67" s="407"/>
      <c r="MBE67" s="407"/>
      <c r="MBF67" s="407"/>
      <c r="MBG67" s="407"/>
      <c r="MBH67" s="407"/>
      <c r="MBI67" s="407"/>
      <c r="MBJ67" s="407"/>
      <c r="MBK67" s="407"/>
      <c r="MBL67" s="407"/>
      <c r="MBM67" s="407"/>
      <c r="MBN67" s="407"/>
      <c r="MBO67" s="407"/>
      <c r="MBP67" s="407"/>
      <c r="MBQ67" s="407"/>
      <c r="MBR67" s="407"/>
      <c r="MBS67" s="407"/>
      <c r="MBT67" s="407"/>
      <c r="MBU67" s="407"/>
      <c r="MBV67" s="407"/>
      <c r="MBW67" s="407"/>
      <c r="MBX67" s="407"/>
      <c r="MBY67" s="407"/>
      <c r="MBZ67" s="407"/>
      <c r="MCA67" s="407"/>
      <c r="MCB67" s="407"/>
      <c r="MCC67" s="407"/>
      <c r="MCD67" s="407"/>
      <c r="MCE67" s="407"/>
      <c r="MCF67" s="407"/>
      <c r="MCG67" s="407"/>
      <c r="MCH67" s="407"/>
      <c r="MCI67" s="407"/>
      <c r="MCJ67" s="407"/>
      <c r="MCK67" s="407"/>
      <c r="MCL67" s="407"/>
      <c r="MCM67" s="407"/>
      <c r="MCN67" s="407"/>
      <c r="MCO67" s="407"/>
      <c r="MCP67" s="407"/>
      <c r="MCQ67" s="407"/>
      <c r="MCR67" s="407"/>
      <c r="MCS67" s="407"/>
      <c r="MCT67" s="407"/>
      <c r="MCU67" s="407"/>
      <c r="MCV67" s="407"/>
      <c r="MCW67" s="407"/>
      <c r="MCX67" s="407"/>
      <c r="MCY67" s="407"/>
      <c r="MCZ67" s="407"/>
      <c r="MDA67" s="407"/>
      <c r="MDB67" s="407"/>
      <c r="MDC67" s="407"/>
      <c r="MDD67" s="407"/>
      <c r="MDE67" s="407"/>
      <c r="MDF67" s="407"/>
      <c r="MDG67" s="407"/>
      <c r="MDH67" s="407"/>
      <c r="MDI67" s="407"/>
      <c r="MDJ67" s="407"/>
      <c r="MDK67" s="407"/>
      <c r="MDL67" s="407"/>
      <c r="MDM67" s="407"/>
      <c r="MDN67" s="407"/>
      <c r="MDO67" s="407"/>
      <c r="MDP67" s="407"/>
      <c r="MDQ67" s="407"/>
      <c r="MDR67" s="407"/>
      <c r="MDS67" s="407"/>
      <c r="MDT67" s="407"/>
      <c r="MDU67" s="407"/>
      <c r="MDV67" s="407"/>
      <c r="MDW67" s="407"/>
      <c r="MDX67" s="407"/>
      <c r="MDY67" s="407"/>
      <c r="MDZ67" s="407"/>
      <c r="MEA67" s="407"/>
      <c r="MEB67" s="407"/>
      <c r="MEC67" s="407"/>
      <c r="MED67" s="407"/>
      <c r="MEE67" s="407"/>
      <c r="MEF67" s="407"/>
      <c r="MEG67" s="407"/>
      <c r="MEH67" s="407"/>
      <c r="MEI67" s="407"/>
      <c r="MEJ67" s="407"/>
      <c r="MEK67" s="407"/>
      <c r="MEL67" s="407"/>
      <c r="MEM67" s="407"/>
      <c r="MEN67" s="407"/>
      <c r="MEO67" s="407"/>
      <c r="MEP67" s="407"/>
      <c r="MEQ67" s="407"/>
      <c r="MER67" s="407"/>
      <c r="MES67" s="407"/>
      <c r="MET67" s="407"/>
      <c r="MEU67" s="407"/>
      <c r="MEV67" s="407"/>
      <c r="MEW67" s="407"/>
      <c r="MEX67" s="407"/>
      <c r="MEY67" s="407"/>
      <c r="MEZ67" s="407"/>
      <c r="MFA67" s="407"/>
      <c r="MFB67" s="407"/>
      <c r="MFC67" s="407"/>
      <c r="MFD67" s="407"/>
      <c r="MFE67" s="407"/>
      <c r="MFF67" s="407"/>
      <c r="MFG67" s="407"/>
      <c r="MFH67" s="407"/>
      <c r="MFI67" s="407"/>
      <c r="MFJ67" s="407"/>
      <c r="MFK67" s="407"/>
      <c r="MFL67" s="407"/>
      <c r="MFM67" s="407"/>
      <c r="MFN67" s="407"/>
      <c r="MFO67" s="407"/>
      <c r="MFP67" s="407"/>
      <c r="MFQ67" s="407"/>
      <c r="MFR67" s="407"/>
      <c r="MFS67" s="407"/>
      <c r="MFT67" s="407"/>
      <c r="MFU67" s="407"/>
      <c r="MFV67" s="407"/>
      <c r="MFW67" s="407"/>
      <c r="MFX67" s="407"/>
      <c r="MFY67" s="407"/>
      <c r="MFZ67" s="407"/>
      <c r="MGA67" s="407"/>
      <c r="MGB67" s="407"/>
      <c r="MGC67" s="407"/>
      <c r="MGD67" s="407"/>
      <c r="MGE67" s="407"/>
      <c r="MGF67" s="407"/>
      <c r="MGG67" s="407"/>
      <c r="MGH67" s="407"/>
      <c r="MGI67" s="407"/>
      <c r="MGJ67" s="407"/>
      <c r="MGK67" s="407"/>
      <c r="MGL67" s="407"/>
      <c r="MGM67" s="407"/>
      <c r="MGN67" s="407"/>
      <c r="MGO67" s="407"/>
      <c r="MGP67" s="407"/>
      <c r="MGQ67" s="407"/>
      <c r="MGR67" s="407"/>
      <c r="MGS67" s="407"/>
      <c r="MGT67" s="407"/>
      <c r="MGU67" s="407"/>
      <c r="MGV67" s="407"/>
      <c r="MGW67" s="407"/>
      <c r="MGX67" s="407"/>
      <c r="MGY67" s="407"/>
      <c r="MGZ67" s="407"/>
      <c r="MHA67" s="407"/>
      <c r="MHB67" s="407"/>
      <c r="MHC67" s="407"/>
      <c r="MHD67" s="407"/>
      <c r="MHE67" s="407"/>
      <c r="MHF67" s="407"/>
      <c r="MHG67" s="407"/>
      <c r="MHH67" s="407"/>
      <c r="MHI67" s="407"/>
      <c r="MHJ67" s="407"/>
      <c r="MHK67" s="407"/>
      <c r="MHL67" s="407"/>
      <c r="MHM67" s="407"/>
      <c r="MHN67" s="407"/>
      <c r="MHO67" s="407"/>
      <c r="MHP67" s="407"/>
      <c r="MHQ67" s="407"/>
      <c r="MHR67" s="407"/>
      <c r="MHS67" s="407"/>
      <c r="MHT67" s="407"/>
      <c r="MHU67" s="407"/>
      <c r="MHV67" s="407"/>
      <c r="MHW67" s="407"/>
      <c r="MHX67" s="407"/>
      <c r="MHY67" s="407"/>
      <c r="MHZ67" s="407"/>
      <c r="MIA67" s="407"/>
      <c r="MIB67" s="407"/>
      <c r="MIC67" s="407"/>
      <c r="MID67" s="407"/>
      <c r="MIE67" s="407"/>
      <c r="MIF67" s="407"/>
      <c r="MIG67" s="407"/>
      <c r="MIH67" s="407"/>
      <c r="MII67" s="407"/>
      <c r="MIJ67" s="407"/>
      <c r="MIK67" s="407"/>
      <c r="MIL67" s="407"/>
      <c r="MIM67" s="407"/>
      <c r="MIN67" s="407"/>
      <c r="MIO67" s="407"/>
      <c r="MIP67" s="407"/>
      <c r="MIQ67" s="407"/>
      <c r="MIR67" s="407"/>
      <c r="MIS67" s="407"/>
      <c r="MIT67" s="407"/>
      <c r="MIU67" s="407"/>
      <c r="MIV67" s="407"/>
      <c r="MIW67" s="407"/>
      <c r="MIX67" s="407"/>
      <c r="MIY67" s="407"/>
      <c r="MIZ67" s="407"/>
      <c r="MJA67" s="407"/>
      <c r="MJB67" s="407"/>
      <c r="MJC67" s="407"/>
      <c r="MJD67" s="407"/>
      <c r="MJE67" s="407"/>
      <c r="MJF67" s="407"/>
      <c r="MJG67" s="407"/>
      <c r="MJH67" s="407"/>
      <c r="MJI67" s="407"/>
      <c r="MJJ67" s="407"/>
      <c r="MJK67" s="407"/>
      <c r="MJL67" s="407"/>
      <c r="MJM67" s="407"/>
      <c r="MJN67" s="407"/>
      <c r="MJO67" s="407"/>
      <c r="MJP67" s="407"/>
      <c r="MJQ67" s="407"/>
      <c r="MJR67" s="407"/>
      <c r="MJS67" s="407"/>
      <c r="MJT67" s="407"/>
      <c r="MJU67" s="407"/>
      <c r="MJV67" s="407"/>
      <c r="MJW67" s="407"/>
      <c r="MJX67" s="407"/>
      <c r="MJY67" s="407"/>
      <c r="MJZ67" s="407"/>
      <c r="MKA67" s="407"/>
      <c r="MKB67" s="407"/>
      <c r="MKC67" s="407"/>
      <c r="MKD67" s="407"/>
      <c r="MKE67" s="407"/>
      <c r="MKF67" s="407"/>
      <c r="MKG67" s="407"/>
      <c r="MKH67" s="407"/>
      <c r="MKI67" s="407"/>
      <c r="MKJ67" s="407"/>
      <c r="MKK67" s="407"/>
      <c r="MKL67" s="407"/>
      <c r="MKM67" s="407"/>
      <c r="MKN67" s="407"/>
      <c r="MKO67" s="407"/>
      <c r="MKP67" s="407"/>
      <c r="MKQ67" s="407"/>
      <c r="MKR67" s="407"/>
      <c r="MKS67" s="407"/>
      <c r="MKT67" s="407"/>
      <c r="MKU67" s="407"/>
      <c r="MKV67" s="407"/>
      <c r="MKW67" s="407"/>
      <c r="MKX67" s="407"/>
      <c r="MKY67" s="407"/>
      <c r="MKZ67" s="407"/>
      <c r="MLA67" s="407"/>
      <c r="MLB67" s="407"/>
      <c r="MLC67" s="407"/>
      <c r="MLD67" s="407"/>
      <c r="MLE67" s="407"/>
      <c r="MLF67" s="407"/>
      <c r="MLG67" s="407"/>
      <c r="MLH67" s="407"/>
      <c r="MLI67" s="407"/>
      <c r="MLJ67" s="407"/>
      <c r="MLK67" s="407"/>
      <c r="MLL67" s="407"/>
      <c r="MLM67" s="407"/>
      <c r="MLN67" s="407"/>
      <c r="MLO67" s="407"/>
      <c r="MLP67" s="407"/>
      <c r="MLQ67" s="407"/>
      <c r="MLR67" s="407"/>
      <c r="MLS67" s="407"/>
      <c r="MLT67" s="407"/>
      <c r="MLU67" s="407"/>
      <c r="MLV67" s="407"/>
      <c r="MLW67" s="407"/>
      <c r="MLX67" s="407"/>
      <c r="MLY67" s="407"/>
      <c r="MLZ67" s="407"/>
      <c r="MMA67" s="407"/>
      <c r="MMB67" s="407"/>
      <c r="MMC67" s="407"/>
      <c r="MMD67" s="407"/>
      <c r="MME67" s="407"/>
      <c r="MMF67" s="407"/>
      <c r="MMG67" s="407"/>
      <c r="MMH67" s="407"/>
      <c r="MMI67" s="407"/>
      <c r="MMJ67" s="407"/>
      <c r="MMK67" s="407"/>
      <c r="MML67" s="407"/>
      <c r="MMM67" s="407"/>
      <c r="MMN67" s="407"/>
      <c r="MMO67" s="407"/>
      <c r="MMP67" s="407"/>
      <c r="MMQ67" s="407"/>
      <c r="MMR67" s="407"/>
      <c r="MMS67" s="407"/>
      <c r="MMT67" s="407"/>
      <c r="MMU67" s="407"/>
      <c r="MMV67" s="407"/>
      <c r="MMW67" s="407"/>
      <c r="MMX67" s="407"/>
      <c r="MMY67" s="407"/>
      <c r="MMZ67" s="407"/>
      <c r="MNA67" s="407"/>
      <c r="MNB67" s="407"/>
      <c r="MNC67" s="407"/>
      <c r="MND67" s="407"/>
      <c r="MNE67" s="407"/>
      <c r="MNF67" s="407"/>
      <c r="MNG67" s="407"/>
      <c r="MNH67" s="407"/>
      <c r="MNI67" s="407"/>
      <c r="MNJ67" s="407"/>
      <c r="MNK67" s="407"/>
      <c r="MNL67" s="407"/>
      <c r="MNM67" s="407"/>
      <c r="MNN67" s="407"/>
      <c r="MNO67" s="407"/>
      <c r="MNP67" s="407"/>
      <c r="MNQ67" s="407"/>
      <c r="MNR67" s="407"/>
      <c r="MNS67" s="407"/>
      <c r="MNT67" s="407"/>
      <c r="MNU67" s="407"/>
      <c r="MNV67" s="407"/>
      <c r="MNW67" s="407"/>
      <c r="MNX67" s="407"/>
      <c r="MNY67" s="407"/>
      <c r="MNZ67" s="407"/>
      <c r="MOA67" s="407"/>
      <c r="MOB67" s="407"/>
      <c r="MOC67" s="407"/>
      <c r="MOD67" s="407"/>
      <c r="MOE67" s="407"/>
      <c r="MOF67" s="407"/>
      <c r="MOG67" s="407"/>
      <c r="MOH67" s="407"/>
      <c r="MOI67" s="407"/>
      <c r="MOJ67" s="407"/>
      <c r="MOK67" s="407"/>
      <c r="MOL67" s="407"/>
      <c r="MOM67" s="407"/>
      <c r="MON67" s="407"/>
      <c r="MOO67" s="407"/>
      <c r="MOP67" s="407"/>
      <c r="MOQ67" s="407"/>
      <c r="MOR67" s="407"/>
      <c r="MOS67" s="407"/>
      <c r="MOT67" s="407"/>
      <c r="MOU67" s="407"/>
      <c r="MOV67" s="407"/>
      <c r="MOW67" s="407"/>
      <c r="MOX67" s="407"/>
      <c r="MOY67" s="407"/>
      <c r="MOZ67" s="407"/>
      <c r="MPA67" s="407"/>
      <c r="MPB67" s="407"/>
      <c r="MPC67" s="407"/>
      <c r="MPD67" s="407"/>
      <c r="MPE67" s="407"/>
      <c r="MPF67" s="407"/>
      <c r="MPG67" s="407"/>
      <c r="MPH67" s="407"/>
      <c r="MPI67" s="407"/>
      <c r="MPJ67" s="407"/>
      <c r="MPK67" s="407"/>
      <c r="MPL67" s="407"/>
      <c r="MPM67" s="407"/>
      <c r="MPN67" s="407"/>
      <c r="MPO67" s="407"/>
      <c r="MPP67" s="407"/>
      <c r="MPQ67" s="407"/>
      <c r="MPR67" s="407"/>
      <c r="MPS67" s="407"/>
      <c r="MPT67" s="407"/>
      <c r="MPU67" s="407"/>
      <c r="MPV67" s="407"/>
      <c r="MPW67" s="407"/>
      <c r="MPX67" s="407"/>
      <c r="MPY67" s="407"/>
      <c r="MPZ67" s="407"/>
      <c r="MQA67" s="407"/>
      <c r="MQB67" s="407"/>
      <c r="MQC67" s="407"/>
      <c r="MQD67" s="407"/>
      <c r="MQE67" s="407"/>
      <c r="MQF67" s="407"/>
      <c r="MQG67" s="407"/>
      <c r="MQH67" s="407"/>
      <c r="MQI67" s="407"/>
      <c r="MQJ67" s="407"/>
      <c r="MQK67" s="407"/>
      <c r="MQL67" s="407"/>
      <c r="MQM67" s="407"/>
      <c r="MQN67" s="407"/>
      <c r="MQO67" s="407"/>
      <c r="MQP67" s="407"/>
      <c r="MQQ67" s="407"/>
      <c r="MQR67" s="407"/>
      <c r="MQS67" s="407"/>
      <c r="MQT67" s="407"/>
      <c r="MQU67" s="407"/>
      <c r="MQV67" s="407"/>
      <c r="MQW67" s="407"/>
      <c r="MQX67" s="407"/>
      <c r="MQY67" s="407"/>
      <c r="MQZ67" s="407"/>
      <c r="MRA67" s="407"/>
      <c r="MRB67" s="407"/>
      <c r="MRC67" s="407"/>
      <c r="MRD67" s="407"/>
      <c r="MRE67" s="407"/>
      <c r="MRF67" s="407"/>
      <c r="MRG67" s="407"/>
      <c r="MRH67" s="407"/>
      <c r="MRI67" s="407"/>
      <c r="MRJ67" s="407"/>
      <c r="MRK67" s="407"/>
      <c r="MRL67" s="407"/>
      <c r="MRM67" s="407"/>
      <c r="MRN67" s="407"/>
      <c r="MRO67" s="407"/>
      <c r="MRP67" s="407"/>
      <c r="MRQ67" s="407"/>
      <c r="MRR67" s="407"/>
      <c r="MRS67" s="407"/>
      <c r="MRT67" s="407"/>
      <c r="MRU67" s="407"/>
      <c r="MRV67" s="407"/>
      <c r="MRW67" s="407"/>
      <c r="MRX67" s="407"/>
      <c r="MRY67" s="407"/>
      <c r="MRZ67" s="407"/>
      <c r="MSA67" s="407"/>
      <c r="MSB67" s="407"/>
      <c r="MSC67" s="407"/>
      <c r="MSD67" s="407"/>
      <c r="MSE67" s="407"/>
      <c r="MSF67" s="407"/>
      <c r="MSG67" s="407"/>
      <c r="MSH67" s="407"/>
      <c r="MSI67" s="407"/>
      <c r="MSJ67" s="407"/>
      <c r="MSK67" s="407"/>
      <c r="MSL67" s="407"/>
      <c r="MSM67" s="407"/>
      <c r="MSN67" s="407"/>
      <c r="MSO67" s="407"/>
      <c r="MSP67" s="407"/>
      <c r="MSQ67" s="407"/>
      <c r="MSR67" s="407"/>
      <c r="MSS67" s="407"/>
      <c r="MST67" s="407"/>
      <c r="MSU67" s="407"/>
      <c r="MSV67" s="407"/>
      <c r="MSW67" s="407"/>
      <c r="MSX67" s="407"/>
      <c r="MSY67" s="407"/>
      <c r="MSZ67" s="407"/>
      <c r="MTA67" s="407"/>
      <c r="MTB67" s="407"/>
      <c r="MTC67" s="407"/>
      <c r="MTD67" s="407"/>
      <c r="MTE67" s="407"/>
      <c r="MTF67" s="407"/>
      <c r="MTG67" s="407"/>
      <c r="MTH67" s="407"/>
      <c r="MTI67" s="407"/>
      <c r="MTJ67" s="407"/>
      <c r="MTK67" s="407"/>
      <c r="MTL67" s="407"/>
      <c r="MTM67" s="407"/>
      <c r="MTN67" s="407"/>
      <c r="MTO67" s="407"/>
      <c r="MTP67" s="407"/>
      <c r="MTQ67" s="407"/>
      <c r="MTR67" s="407"/>
      <c r="MTS67" s="407"/>
      <c r="MTT67" s="407"/>
      <c r="MTU67" s="407"/>
      <c r="MTV67" s="407"/>
      <c r="MTW67" s="407"/>
      <c r="MTX67" s="407"/>
      <c r="MTY67" s="407"/>
      <c r="MTZ67" s="407"/>
      <c r="MUA67" s="407"/>
      <c r="MUB67" s="407"/>
      <c r="MUC67" s="407"/>
      <c r="MUD67" s="407"/>
      <c r="MUE67" s="407"/>
      <c r="MUF67" s="407"/>
      <c r="MUG67" s="407"/>
      <c r="MUH67" s="407"/>
      <c r="MUI67" s="407"/>
      <c r="MUJ67" s="407"/>
      <c r="MUK67" s="407"/>
      <c r="MUL67" s="407"/>
      <c r="MUM67" s="407"/>
      <c r="MUN67" s="407"/>
      <c r="MUO67" s="407"/>
      <c r="MUP67" s="407"/>
      <c r="MUQ67" s="407"/>
      <c r="MUR67" s="407"/>
      <c r="MUS67" s="407"/>
      <c r="MUT67" s="407"/>
      <c r="MUU67" s="407"/>
      <c r="MUV67" s="407"/>
      <c r="MUW67" s="407"/>
      <c r="MUX67" s="407"/>
      <c r="MUY67" s="407"/>
      <c r="MUZ67" s="407"/>
      <c r="MVA67" s="407"/>
      <c r="MVB67" s="407"/>
      <c r="MVC67" s="407"/>
      <c r="MVD67" s="407"/>
      <c r="MVE67" s="407"/>
      <c r="MVF67" s="407"/>
      <c r="MVG67" s="407"/>
      <c r="MVH67" s="407"/>
      <c r="MVI67" s="407"/>
      <c r="MVJ67" s="407"/>
      <c r="MVK67" s="407"/>
      <c r="MVL67" s="407"/>
      <c r="MVM67" s="407"/>
      <c r="MVN67" s="407"/>
      <c r="MVO67" s="407"/>
      <c r="MVP67" s="407"/>
      <c r="MVQ67" s="407"/>
      <c r="MVR67" s="407"/>
      <c r="MVS67" s="407"/>
      <c r="MVT67" s="407"/>
      <c r="MVU67" s="407"/>
      <c r="MVV67" s="407"/>
      <c r="MVW67" s="407"/>
      <c r="MVX67" s="407"/>
      <c r="MVY67" s="407"/>
      <c r="MVZ67" s="407"/>
      <c r="MWA67" s="407"/>
      <c r="MWB67" s="407"/>
      <c r="MWC67" s="407"/>
      <c r="MWD67" s="407"/>
      <c r="MWE67" s="407"/>
      <c r="MWF67" s="407"/>
      <c r="MWG67" s="407"/>
      <c r="MWH67" s="407"/>
      <c r="MWI67" s="407"/>
      <c r="MWJ67" s="407"/>
      <c r="MWK67" s="407"/>
      <c r="MWL67" s="407"/>
      <c r="MWM67" s="407"/>
      <c r="MWN67" s="407"/>
      <c r="MWO67" s="407"/>
      <c r="MWP67" s="407"/>
      <c r="MWQ67" s="407"/>
      <c r="MWR67" s="407"/>
      <c r="MWS67" s="407"/>
      <c r="MWT67" s="407"/>
      <c r="MWU67" s="407"/>
      <c r="MWV67" s="407"/>
      <c r="MWW67" s="407"/>
      <c r="MWX67" s="407"/>
      <c r="MWY67" s="407"/>
      <c r="MWZ67" s="407"/>
      <c r="MXA67" s="407"/>
      <c r="MXB67" s="407"/>
      <c r="MXC67" s="407"/>
      <c r="MXD67" s="407"/>
      <c r="MXE67" s="407"/>
      <c r="MXF67" s="407"/>
      <c r="MXG67" s="407"/>
      <c r="MXH67" s="407"/>
      <c r="MXI67" s="407"/>
      <c r="MXJ67" s="407"/>
      <c r="MXK67" s="407"/>
      <c r="MXL67" s="407"/>
      <c r="MXM67" s="407"/>
      <c r="MXN67" s="407"/>
      <c r="MXO67" s="407"/>
      <c r="MXP67" s="407"/>
      <c r="MXQ67" s="407"/>
      <c r="MXR67" s="407"/>
      <c r="MXS67" s="407"/>
      <c r="MXT67" s="407"/>
      <c r="MXU67" s="407"/>
      <c r="MXV67" s="407"/>
      <c r="MXW67" s="407"/>
      <c r="MXX67" s="407"/>
      <c r="MXY67" s="407"/>
      <c r="MXZ67" s="407"/>
      <c r="MYA67" s="407"/>
      <c r="MYB67" s="407"/>
      <c r="MYC67" s="407"/>
      <c r="MYD67" s="407"/>
      <c r="MYE67" s="407"/>
      <c r="MYF67" s="407"/>
      <c r="MYG67" s="407"/>
      <c r="MYH67" s="407"/>
      <c r="MYI67" s="407"/>
      <c r="MYJ67" s="407"/>
      <c r="MYK67" s="407"/>
      <c r="MYL67" s="407"/>
      <c r="MYM67" s="407"/>
      <c r="MYN67" s="407"/>
      <c r="MYO67" s="407"/>
      <c r="MYP67" s="407"/>
      <c r="MYQ67" s="407"/>
      <c r="MYR67" s="407"/>
      <c r="MYS67" s="407"/>
      <c r="MYT67" s="407"/>
      <c r="MYU67" s="407"/>
      <c r="MYV67" s="407"/>
      <c r="MYW67" s="407"/>
      <c r="MYX67" s="407"/>
      <c r="MYY67" s="407"/>
      <c r="MYZ67" s="407"/>
      <c r="MZA67" s="407"/>
      <c r="MZB67" s="407"/>
      <c r="MZC67" s="407"/>
      <c r="MZD67" s="407"/>
      <c r="MZE67" s="407"/>
      <c r="MZF67" s="407"/>
      <c r="MZG67" s="407"/>
      <c r="MZH67" s="407"/>
      <c r="MZI67" s="407"/>
      <c r="MZJ67" s="407"/>
      <c r="MZK67" s="407"/>
      <c r="MZL67" s="407"/>
      <c r="MZM67" s="407"/>
      <c r="MZN67" s="407"/>
      <c r="MZO67" s="407"/>
      <c r="MZP67" s="407"/>
      <c r="MZQ67" s="407"/>
      <c r="MZR67" s="407"/>
      <c r="MZS67" s="407"/>
      <c r="MZT67" s="407"/>
      <c r="MZU67" s="407"/>
      <c r="MZV67" s="407"/>
      <c r="MZW67" s="407"/>
      <c r="MZX67" s="407"/>
      <c r="MZY67" s="407"/>
      <c r="MZZ67" s="407"/>
      <c r="NAA67" s="407"/>
      <c r="NAB67" s="407"/>
      <c r="NAC67" s="407"/>
      <c r="NAD67" s="407"/>
      <c r="NAE67" s="407"/>
      <c r="NAF67" s="407"/>
      <c r="NAG67" s="407"/>
      <c r="NAH67" s="407"/>
      <c r="NAI67" s="407"/>
      <c r="NAJ67" s="407"/>
      <c r="NAK67" s="407"/>
      <c r="NAL67" s="407"/>
      <c r="NAM67" s="407"/>
      <c r="NAN67" s="407"/>
      <c r="NAO67" s="407"/>
      <c r="NAP67" s="407"/>
      <c r="NAQ67" s="407"/>
      <c r="NAR67" s="407"/>
      <c r="NAS67" s="407"/>
      <c r="NAT67" s="407"/>
      <c r="NAU67" s="407"/>
      <c r="NAV67" s="407"/>
      <c r="NAW67" s="407"/>
      <c r="NAX67" s="407"/>
      <c r="NAY67" s="407"/>
      <c r="NAZ67" s="407"/>
      <c r="NBA67" s="407"/>
      <c r="NBB67" s="407"/>
      <c r="NBC67" s="407"/>
      <c r="NBD67" s="407"/>
      <c r="NBE67" s="407"/>
      <c r="NBF67" s="407"/>
      <c r="NBG67" s="407"/>
      <c r="NBH67" s="407"/>
      <c r="NBI67" s="407"/>
      <c r="NBJ67" s="407"/>
      <c r="NBK67" s="407"/>
      <c r="NBL67" s="407"/>
      <c r="NBM67" s="407"/>
      <c r="NBN67" s="407"/>
      <c r="NBO67" s="407"/>
      <c r="NBP67" s="407"/>
      <c r="NBQ67" s="407"/>
      <c r="NBR67" s="407"/>
      <c r="NBS67" s="407"/>
      <c r="NBT67" s="407"/>
      <c r="NBU67" s="407"/>
      <c r="NBV67" s="407"/>
      <c r="NBW67" s="407"/>
      <c r="NBX67" s="407"/>
      <c r="NBY67" s="407"/>
      <c r="NBZ67" s="407"/>
      <c r="NCA67" s="407"/>
      <c r="NCB67" s="407"/>
      <c r="NCC67" s="407"/>
      <c r="NCD67" s="407"/>
      <c r="NCE67" s="407"/>
      <c r="NCF67" s="407"/>
      <c r="NCG67" s="407"/>
      <c r="NCH67" s="407"/>
      <c r="NCI67" s="407"/>
      <c r="NCJ67" s="407"/>
      <c r="NCK67" s="407"/>
      <c r="NCL67" s="407"/>
      <c r="NCM67" s="407"/>
      <c r="NCN67" s="407"/>
      <c r="NCO67" s="407"/>
      <c r="NCP67" s="407"/>
      <c r="NCQ67" s="407"/>
      <c r="NCR67" s="407"/>
      <c r="NCS67" s="407"/>
      <c r="NCT67" s="407"/>
      <c r="NCU67" s="407"/>
      <c r="NCV67" s="407"/>
      <c r="NCW67" s="407"/>
      <c r="NCX67" s="407"/>
      <c r="NCY67" s="407"/>
      <c r="NCZ67" s="407"/>
      <c r="NDA67" s="407"/>
      <c r="NDB67" s="407"/>
      <c r="NDC67" s="407"/>
      <c r="NDD67" s="407"/>
      <c r="NDE67" s="407"/>
      <c r="NDF67" s="407"/>
      <c r="NDG67" s="407"/>
      <c r="NDH67" s="407"/>
      <c r="NDI67" s="407"/>
      <c r="NDJ67" s="407"/>
      <c r="NDK67" s="407"/>
      <c r="NDL67" s="407"/>
      <c r="NDM67" s="407"/>
      <c r="NDN67" s="407"/>
      <c r="NDO67" s="407"/>
      <c r="NDP67" s="407"/>
      <c r="NDQ67" s="407"/>
      <c r="NDR67" s="407"/>
      <c r="NDS67" s="407"/>
      <c r="NDT67" s="407"/>
      <c r="NDU67" s="407"/>
      <c r="NDV67" s="407"/>
      <c r="NDW67" s="407"/>
      <c r="NDX67" s="407"/>
      <c r="NDY67" s="407"/>
      <c r="NDZ67" s="407"/>
      <c r="NEA67" s="407"/>
      <c r="NEB67" s="407"/>
      <c r="NEC67" s="407"/>
      <c r="NED67" s="407"/>
      <c r="NEE67" s="407"/>
      <c r="NEF67" s="407"/>
      <c r="NEG67" s="407"/>
      <c r="NEH67" s="407"/>
      <c r="NEI67" s="407"/>
      <c r="NEJ67" s="407"/>
      <c r="NEK67" s="407"/>
      <c r="NEL67" s="407"/>
      <c r="NEM67" s="407"/>
      <c r="NEN67" s="407"/>
      <c r="NEO67" s="407"/>
      <c r="NEP67" s="407"/>
      <c r="NEQ67" s="407"/>
      <c r="NER67" s="407"/>
      <c r="NES67" s="407"/>
      <c r="NET67" s="407"/>
      <c r="NEU67" s="407"/>
      <c r="NEV67" s="407"/>
      <c r="NEW67" s="407"/>
      <c r="NEX67" s="407"/>
      <c r="NEY67" s="407"/>
      <c r="NEZ67" s="407"/>
      <c r="NFA67" s="407"/>
      <c r="NFB67" s="407"/>
      <c r="NFC67" s="407"/>
      <c r="NFD67" s="407"/>
      <c r="NFE67" s="407"/>
      <c r="NFF67" s="407"/>
      <c r="NFG67" s="407"/>
      <c r="NFH67" s="407"/>
      <c r="NFI67" s="407"/>
      <c r="NFJ67" s="407"/>
      <c r="NFK67" s="407"/>
      <c r="NFL67" s="407"/>
      <c r="NFM67" s="407"/>
      <c r="NFN67" s="407"/>
      <c r="NFO67" s="407"/>
      <c r="NFP67" s="407"/>
      <c r="NFQ67" s="407"/>
      <c r="NFR67" s="407"/>
      <c r="NFS67" s="407"/>
      <c r="NFT67" s="407"/>
      <c r="NFU67" s="407"/>
      <c r="NFV67" s="407"/>
      <c r="NFW67" s="407"/>
      <c r="NFX67" s="407"/>
      <c r="NFY67" s="407"/>
      <c r="NFZ67" s="407"/>
      <c r="NGA67" s="407"/>
      <c r="NGB67" s="407"/>
      <c r="NGC67" s="407"/>
      <c r="NGD67" s="407"/>
      <c r="NGE67" s="407"/>
      <c r="NGF67" s="407"/>
      <c r="NGG67" s="407"/>
      <c r="NGH67" s="407"/>
      <c r="NGI67" s="407"/>
      <c r="NGJ67" s="407"/>
      <c r="NGK67" s="407"/>
      <c r="NGL67" s="407"/>
      <c r="NGM67" s="407"/>
      <c r="NGN67" s="407"/>
      <c r="NGO67" s="407"/>
      <c r="NGP67" s="407"/>
      <c r="NGQ67" s="407"/>
      <c r="NGR67" s="407"/>
      <c r="NGS67" s="407"/>
      <c r="NGT67" s="407"/>
      <c r="NGU67" s="407"/>
      <c r="NGV67" s="407"/>
      <c r="NGW67" s="407"/>
      <c r="NGX67" s="407"/>
      <c r="NGY67" s="407"/>
      <c r="NGZ67" s="407"/>
      <c r="NHA67" s="407"/>
      <c r="NHB67" s="407"/>
      <c r="NHC67" s="407"/>
      <c r="NHD67" s="407"/>
      <c r="NHE67" s="407"/>
      <c r="NHF67" s="407"/>
      <c r="NHG67" s="407"/>
      <c r="NHH67" s="407"/>
      <c r="NHI67" s="407"/>
      <c r="NHJ67" s="407"/>
      <c r="NHK67" s="407"/>
      <c r="NHL67" s="407"/>
      <c r="NHM67" s="407"/>
      <c r="NHN67" s="407"/>
      <c r="NHO67" s="407"/>
      <c r="NHP67" s="407"/>
      <c r="NHQ67" s="407"/>
      <c r="NHR67" s="407"/>
      <c r="NHS67" s="407"/>
      <c r="NHT67" s="407"/>
      <c r="NHU67" s="407"/>
      <c r="NHV67" s="407"/>
      <c r="NHW67" s="407"/>
      <c r="NHX67" s="407"/>
      <c r="NHY67" s="407"/>
      <c r="NHZ67" s="407"/>
      <c r="NIA67" s="407"/>
      <c r="NIB67" s="407"/>
      <c r="NIC67" s="407"/>
      <c r="NID67" s="407"/>
      <c r="NIE67" s="407"/>
      <c r="NIF67" s="407"/>
      <c r="NIG67" s="407"/>
      <c r="NIH67" s="407"/>
      <c r="NII67" s="407"/>
      <c r="NIJ67" s="407"/>
      <c r="NIK67" s="407"/>
      <c r="NIL67" s="407"/>
      <c r="NIM67" s="407"/>
      <c r="NIN67" s="407"/>
      <c r="NIO67" s="407"/>
      <c r="NIP67" s="407"/>
      <c r="NIQ67" s="407"/>
      <c r="NIR67" s="407"/>
      <c r="NIS67" s="407"/>
      <c r="NIT67" s="407"/>
      <c r="NIU67" s="407"/>
      <c r="NIV67" s="407"/>
      <c r="NIW67" s="407"/>
      <c r="NIX67" s="407"/>
      <c r="NIY67" s="407"/>
      <c r="NIZ67" s="407"/>
      <c r="NJA67" s="407"/>
      <c r="NJB67" s="407"/>
      <c r="NJC67" s="407"/>
      <c r="NJD67" s="407"/>
      <c r="NJE67" s="407"/>
      <c r="NJF67" s="407"/>
      <c r="NJG67" s="407"/>
      <c r="NJH67" s="407"/>
      <c r="NJI67" s="407"/>
      <c r="NJJ67" s="407"/>
      <c r="NJK67" s="407"/>
      <c r="NJL67" s="407"/>
      <c r="NJM67" s="407"/>
      <c r="NJN67" s="407"/>
      <c r="NJO67" s="407"/>
      <c r="NJP67" s="407"/>
      <c r="NJQ67" s="407"/>
      <c r="NJR67" s="407"/>
      <c r="NJS67" s="407"/>
      <c r="NJT67" s="407"/>
      <c r="NJU67" s="407"/>
      <c r="NJV67" s="407"/>
      <c r="NJW67" s="407"/>
      <c r="NJX67" s="407"/>
      <c r="NJY67" s="407"/>
      <c r="NJZ67" s="407"/>
      <c r="NKA67" s="407"/>
      <c r="NKB67" s="407"/>
      <c r="NKC67" s="407"/>
      <c r="NKD67" s="407"/>
      <c r="NKE67" s="407"/>
      <c r="NKF67" s="407"/>
      <c r="NKG67" s="407"/>
      <c r="NKH67" s="407"/>
      <c r="NKI67" s="407"/>
      <c r="NKJ67" s="407"/>
      <c r="NKK67" s="407"/>
      <c r="NKL67" s="407"/>
      <c r="NKM67" s="407"/>
      <c r="NKN67" s="407"/>
      <c r="NKO67" s="407"/>
      <c r="NKP67" s="407"/>
      <c r="NKQ67" s="407"/>
      <c r="NKR67" s="407"/>
      <c r="NKS67" s="407"/>
      <c r="NKT67" s="407"/>
      <c r="NKU67" s="407"/>
      <c r="NKV67" s="407"/>
      <c r="NKW67" s="407"/>
      <c r="NKX67" s="407"/>
      <c r="NKY67" s="407"/>
      <c r="NKZ67" s="407"/>
      <c r="NLA67" s="407"/>
      <c r="NLB67" s="407"/>
      <c r="NLC67" s="407"/>
      <c r="NLD67" s="407"/>
      <c r="NLE67" s="407"/>
      <c r="NLF67" s="407"/>
      <c r="NLG67" s="407"/>
      <c r="NLH67" s="407"/>
      <c r="NLI67" s="407"/>
      <c r="NLJ67" s="407"/>
      <c r="NLK67" s="407"/>
      <c r="NLL67" s="407"/>
      <c r="NLM67" s="407"/>
      <c r="NLN67" s="407"/>
      <c r="NLO67" s="407"/>
      <c r="NLP67" s="407"/>
      <c r="NLQ67" s="407"/>
      <c r="NLR67" s="407"/>
      <c r="NLS67" s="407"/>
      <c r="NLT67" s="407"/>
      <c r="NLU67" s="407"/>
      <c r="NLV67" s="407"/>
      <c r="NLW67" s="407"/>
      <c r="NLX67" s="407"/>
      <c r="NLY67" s="407"/>
      <c r="NLZ67" s="407"/>
      <c r="NMA67" s="407"/>
      <c r="NMB67" s="407"/>
      <c r="NMC67" s="407"/>
      <c r="NMD67" s="407"/>
      <c r="NME67" s="407"/>
      <c r="NMF67" s="407"/>
      <c r="NMG67" s="407"/>
      <c r="NMH67" s="407"/>
      <c r="NMI67" s="407"/>
      <c r="NMJ67" s="407"/>
      <c r="NMK67" s="407"/>
      <c r="NML67" s="407"/>
      <c r="NMM67" s="407"/>
      <c r="NMN67" s="407"/>
      <c r="NMO67" s="407"/>
      <c r="NMP67" s="407"/>
      <c r="NMQ67" s="407"/>
      <c r="NMR67" s="407"/>
      <c r="NMS67" s="407"/>
      <c r="NMT67" s="407"/>
      <c r="NMU67" s="407"/>
      <c r="NMV67" s="407"/>
      <c r="NMW67" s="407"/>
      <c r="NMX67" s="407"/>
      <c r="NMY67" s="407"/>
      <c r="NMZ67" s="407"/>
      <c r="NNA67" s="407"/>
      <c r="NNB67" s="407"/>
      <c r="NNC67" s="407"/>
      <c r="NND67" s="407"/>
      <c r="NNE67" s="407"/>
      <c r="NNF67" s="407"/>
      <c r="NNG67" s="407"/>
      <c r="NNH67" s="407"/>
      <c r="NNI67" s="407"/>
      <c r="NNJ67" s="407"/>
      <c r="NNK67" s="407"/>
      <c r="NNL67" s="407"/>
      <c r="NNM67" s="407"/>
      <c r="NNN67" s="407"/>
      <c r="NNO67" s="407"/>
      <c r="NNP67" s="407"/>
      <c r="NNQ67" s="407"/>
      <c r="NNR67" s="407"/>
      <c r="NNS67" s="407"/>
      <c r="NNT67" s="407"/>
      <c r="NNU67" s="407"/>
      <c r="NNV67" s="407"/>
      <c r="NNW67" s="407"/>
      <c r="NNX67" s="407"/>
      <c r="NNY67" s="407"/>
      <c r="NNZ67" s="407"/>
      <c r="NOA67" s="407"/>
      <c r="NOB67" s="407"/>
      <c r="NOC67" s="407"/>
      <c r="NOD67" s="407"/>
      <c r="NOE67" s="407"/>
      <c r="NOF67" s="407"/>
      <c r="NOG67" s="407"/>
      <c r="NOH67" s="407"/>
      <c r="NOI67" s="407"/>
      <c r="NOJ67" s="407"/>
      <c r="NOK67" s="407"/>
      <c r="NOL67" s="407"/>
      <c r="NOM67" s="407"/>
      <c r="NON67" s="407"/>
      <c r="NOO67" s="407"/>
      <c r="NOP67" s="407"/>
      <c r="NOQ67" s="407"/>
      <c r="NOR67" s="407"/>
      <c r="NOS67" s="407"/>
      <c r="NOT67" s="407"/>
      <c r="NOU67" s="407"/>
      <c r="NOV67" s="407"/>
      <c r="NOW67" s="407"/>
      <c r="NOX67" s="407"/>
      <c r="NOY67" s="407"/>
      <c r="NOZ67" s="407"/>
      <c r="NPA67" s="407"/>
      <c r="NPB67" s="407"/>
      <c r="NPC67" s="407"/>
      <c r="NPD67" s="407"/>
      <c r="NPE67" s="407"/>
      <c r="NPF67" s="407"/>
      <c r="NPG67" s="407"/>
      <c r="NPH67" s="407"/>
      <c r="NPI67" s="407"/>
      <c r="NPJ67" s="407"/>
      <c r="NPK67" s="407"/>
      <c r="NPL67" s="407"/>
      <c r="NPM67" s="407"/>
      <c r="NPN67" s="407"/>
      <c r="NPO67" s="407"/>
      <c r="NPP67" s="407"/>
      <c r="NPQ67" s="407"/>
      <c r="NPR67" s="407"/>
      <c r="NPS67" s="407"/>
      <c r="NPT67" s="407"/>
      <c r="NPU67" s="407"/>
      <c r="NPV67" s="407"/>
      <c r="NPW67" s="407"/>
      <c r="NPX67" s="407"/>
      <c r="NPY67" s="407"/>
      <c r="NPZ67" s="407"/>
      <c r="NQA67" s="407"/>
      <c r="NQB67" s="407"/>
      <c r="NQC67" s="407"/>
      <c r="NQD67" s="407"/>
      <c r="NQE67" s="407"/>
      <c r="NQF67" s="407"/>
      <c r="NQG67" s="407"/>
      <c r="NQH67" s="407"/>
      <c r="NQI67" s="407"/>
      <c r="NQJ67" s="407"/>
      <c r="NQK67" s="407"/>
      <c r="NQL67" s="407"/>
      <c r="NQM67" s="407"/>
      <c r="NQN67" s="407"/>
      <c r="NQO67" s="407"/>
      <c r="NQP67" s="407"/>
      <c r="NQQ67" s="407"/>
      <c r="NQR67" s="407"/>
      <c r="NQS67" s="407"/>
      <c r="NQT67" s="407"/>
      <c r="NQU67" s="407"/>
      <c r="NQV67" s="407"/>
      <c r="NQW67" s="407"/>
      <c r="NQX67" s="407"/>
      <c r="NQY67" s="407"/>
      <c r="NQZ67" s="407"/>
      <c r="NRA67" s="407"/>
      <c r="NRB67" s="407"/>
      <c r="NRC67" s="407"/>
      <c r="NRD67" s="407"/>
      <c r="NRE67" s="407"/>
      <c r="NRF67" s="407"/>
      <c r="NRG67" s="407"/>
      <c r="NRH67" s="407"/>
      <c r="NRI67" s="407"/>
      <c r="NRJ67" s="407"/>
      <c r="NRK67" s="407"/>
      <c r="NRL67" s="407"/>
      <c r="NRM67" s="407"/>
      <c r="NRN67" s="407"/>
      <c r="NRO67" s="407"/>
      <c r="NRP67" s="407"/>
      <c r="NRQ67" s="407"/>
      <c r="NRR67" s="407"/>
      <c r="NRS67" s="407"/>
      <c r="NRT67" s="407"/>
      <c r="NRU67" s="407"/>
      <c r="NRV67" s="407"/>
      <c r="NRW67" s="407"/>
      <c r="NRX67" s="407"/>
      <c r="NRY67" s="407"/>
      <c r="NRZ67" s="407"/>
      <c r="NSA67" s="407"/>
      <c r="NSB67" s="407"/>
      <c r="NSC67" s="407"/>
      <c r="NSD67" s="407"/>
      <c r="NSE67" s="407"/>
      <c r="NSF67" s="407"/>
      <c r="NSG67" s="407"/>
      <c r="NSH67" s="407"/>
      <c r="NSI67" s="407"/>
      <c r="NSJ67" s="407"/>
      <c r="NSK67" s="407"/>
      <c r="NSL67" s="407"/>
      <c r="NSM67" s="407"/>
      <c r="NSN67" s="407"/>
      <c r="NSO67" s="407"/>
      <c r="NSP67" s="407"/>
      <c r="NSQ67" s="407"/>
      <c r="NSR67" s="407"/>
      <c r="NSS67" s="407"/>
      <c r="NST67" s="407"/>
      <c r="NSU67" s="407"/>
      <c r="NSV67" s="407"/>
      <c r="NSW67" s="407"/>
      <c r="NSX67" s="407"/>
      <c r="NSY67" s="407"/>
      <c r="NSZ67" s="407"/>
      <c r="NTA67" s="407"/>
      <c r="NTB67" s="407"/>
      <c r="NTC67" s="407"/>
      <c r="NTD67" s="407"/>
      <c r="NTE67" s="407"/>
      <c r="NTF67" s="407"/>
      <c r="NTG67" s="407"/>
      <c r="NTH67" s="407"/>
      <c r="NTI67" s="407"/>
      <c r="NTJ67" s="407"/>
      <c r="NTK67" s="407"/>
      <c r="NTL67" s="407"/>
      <c r="NTM67" s="407"/>
      <c r="NTN67" s="407"/>
      <c r="NTO67" s="407"/>
      <c r="NTP67" s="407"/>
      <c r="NTQ67" s="407"/>
      <c r="NTR67" s="407"/>
      <c r="NTS67" s="407"/>
      <c r="NTT67" s="407"/>
      <c r="NTU67" s="407"/>
      <c r="NTV67" s="407"/>
      <c r="NTW67" s="407"/>
      <c r="NTX67" s="407"/>
      <c r="NTY67" s="407"/>
      <c r="NTZ67" s="407"/>
      <c r="NUA67" s="407"/>
      <c r="NUB67" s="407"/>
      <c r="NUC67" s="407"/>
      <c r="NUD67" s="407"/>
      <c r="NUE67" s="407"/>
      <c r="NUF67" s="407"/>
      <c r="NUG67" s="407"/>
      <c r="NUH67" s="407"/>
      <c r="NUI67" s="407"/>
      <c r="NUJ67" s="407"/>
      <c r="NUK67" s="407"/>
      <c r="NUL67" s="407"/>
      <c r="NUM67" s="407"/>
      <c r="NUN67" s="407"/>
      <c r="NUO67" s="407"/>
      <c r="NUP67" s="407"/>
      <c r="NUQ67" s="407"/>
      <c r="NUR67" s="407"/>
      <c r="NUS67" s="407"/>
      <c r="NUT67" s="407"/>
      <c r="NUU67" s="407"/>
      <c r="NUV67" s="407"/>
      <c r="NUW67" s="407"/>
      <c r="NUX67" s="407"/>
      <c r="NUY67" s="407"/>
      <c r="NUZ67" s="407"/>
      <c r="NVA67" s="407"/>
      <c r="NVB67" s="407"/>
      <c r="NVC67" s="407"/>
      <c r="NVD67" s="407"/>
      <c r="NVE67" s="407"/>
      <c r="NVF67" s="407"/>
      <c r="NVG67" s="407"/>
      <c r="NVH67" s="407"/>
      <c r="NVI67" s="407"/>
      <c r="NVJ67" s="407"/>
      <c r="NVK67" s="407"/>
      <c r="NVL67" s="407"/>
      <c r="NVM67" s="407"/>
      <c r="NVN67" s="407"/>
      <c r="NVO67" s="407"/>
      <c r="NVP67" s="407"/>
      <c r="NVQ67" s="407"/>
      <c r="NVR67" s="407"/>
      <c r="NVS67" s="407"/>
      <c r="NVT67" s="407"/>
      <c r="NVU67" s="407"/>
      <c r="NVV67" s="407"/>
      <c r="NVW67" s="407"/>
      <c r="NVX67" s="407"/>
      <c r="NVY67" s="407"/>
      <c r="NVZ67" s="407"/>
      <c r="NWA67" s="407"/>
      <c r="NWB67" s="407"/>
      <c r="NWC67" s="407"/>
      <c r="NWD67" s="407"/>
      <c r="NWE67" s="407"/>
      <c r="NWF67" s="407"/>
      <c r="NWG67" s="407"/>
      <c r="NWH67" s="407"/>
      <c r="NWI67" s="407"/>
      <c r="NWJ67" s="407"/>
      <c r="NWK67" s="407"/>
      <c r="NWL67" s="407"/>
      <c r="NWM67" s="407"/>
      <c r="NWN67" s="407"/>
      <c r="NWO67" s="407"/>
      <c r="NWP67" s="407"/>
      <c r="NWQ67" s="407"/>
      <c r="NWR67" s="407"/>
      <c r="NWS67" s="407"/>
      <c r="NWT67" s="407"/>
      <c r="NWU67" s="407"/>
      <c r="NWV67" s="407"/>
      <c r="NWW67" s="407"/>
      <c r="NWX67" s="407"/>
      <c r="NWY67" s="407"/>
      <c r="NWZ67" s="407"/>
      <c r="NXA67" s="407"/>
      <c r="NXB67" s="407"/>
      <c r="NXC67" s="407"/>
      <c r="NXD67" s="407"/>
      <c r="NXE67" s="407"/>
      <c r="NXF67" s="407"/>
      <c r="NXG67" s="407"/>
      <c r="NXH67" s="407"/>
      <c r="NXI67" s="407"/>
      <c r="NXJ67" s="407"/>
      <c r="NXK67" s="407"/>
      <c r="NXL67" s="407"/>
      <c r="NXM67" s="407"/>
      <c r="NXN67" s="407"/>
      <c r="NXO67" s="407"/>
      <c r="NXP67" s="407"/>
      <c r="NXQ67" s="407"/>
      <c r="NXR67" s="407"/>
      <c r="NXS67" s="407"/>
      <c r="NXT67" s="407"/>
      <c r="NXU67" s="407"/>
      <c r="NXV67" s="407"/>
      <c r="NXW67" s="407"/>
      <c r="NXX67" s="407"/>
      <c r="NXY67" s="407"/>
      <c r="NXZ67" s="407"/>
      <c r="NYA67" s="407"/>
      <c r="NYB67" s="407"/>
      <c r="NYC67" s="407"/>
      <c r="NYD67" s="407"/>
      <c r="NYE67" s="407"/>
      <c r="NYF67" s="407"/>
      <c r="NYG67" s="407"/>
      <c r="NYH67" s="407"/>
      <c r="NYI67" s="407"/>
      <c r="NYJ67" s="407"/>
      <c r="NYK67" s="407"/>
      <c r="NYL67" s="407"/>
      <c r="NYM67" s="407"/>
      <c r="NYN67" s="407"/>
      <c r="NYO67" s="407"/>
      <c r="NYP67" s="407"/>
      <c r="NYQ67" s="407"/>
      <c r="NYR67" s="407"/>
      <c r="NYS67" s="407"/>
      <c r="NYT67" s="407"/>
      <c r="NYU67" s="407"/>
      <c r="NYV67" s="407"/>
      <c r="NYW67" s="407"/>
      <c r="NYX67" s="407"/>
      <c r="NYY67" s="407"/>
      <c r="NYZ67" s="407"/>
      <c r="NZA67" s="407"/>
      <c r="NZB67" s="407"/>
      <c r="NZC67" s="407"/>
      <c r="NZD67" s="407"/>
      <c r="NZE67" s="407"/>
      <c r="NZF67" s="407"/>
      <c r="NZG67" s="407"/>
      <c r="NZH67" s="407"/>
      <c r="NZI67" s="407"/>
      <c r="NZJ67" s="407"/>
      <c r="NZK67" s="407"/>
      <c r="NZL67" s="407"/>
      <c r="NZM67" s="407"/>
      <c r="NZN67" s="407"/>
      <c r="NZO67" s="407"/>
      <c r="NZP67" s="407"/>
      <c r="NZQ67" s="407"/>
      <c r="NZR67" s="407"/>
      <c r="NZS67" s="407"/>
      <c r="NZT67" s="407"/>
      <c r="NZU67" s="407"/>
      <c r="NZV67" s="407"/>
      <c r="NZW67" s="407"/>
      <c r="NZX67" s="407"/>
      <c r="NZY67" s="407"/>
      <c r="NZZ67" s="407"/>
      <c r="OAA67" s="407"/>
      <c r="OAB67" s="407"/>
      <c r="OAC67" s="407"/>
      <c r="OAD67" s="407"/>
      <c r="OAE67" s="407"/>
      <c r="OAF67" s="407"/>
      <c r="OAG67" s="407"/>
      <c r="OAH67" s="407"/>
      <c r="OAI67" s="407"/>
      <c r="OAJ67" s="407"/>
      <c r="OAK67" s="407"/>
      <c r="OAL67" s="407"/>
      <c r="OAM67" s="407"/>
      <c r="OAN67" s="407"/>
      <c r="OAO67" s="407"/>
      <c r="OAP67" s="407"/>
      <c r="OAQ67" s="407"/>
      <c r="OAR67" s="407"/>
      <c r="OAS67" s="407"/>
      <c r="OAT67" s="407"/>
      <c r="OAU67" s="407"/>
      <c r="OAV67" s="407"/>
      <c r="OAW67" s="407"/>
      <c r="OAX67" s="407"/>
      <c r="OAY67" s="407"/>
      <c r="OAZ67" s="407"/>
      <c r="OBA67" s="407"/>
      <c r="OBB67" s="407"/>
      <c r="OBC67" s="407"/>
      <c r="OBD67" s="407"/>
      <c r="OBE67" s="407"/>
      <c r="OBF67" s="407"/>
      <c r="OBG67" s="407"/>
      <c r="OBH67" s="407"/>
      <c r="OBI67" s="407"/>
      <c r="OBJ67" s="407"/>
      <c r="OBK67" s="407"/>
      <c r="OBL67" s="407"/>
      <c r="OBM67" s="407"/>
      <c r="OBN67" s="407"/>
      <c r="OBO67" s="407"/>
      <c r="OBP67" s="407"/>
      <c r="OBQ67" s="407"/>
      <c r="OBR67" s="407"/>
      <c r="OBS67" s="407"/>
      <c r="OBT67" s="407"/>
      <c r="OBU67" s="407"/>
      <c r="OBV67" s="407"/>
      <c r="OBW67" s="407"/>
      <c r="OBX67" s="407"/>
      <c r="OBY67" s="407"/>
      <c r="OBZ67" s="407"/>
      <c r="OCA67" s="407"/>
      <c r="OCB67" s="407"/>
      <c r="OCC67" s="407"/>
      <c r="OCD67" s="407"/>
      <c r="OCE67" s="407"/>
      <c r="OCF67" s="407"/>
      <c r="OCG67" s="407"/>
      <c r="OCH67" s="407"/>
      <c r="OCI67" s="407"/>
      <c r="OCJ67" s="407"/>
      <c r="OCK67" s="407"/>
      <c r="OCL67" s="407"/>
      <c r="OCM67" s="407"/>
      <c r="OCN67" s="407"/>
      <c r="OCO67" s="407"/>
      <c r="OCP67" s="407"/>
      <c r="OCQ67" s="407"/>
      <c r="OCR67" s="407"/>
      <c r="OCS67" s="407"/>
      <c r="OCT67" s="407"/>
      <c r="OCU67" s="407"/>
      <c r="OCV67" s="407"/>
      <c r="OCW67" s="407"/>
      <c r="OCX67" s="407"/>
      <c r="OCY67" s="407"/>
      <c r="OCZ67" s="407"/>
      <c r="ODA67" s="407"/>
      <c r="ODB67" s="407"/>
      <c r="ODC67" s="407"/>
      <c r="ODD67" s="407"/>
      <c r="ODE67" s="407"/>
      <c r="ODF67" s="407"/>
      <c r="ODG67" s="407"/>
      <c r="ODH67" s="407"/>
      <c r="ODI67" s="407"/>
      <c r="ODJ67" s="407"/>
      <c r="ODK67" s="407"/>
      <c r="ODL67" s="407"/>
      <c r="ODM67" s="407"/>
      <c r="ODN67" s="407"/>
      <c r="ODO67" s="407"/>
      <c r="ODP67" s="407"/>
      <c r="ODQ67" s="407"/>
      <c r="ODR67" s="407"/>
      <c r="ODS67" s="407"/>
      <c r="ODT67" s="407"/>
      <c r="ODU67" s="407"/>
      <c r="ODV67" s="407"/>
      <c r="ODW67" s="407"/>
      <c r="ODX67" s="407"/>
      <c r="ODY67" s="407"/>
      <c r="ODZ67" s="407"/>
      <c r="OEA67" s="407"/>
      <c r="OEB67" s="407"/>
      <c r="OEC67" s="407"/>
      <c r="OED67" s="407"/>
      <c r="OEE67" s="407"/>
      <c r="OEF67" s="407"/>
      <c r="OEG67" s="407"/>
      <c r="OEH67" s="407"/>
      <c r="OEI67" s="407"/>
      <c r="OEJ67" s="407"/>
      <c r="OEK67" s="407"/>
      <c r="OEL67" s="407"/>
      <c r="OEM67" s="407"/>
      <c r="OEN67" s="407"/>
      <c r="OEO67" s="407"/>
      <c r="OEP67" s="407"/>
      <c r="OEQ67" s="407"/>
      <c r="OER67" s="407"/>
      <c r="OES67" s="407"/>
      <c r="OET67" s="407"/>
      <c r="OEU67" s="407"/>
      <c r="OEV67" s="407"/>
      <c r="OEW67" s="407"/>
      <c r="OEX67" s="407"/>
      <c r="OEY67" s="407"/>
      <c r="OEZ67" s="407"/>
      <c r="OFA67" s="407"/>
      <c r="OFB67" s="407"/>
      <c r="OFC67" s="407"/>
      <c r="OFD67" s="407"/>
      <c r="OFE67" s="407"/>
      <c r="OFF67" s="407"/>
      <c r="OFG67" s="407"/>
      <c r="OFH67" s="407"/>
      <c r="OFI67" s="407"/>
      <c r="OFJ67" s="407"/>
      <c r="OFK67" s="407"/>
      <c r="OFL67" s="407"/>
      <c r="OFM67" s="407"/>
      <c r="OFN67" s="407"/>
      <c r="OFO67" s="407"/>
      <c r="OFP67" s="407"/>
      <c r="OFQ67" s="407"/>
      <c r="OFR67" s="407"/>
      <c r="OFS67" s="407"/>
      <c r="OFT67" s="407"/>
      <c r="OFU67" s="407"/>
      <c r="OFV67" s="407"/>
      <c r="OFW67" s="407"/>
      <c r="OFX67" s="407"/>
      <c r="OFY67" s="407"/>
      <c r="OFZ67" s="407"/>
      <c r="OGA67" s="407"/>
      <c r="OGB67" s="407"/>
      <c r="OGC67" s="407"/>
      <c r="OGD67" s="407"/>
      <c r="OGE67" s="407"/>
      <c r="OGF67" s="407"/>
      <c r="OGG67" s="407"/>
      <c r="OGH67" s="407"/>
      <c r="OGI67" s="407"/>
      <c r="OGJ67" s="407"/>
      <c r="OGK67" s="407"/>
      <c r="OGL67" s="407"/>
      <c r="OGM67" s="407"/>
      <c r="OGN67" s="407"/>
      <c r="OGO67" s="407"/>
      <c r="OGP67" s="407"/>
      <c r="OGQ67" s="407"/>
      <c r="OGR67" s="407"/>
      <c r="OGS67" s="407"/>
      <c r="OGT67" s="407"/>
      <c r="OGU67" s="407"/>
      <c r="OGV67" s="407"/>
      <c r="OGW67" s="407"/>
      <c r="OGX67" s="407"/>
      <c r="OGY67" s="407"/>
      <c r="OGZ67" s="407"/>
      <c r="OHA67" s="407"/>
      <c r="OHB67" s="407"/>
      <c r="OHC67" s="407"/>
      <c r="OHD67" s="407"/>
      <c r="OHE67" s="407"/>
      <c r="OHF67" s="407"/>
      <c r="OHG67" s="407"/>
      <c r="OHH67" s="407"/>
      <c r="OHI67" s="407"/>
      <c r="OHJ67" s="407"/>
      <c r="OHK67" s="407"/>
      <c r="OHL67" s="407"/>
      <c r="OHM67" s="407"/>
      <c r="OHN67" s="407"/>
      <c r="OHO67" s="407"/>
      <c r="OHP67" s="407"/>
      <c r="OHQ67" s="407"/>
      <c r="OHR67" s="407"/>
      <c r="OHS67" s="407"/>
      <c r="OHT67" s="407"/>
      <c r="OHU67" s="407"/>
      <c r="OHV67" s="407"/>
      <c r="OHW67" s="407"/>
      <c r="OHX67" s="407"/>
      <c r="OHY67" s="407"/>
      <c r="OHZ67" s="407"/>
      <c r="OIA67" s="407"/>
      <c r="OIB67" s="407"/>
      <c r="OIC67" s="407"/>
      <c r="OID67" s="407"/>
      <c r="OIE67" s="407"/>
      <c r="OIF67" s="407"/>
      <c r="OIG67" s="407"/>
      <c r="OIH67" s="407"/>
      <c r="OII67" s="407"/>
      <c r="OIJ67" s="407"/>
      <c r="OIK67" s="407"/>
      <c r="OIL67" s="407"/>
      <c r="OIM67" s="407"/>
      <c r="OIN67" s="407"/>
      <c r="OIO67" s="407"/>
      <c r="OIP67" s="407"/>
      <c r="OIQ67" s="407"/>
      <c r="OIR67" s="407"/>
      <c r="OIS67" s="407"/>
      <c r="OIT67" s="407"/>
      <c r="OIU67" s="407"/>
      <c r="OIV67" s="407"/>
      <c r="OIW67" s="407"/>
      <c r="OIX67" s="407"/>
      <c r="OIY67" s="407"/>
      <c r="OIZ67" s="407"/>
      <c r="OJA67" s="407"/>
      <c r="OJB67" s="407"/>
      <c r="OJC67" s="407"/>
      <c r="OJD67" s="407"/>
      <c r="OJE67" s="407"/>
      <c r="OJF67" s="407"/>
      <c r="OJG67" s="407"/>
      <c r="OJH67" s="407"/>
      <c r="OJI67" s="407"/>
      <c r="OJJ67" s="407"/>
      <c r="OJK67" s="407"/>
      <c r="OJL67" s="407"/>
      <c r="OJM67" s="407"/>
      <c r="OJN67" s="407"/>
      <c r="OJO67" s="407"/>
      <c r="OJP67" s="407"/>
      <c r="OJQ67" s="407"/>
      <c r="OJR67" s="407"/>
      <c r="OJS67" s="407"/>
      <c r="OJT67" s="407"/>
      <c r="OJU67" s="407"/>
      <c r="OJV67" s="407"/>
      <c r="OJW67" s="407"/>
      <c r="OJX67" s="407"/>
      <c r="OJY67" s="407"/>
      <c r="OJZ67" s="407"/>
      <c r="OKA67" s="407"/>
      <c r="OKB67" s="407"/>
      <c r="OKC67" s="407"/>
      <c r="OKD67" s="407"/>
      <c r="OKE67" s="407"/>
      <c r="OKF67" s="407"/>
      <c r="OKG67" s="407"/>
      <c r="OKH67" s="407"/>
      <c r="OKI67" s="407"/>
      <c r="OKJ67" s="407"/>
      <c r="OKK67" s="407"/>
      <c r="OKL67" s="407"/>
      <c r="OKM67" s="407"/>
      <c r="OKN67" s="407"/>
      <c r="OKO67" s="407"/>
      <c r="OKP67" s="407"/>
      <c r="OKQ67" s="407"/>
      <c r="OKR67" s="407"/>
      <c r="OKS67" s="407"/>
      <c r="OKT67" s="407"/>
      <c r="OKU67" s="407"/>
      <c r="OKV67" s="407"/>
      <c r="OKW67" s="407"/>
      <c r="OKX67" s="407"/>
      <c r="OKY67" s="407"/>
      <c r="OKZ67" s="407"/>
      <c r="OLA67" s="407"/>
      <c r="OLB67" s="407"/>
      <c r="OLC67" s="407"/>
      <c r="OLD67" s="407"/>
      <c r="OLE67" s="407"/>
      <c r="OLF67" s="407"/>
      <c r="OLG67" s="407"/>
      <c r="OLH67" s="407"/>
      <c r="OLI67" s="407"/>
      <c r="OLJ67" s="407"/>
      <c r="OLK67" s="407"/>
      <c r="OLL67" s="407"/>
      <c r="OLM67" s="407"/>
      <c r="OLN67" s="407"/>
      <c r="OLO67" s="407"/>
      <c r="OLP67" s="407"/>
      <c r="OLQ67" s="407"/>
      <c r="OLR67" s="407"/>
      <c r="OLS67" s="407"/>
      <c r="OLT67" s="407"/>
      <c r="OLU67" s="407"/>
      <c r="OLV67" s="407"/>
      <c r="OLW67" s="407"/>
      <c r="OLX67" s="407"/>
      <c r="OLY67" s="407"/>
      <c r="OLZ67" s="407"/>
      <c r="OMA67" s="407"/>
      <c r="OMB67" s="407"/>
      <c r="OMC67" s="407"/>
      <c r="OMD67" s="407"/>
      <c r="OME67" s="407"/>
      <c r="OMF67" s="407"/>
      <c r="OMG67" s="407"/>
      <c r="OMH67" s="407"/>
      <c r="OMI67" s="407"/>
      <c r="OMJ67" s="407"/>
      <c r="OMK67" s="407"/>
      <c r="OML67" s="407"/>
      <c r="OMM67" s="407"/>
      <c r="OMN67" s="407"/>
      <c r="OMO67" s="407"/>
      <c r="OMP67" s="407"/>
      <c r="OMQ67" s="407"/>
      <c r="OMR67" s="407"/>
      <c r="OMS67" s="407"/>
      <c r="OMT67" s="407"/>
      <c r="OMU67" s="407"/>
      <c r="OMV67" s="407"/>
      <c r="OMW67" s="407"/>
      <c r="OMX67" s="407"/>
      <c r="OMY67" s="407"/>
      <c r="OMZ67" s="407"/>
      <c r="ONA67" s="407"/>
      <c r="ONB67" s="407"/>
      <c r="ONC67" s="407"/>
      <c r="OND67" s="407"/>
      <c r="ONE67" s="407"/>
      <c r="ONF67" s="407"/>
      <c r="ONG67" s="407"/>
      <c r="ONH67" s="407"/>
      <c r="ONI67" s="407"/>
      <c r="ONJ67" s="407"/>
      <c r="ONK67" s="407"/>
      <c r="ONL67" s="407"/>
      <c r="ONM67" s="407"/>
      <c r="ONN67" s="407"/>
      <c r="ONO67" s="407"/>
      <c r="ONP67" s="407"/>
      <c r="ONQ67" s="407"/>
      <c r="ONR67" s="407"/>
      <c r="ONS67" s="407"/>
      <c r="ONT67" s="407"/>
      <c r="ONU67" s="407"/>
      <c r="ONV67" s="407"/>
      <c r="ONW67" s="407"/>
      <c r="ONX67" s="407"/>
      <c r="ONY67" s="407"/>
      <c r="ONZ67" s="407"/>
      <c r="OOA67" s="407"/>
      <c r="OOB67" s="407"/>
      <c r="OOC67" s="407"/>
      <c r="OOD67" s="407"/>
      <c r="OOE67" s="407"/>
      <c r="OOF67" s="407"/>
      <c r="OOG67" s="407"/>
      <c r="OOH67" s="407"/>
      <c r="OOI67" s="407"/>
      <c r="OOJ67" s="407"/>
      <c r="OOK67" s="407"/>
      <c r="OOL67" s="407"/>
      <c r="OOM67" s="407"/>
      <c r="OON67" s="407"/>
      <c r="OOO67" s="407"/>
      <c r="OOP67" s="407"/>
      <c r="OOQ67" s="407"/>
      <c r="OOR67" s="407"/>
      <c r="OOS67" s="407"/>
      <c r="OOT67" s="407"/>
      <c r="OOU67" s="407"/>
      <c r="OOV67" s="407"/>
      <c r="OOW67" s="407"/>
      <c r="OOX67" s="407"/>
      <c r="OOY67" s="407"/>
      <c r="OOZ67" s="407"/>
      <c r="OPA67" s="407"/>
      <c r="OPB67" s="407"/>
      <c r="OPC67" s="407"/>
      <c r="OPD67" s="407"/>
      <c r="OPE67" s="407"/>
      <c r="OPF67" s="407"/>
      <c r="OPG67" s="407"/>
      <c r="OPH67" s="407"/>
      <c r="OPI67" s="407"/>
      <c r="OPJ67" s="407"/>
      <c r="OPK67" s="407"/>
      <c r="OPL67" s="407"/>
      <c r="OPM67" s="407"/>
      <c r="OPN67" s="407"/>
      <c r="OPO67" s="407"/>
      <c r="OPP67" s="407"/>
      <c r="OPQ67" s="407"/>
      <c r="OPR67" s="407"/>
      <c r="OPS67" s="407"/>
      <c r="OPT67" s="407"/>
      <c r="OPU67" s="407"/>
      <c r="OPV67" s="407"/>
      <c r="OPW67" s="407"/>
      <c r="OPX67" s="407"/>
      <c r="OPY67" s="407"/>
      <c r="OPZ67" s="407"/>
      <c r="OQA67" s="407"/>
      <c r="OQB67" s="407"/>
      <c r="OQC67" s="407"/>
      <c r="OQD67" s="407"/>
      <c r="OQE67" s="407"/>
      <c r="OQF67" s="407"/>
      <c r="OQG67" s="407"/>
      <c r="OQH67" s="407"/>
      <c r="OQI67" s="407"/>
      <c r="OQJ67" s="407"/>
      <c r="OQK67" s="407"/>
      <c r="OQL67" s="407"/>
      <c r="OQM67" s="407"/>
      <c r="OQN67" s="407"/>
      <c r="OQO67" s="407"/>
      <c r="OQP67" s="407"/>
      <c r="OQQ67" s="407"/>
      <c r="OQR67" s="407"/>
      <c r="OQS67" s="407"/>
      <c r="OQT67" s="407"/>
      <c r="OQU67" s="407"/>
      <c r="OQV67" s="407"/>
      <c r="OQW67" s="407"/>
      <c r="OQX67" s="407"/>
      <c r="OQY67" s="407"/>
      <c r="OQZ67" s="407"/>
      <c r="ORA67" s="407"/>
      <c r="ORB67" s="407"/>
      <c r="ORC67" s="407"/>
      <c r="ORD67" s="407"/>
      <c r="ORE67" s="407"/>
      <c r="ORF67" s="407"/>
      <c r="ORG67" s="407"/>
      <c r="ORH67" s="407"/>
      <c r="ORI67" s="407"/>
      <c r="ORJ67" s="407"/>
      <c r="ORK67" s="407"/>
      <c r="ORL67" s="407"/>
      <c r="ORM67" s="407"/>
      <c r="ORN67" s="407"/>
      <c r="ORO67" s="407"/>
      <c r="ORP67" s="407"/>
      <c r="ORQ67" s="407"/>
      <c r="ORR67" s="407"/>
      <c r="ORS67" s="407"/>
      <c r="ORT67" s="407"/>
      <c r="ORU67" s="407"/>
      <c r="ORV67" s="407"/>
      <c r="ORW67" s="407"/>
      <c r="ORX67" s="407"/>
      <c r="ORY67" s="407"/>
      <c r="ORZ67" s="407"/>
      <c r="OSA67" s="407"/>
      <c r="OSB67" s="407"/>
      <c r="OSC67" s="407"/>
      <c r="OSD67" s="407"/>
      <c r="OSE67" s="407"/>
      <c r="OSF67" s="407"/>
      <c r="OSG67" s="407"/>
      <c r="OSH67" s="407"/>
      <c r="OSI67" s="407"/>
      <c r="OSJ67" s="407"/>
      <c r="OSK67" s="407"/>
      <c r="OSL67" s="407"/>
      <c r="OSM67" s="407"/>
      <c r="OSN67" s="407"/>
      <c r="OSO67" s="407"/>
      <c r="OSP67" s="407"/>
      <c r="OSQ67" s="407"/>
      <c r="OSR67" s="407"/>
      <c r="OSS67" s="407"/>
      <c r="OST67" s="407"/>
      <c r="OSU67" s="407"/>
      <c r="OSV67" s="407"/>
      <c r="OSW67" s="407"/>
      <c r="OSX67" s="407"/>
      <c r="OSY67" s="407"/>
      <c r="OSZ67" s="407"/>
      <c r="OTA67" s="407"/>
      <c r="OTB67" s="407"/>
      <c r="OTC67" s="407"/>
      <c r="OTD67" s="407"/>
      <c r="OTE67" s="407"/>
      <c r="OTF67" s="407"/>
      <c r="OTG67" s="407"/>
      <c r="OTH67" s="407"/>
      <c r="OTI67" s="407"/>
      <c r="OTJ67" s="407"/>
      <c r="OTK67" s="407"/>
      <c r="OTL67" s="407"/>
      <c r="OTM67" s="407"/>
      <c r="OTN67" s="407"/>
      <c r="OTO67" s="407"/>
      <c r="OTP67" s="407"/>
      <c r="OTQ67" s="407"/>
      <c r="OTR67" s="407"/>
      <c r="OTS67" s="407"/>
      <c r="OTT67" s="407"/>
      <c r="OTU67" s="407"/>
      <c r="OTV67" s="407"/>
      <c r="OTW67" s="407"/>
      <c r="OTX67" s="407"/>
      <c r="OTY67" s="407"/>
      <c r="OTZ67" s="407"/>
      <c r="OUA67" s="407"/>
      <c r="OUB67" s="407"/>
      <c r="OUC67" s="407"/>
      <c r="OUD67" s="407"/>
      <c r="OUE67" s="407"/>
      <c r="OUF67" s="407"/>
      <c r="OUG67" s="407"/>
      <c r="OUH67" s="407"/>
      <c r="OUI67" s="407"/>
      <c r="OUJ67" s="407"/>
      <c r="OUK67" s="407"/>
      <c r="OUL67" s="407"/>
      <c r="OUM67" s="407"/>
      <c r="OUN67" s="407"/>
      <c r="OUO67" s="407"/>
      <c r="OUP67" s="407"/>
      <c r="OUQ67" s="407"/>
      <c r="OUR67" s="407"/>
      <c r="OUS67" s="407"/>
      <c r="OUT67" s="407"/>
      <c r="OUU67" s="407"/>
      <c r="OUV67" s="407"/>
      <c r="OUW67" s="407"/>
      <c r="OUX67" s="407"/>
      <c r="OUY67" s="407"/>
      <c r="OUZ67" s="407"/>
      <c r="OVA67" s="407"/>
      <c r="OVB67" s="407"/>
      <c r="OVC67" s="407"/>
      <c r="OVD67" s="407"/>
      <c r="OVE67" s="407"/>
      <c r="OVF67" s="407"/>
      <c r="OVG67" s="407"/>
      <c r="OVH67" s="407"/>
      <c r="OVI67" s="407"/>
      <c r="OVJ67" s="407"/>
      <c r="OVK67" s="407"/>
      <c r="OVL67" s="407"/>
      <c r="OVM67" s="407"/>
      <c r="OVN67" s="407"/>
      <c r="OVO67" s="407"/>
      <c r="OVP67" s="407"/>
      <c r="OVQ67" s="407"/>
      <c r="OVR67" s="407"/>
      <c r="OVS67" s="407"/>
      <c r="OVT67" s="407"/>
      <c r="OVU67" s="407"/>
      <c r="OVV67" s="407"/>
      <c r="OVW67" s="407"/>
      <c r="OVX67" s="407"/>
      <c r="OVY67" s="407"/>
      <c r="OVZ67" s="407"/>
      <c r="OWA67" s="407"/>
      <c r="OWB67" s="407"/>
      <c r="OWC67" s="407"/>
      <c r="OWD67" s="407"/>
      <c r="OWE67" s="407"/>
      <c r="OWF67" s="407"/>
      <c r="OWG67" s="407"/>
      <c r="OWH67" s="407"/>
      <c r="OWI67" s="407"/>
      <c r="OWJ67" s="407"/>
      <c r="OWK67" s="407"/>
      <c r="OWL67" s="407"/>
      <c r="OWM67" s="407"/>
      <c r="OWN67" s="407"/>
      <c r="OWO67" s="407"/>
      <c r="OWP67" s="407"/>
      <c r="OWQ67" s="407"/>
      <c r="OWR67" s="407"/>
      <c r="OWS67" s="407"/>
      <c r="OWT67" s="407"/>
      <c r="OWU67" s="407"/>
      <c r="OWV67" s="407"/>
      <c r="OWW67" s="407"/>
      <c r="OWX67" s="407"/>
      <c r="OWY67" s="407"/>
      <c r="OWZ67" s="407"/>
      <c r="OXA67" s="407"/>
      <c r="OXB67" s="407"/>
      <c r="OXC67" s="407"/>
      <c r="OXD67" s="407"/>
      <c r="OXE67" s="407"/>
      <c r="OXF67" s="407"/>
      <c r="OXG67" s="407"/>
      <c r="OXH67" s="407"/>
      <c r="OXI67" s="407"/>
      <c r="OXJ67" s="407"/>
      <c r="OXK67" s="407"/>
      <c r="OXL67" s="407"/>
      <c r="OXM67" s="407"/>
      <c r="OXN67" s="407"/>
      <c r="OXO67" s="407"/>
      <c r="OXP67" s="407"/>
      <c r="OXQ67" s="407"/>
      <c r="OXR67" s="407"/>
      <c r="OXS67" s="407"/>
      <c r="OXT67" s="407"/>
      <c r="OXU67" s="407"/>
      <c r="OXV67" s="407"/>
      <c r="OXW67" s="407"/>
      <c r="OXX67" s="407"/>
      <c r="OXY67" s="407"/>
      <c r="OXZ67" s="407"/>
      <c r="OYA67" s="407"/>
      <c r="OYB67" s="407"/>
      <c r="OYC67" s="407"/>
      <c r="OYD67" s="407"/>
      <c r="OYE67" s="407"/>
      <c r="OYF67" s="407"/>
      <c r="OYG67" s="407"/>
      <c r="OYH67" s="407"/>
      <c r="OYI67" s="407"/>
      <c r="OYJ67" s="407"/>
      <c r="OYK67" s="407"/>
      <c r="OYL67" s="407"/>
      <c r="OYM67" s="407"/>
      <c r="OYN67" s="407"/>
      <c r="OYO67" s="407"/>
      <c r="OYP67" s="407"/>
      <c r="OYQ67" s="407"/>
      <c r="OYR67" s="407"/>
      <c r="OYS67" s="407"/>
      <c r="OYT67" s="407"/>
      <c r="OYU67" s="407"/>
      <c r="OYV67" s="407"/>
      <c r="OYW67" s="407"/>
      <c r="OYX67" s="407"/>
      <c r="OYY67" s="407"/>
      <c r="OYZ67" s="407"/>
      <c r="OZA67" s="407"/>
      <c r="OZB67" s="407"/>
      <c r="OZC67" s="407"/>
      <c r="OZD67" s="407"/>
      <c r="OZE67" s="407"/>
      <c r="OZF67" s="407"/>
      <c r="OZG67" s="407"/>
      <c r="OZH67" s="407"/>
      <c r="OZI67" s="407"/>
      <c r="OZJ67" s="407"/>
      <c r="OZK67" s="407"/>
      <c r="OZL67" s="407"/>
      <c r="OZM67" s="407"/>
      <c r="OZN67" s="407"/>
      <c r="OZO67" s="407"/>
      <c r="OZP67" s="407"/>
      <c r="OZQ67" s="407"/>
      <c r="OZR67" s="407"/>
      <c r="OZS67" s="407"/>
      <c r="OZT67" s="407"/>
      <c r="OZU67" s="407"/>
      <c r="OZV67" s="407"/>
      <c r="OZW67" s="407"/>
      <c r="OZX67" s="407"/>
      <c r="OZY67" s="407"/>
      <c r="OZZ67" s="407"/>
      <c r="PAA67" s="407"/>
      <c r="PAB67" s="407"/>
      <c r="PAC67" s="407"/>
      <c r="PAD67" s="407"/>
      <c r="PAE67" s="407"/>
      <c r="PAF67" s="407"/>
      <c r="PAG67" s="407"/>
      <c r="PAH67" s="407"/>
      <c r="PAI67" s="407"/>
      <c r="PAJ67" s="407"/>
      <c r="PAK67" s="407"/>
      <c r="PAL67" s="407"/>
      <c r="PAM67" s="407"/>
      <c r="PAN67" s="407"/>
      <c r="PAO67" s="407"/>
      <c r="PAP67" s="407"/>
      <c r="PAQ67" s="407"/>
      <c r="PAR67" s="407"/>
      <c r="PAS67" s="407"/>
      <c r="PAT67" s="407"/>
      <c r="PAU67" s="407"/>
      <c r="PAV67" s="407"/>
      <c r="PAW67" s="407"/>
      <c r="PAX67" s="407"/>
      <c r="PAY67" s="407"/>
      <c r="PAZ67" s="407"/>
      <c r="PBA67" s="407"/>
      <c r="PBB67" s="407"/>
      <c r="PBC67" s="407"/>
      <c r="PBD67" s="407"/>
      <c r="PBE67" s="407"/>
      <c r="PBF67" s="407"/>
      <c r="PBG67" s="407"/>
      <c r="PBH67" s="407"/>
      <c r="PBI67" s="407"/>
      <c r="PBJ67" s="407"/>
      <c r="PBK67" s="407"/>
      <c r="PBL67" s="407"/>
      <c r="PBM67" s="407"/>
      <c r="PBN67" s="407"/>
      <c r="PBO67" s="407"/>
      <c r="PBP67" s="407"/>
      <c r="PBQ67" s="407"/>
      <c r="PBR67" s="407"/>
      <c r="PBS67" s="407"/>
      <c r="PBT67" s="407"/>
      <c r="PBU67" s="407"/>
      <c r="PBV67" s="407"/>
      <c r="PBW67" s="407"/>
      <c r="PBX67" s="407"/>
      <c r="PBY67" s="407"/>
      <c r="PBZ67" s="407"/>
      <c r="PCA67" s="407"/>
      <c r="PCB67" s="407"/>
      <c r="PCC67" s="407"/>
      <c r="PCD67" s="407"/>
      <c r="PCE67" s="407"/>
      <c r="PCF67" s="407"/>
      <c r="PCG67" s="407"/>
      <c r="PCH67" s="407"/>
      <c r="PCI67" s="407"/>
      <c r="PCJ67" s="407"/>
      <c r="PCK67" s="407"/>
      <c r="PCL67" s="407"/>
      <c r="PCM67" s="407"/>
      <c r="PCN67" s="407"/>
      <c r="PCO67" s="407"/>
      <c r="PCP67" s="407"/>
      <c r="PCQ67" s="407"/>
      <c r="PCR67" s="407"/>
      <c r="PCS67" s="407"/>
      <c r="PCT67" s="407"/>
      <c r="PCU67" s="407"/>
      <c r="PCV67" s="407"/>
      <c r="PCW67" s="407"/>
      <c r="PCX67" s="407"/>
      <c r="PCY67" s="407"/>
      <c r="PCZ67" s="407"/>
      <c r="PDA67" s="407"/>
      <c r="PDB67" s="407"/>
      <c r="PDC67" s="407"/>
      <c r="PDD67" s="407"/>
      <c r="PDE67" s="407"/>
      <c r="PDF67" s="407"/>
      <c r="PDG67" s="407"/>
      <c r="PDH67" s="407"/>
      <c r="PDI67" s="407"/>
      <c r="PDJ67" s="407"/>
      <c r="PDK67" s="407"/>
      <c r="PDL67" s="407"/>
      <c r="PDM67" s="407"/>
      <c r="PDN67" s="407"/>
      <c r="PDO67" s="407"/>
      <c r="PDP67" s="407"/>
      <c r="PDQ67" s="407"/>
      <c r="PDR67" s="407"/>
      <c r="PDS67" s="407"/>
      <c r="PDT67" s="407"/>
      <c r="PDU67" s="407"/>
      <c r="PDV67" s="407"/>
      <c r="PDW67" s="407"/>
      <c r="PDX67" s="407"/>
      <c r="PDY67" s="407"/>
      <c r="PDZ67" s="407"/>
      <c r="PEA67" s="407"/>
      <c r="PEB67" s="407"/>
      <c r="PEC67" s="407"/>
      <c r="PED67" s="407"/>
      <c r="PEE67" s="407"/>
      <c r="PEF67" s="407"/>
      <c r="PEG67" s="407"/>
      <c r="PEH67" s="407"/>
      <c r="PEI67" s="407"/>
      <c r="PEJ67" s="407"/>
      <c r="PEK67" s="407"/>
      <c r="PEL67" s="407"/>
      <c r="PEM67" s="407"/>
      <c r="PEN67" s="407"/>
      <c r="PEO67" s="407"/>
      <c r="PEP67" s="407"/>
      <c r="PEQ67" s="407"/>
      <c r="PER67" s="407"/>
      <c r="PES67" s="407"/>
      <c r="PET67" s="407"/>
      <c r="PEU67" s="407"/>
      <c r="PEV67" s="407"/>
      <c r="PEW67" s="407"/>
      <c r="PEX67" s="407"/>
      <c r="PEY67" s="407"/>
      <c r="PEZ67" s="407"/>
      <c r="PFA67" s="407"/>
      <c r="PFB67" s="407"/>
      <c r="PFC67" s="407"/>
      <c r="PFD67" s="407"/>
      <c r="PFE67" s="407"/>
      <c r="PFF67" s="407"/>
      <c r="PFG67" s="407"/>
      <c r="PFH67" s="407"/>
      <c r="PFI67" s="407"/>
      <c r="PFJ67" s="407"/>
      <c r="PFK67" s="407"/>
      <c r="PFL67" s="407"/>
      <c r="PFM67" s="407"/>
      <c r="PFN67" s="407"/>
      <c r="PFO67" s="407"/>
      <c r="PFP67" s="407"/>
      <c r="PFQ67" s="407"/>
      <c r="PFR67" s="407"/>
      <c r="PFS67" s="407"/>
      <c r="PFT67" s="407"/>
      <c r="PFU67" s="407"/>
      <c r="PFV67" s="407"/>
      <c r="PFW67" s="407"/>
      <c r="PFX67" s="407"/>
      <c r="PFY67" s="407"/>
      <c r="PFZ67" s="407"/>
      <c r="PGA67" s="407"/>
      <c r="PGB67" s="407"/>
      <c r="PGC67" s="407"/>
      <c r="PGD67" s="407"/>
      <c r="PGE67" s="407"/>
      <c r="PGF67" s="407"/>
      <c r="PGG67" s="407"/>
      <c r="PGH67" s="407"/>
      <c r="PGI67" s="407"/>
      <c r="PGJ67" s="407"/>
      <c r="PGK67" s="407"/>
      <c r="PGL67" s="407"/>
      <c r="PGM67" s="407"/>
      <c r="PGN67" s="407"/>
      <c r="PGO67" s="407"/>
      <c r="PGP67" s="407"/>
      <c r="PGQ67" s="407"/>
      <c r="PGR67" s="407"/>
      <c r="PGS67" s="407"/>
      <c r="PGT67" s="407"/>
      <c r="PGU67" s="407"/>
      <c r="PGV67" s="407"/>
      <c r="PGW67" s="407"/>
      <c r="PGX67" s="407"/>
      <c r="PGY67" s="407"/>
      <c r="PGZ67" s="407"/>
      <c r="PHA67" s="407"/>
      <c r="PHB67" s="407"/>
      <c r="PHC67" s="407"/>
      <c r="PHD67" s="407"/>
      <c r="PHE67" s="407"/>
      <c r="PHF67" s="407"/>
      <c r="PHG67" s="407"/>
      <c r="PHH67" s="407"/>
      <c r="PHI67" s="407"/>
      <c r="PHJ67" s="407"/>
      <c r="PHK67" s="407"/>
      <c r="PHL67" s="407"/>
      <c r="PHM67" s="407"/>
      <c r="PHN67" s="407"/>
      <c r="PHO67" s="407"/>
      <c r="PHP67" s="407"/>
      <c r="PHQ67" s="407"/>
      <c r="PHR67" s="407"/>
      <c r="PHS67" s="407"/>
      <c r="PHT67" s="407"/>
      <c r="PHU67" s="407"/>
      <c r="PHV67" s="407"/>
      <c r="PHW67" s="407"/>
      <c r="PHX67" s="407"/>
      <c r="PHY67" s="407"/>
      <c r="PHZ67" s="407"/>
      <c r="PIA67" s="407"/>
      <c r="PIB67" s="407"/>
      <c r="PIC67" s="407"/>
      <c r="PID67" s="407"/>
      <c r="PIE67" s="407"/>
      <c r="PIF67" s="407"/>
      <c r="PIG67" s="407"/>
      <c r="PIH67" s="407"/>
      <c r="PII67" s="407"/>
      <c r="PIJ67" s="407"/>
      <c r="PIK67" s="407"/>
      <c r="PIL67" s="407"/>
      <c r="PIM67" s="407"/>
      <c r="PIN67" s="407"/>
      <c r="PIO67" s="407"/>
      <c r="PIP67" s="407"/>
      <c r="PIQ67" s="407"/>
      <c r="PIR67" s="407"/>
      <c r="PIS67" s="407"/>
      <c r="PIT67" s="407"/>
      <c r="PIU67" s="407"/>
      <c r="PIV67" s="407"/>
      <c r="PIW67" s="407"/>
      <c r="PIX67" s="407"/>
      <c r="PIY67" s="407"/>
      <c r="PIZ67" s="407"/>
      <c r="PJA67" s="407"/>
      <c r="PJB67" s="407"/>
      <c r="PJC67" s="407"/>
      <c r="PJD67" s="407"/>
      <c r="PJE67" s="407"/>
      <c r="PJF67" s="407"/>
      <c r="PJG67" s="407"/>
      <c r="PJH67" s="407"/>
      <c r="PJI67" s="407"/>
      <c r="PJJ67" s="407"/>
      <c r="PJK67" s="407"/>
      <c r="PJL67" s="407"/>
      <c r="PJM67" s="407"/>
      <c r="PJN67" s="407"/>
      <c r="PJO67" s="407"/>
      <c r="PJP67" s="407"/>
      <c r="PJQ67" s="407"/>
      <c r="PJR67" s="407"/>
      <c r="PJS67" s="407"/>
      <c r="PJT67" s="407"/>
      <c r="PJU67" s="407"/>
      <c r="PJV67" s="407"/>
      <c r="PJW67" s="407"/>
      <c r="PJX67" s="407"/>
      <c r="PJY67" s="407"/>
      <c r="PJZ67" s="407"/>
      <c r="PKA67" s="407"/>
      <c r="PKB67" s="407"/>
      <c r="PKC67" s="407"/>
      <c r="PKD67" s="407"/>
      <c r="PKE67" s="407"/>
      <c r="PKF67" s="407"/>
      <c r="PKG67" s="407"/>
      <c r="PKH67" s="407"/>
      <c r="PKI67" s="407"/>
      <c r="PKJ67" s="407"/>
      <c r="PKK67" s="407"/>
      <c r="PKL67" s="407"/>
      <c r="PKM67" s="407"/>
      <c r="PKN67" s="407"/>
      <c r="PKO67" s="407"/>
      <c r="PKP67" s="407"/>
      <c r="PKQ67" s="407"/>
      <c r="PKR67" s="407"/>
      <c r="PKS67" s="407"/>
      <c r="PKT67" s="407"/>
      <c r="PKU67" s="407"/>
      <c r="PKV67" s="407"/>
      <c r="PKW67" s="407"/>
      <c r="PKX67" s="407"/>
      <c r="PKY67" s="407"/>
      <c r="PKZ67" s="407"/>
      <c r="PLA67" s="407"/>
      <c r="PLB67" s="407"/>
      <c r="PLC67" s="407"/>
      <c r="PLD67" s="407"/>
      <c r="PLE67" s="407"/>
      <c r="PLF67" s="407"/>
      <c r="PLG67" s="407"/>
      <c r="PLH67" s="407"/>
      <c r="PLI67" s="407"/>
      <c r="PLJ67" s="407"/>
      <c r="PLK67" s="407"/>
      <c r="PLL67" s="407"/>
      <c r="PLM67" s="407"/>
      <c r="PLN67" s="407"/>
      <c r="PLO67" s="407"/>
      <c r="PLP67" s="407"/>
      <c r="PLQ67" s="407"/>
      <c r="PLR67" s="407"/>
      <c r="PLS67" s="407"/>
      <c r="PLT67" s="407"/>
      <c r="PLU67" s="407"/>
      <c r="PLV67" s="407"/>
      <c r="PLW67" s="407"/>
      <c r="PLX67" s="407"/>
      <c r="PLY67" s="407"/>
      <c r="PLZ67" s="407"/>
      <c r="PMA67" s="407"/>
      <c r="PMB67" s="407"/>
      <c r="PMC67" s="407"/>
      <c r="PMD67" s="407"/>
      <c r="PME67" s="407"/>
      <c r="PMF67" s="407"/>
      <c r="PMG67" s="407"/>
      <c r="PMH67" s="407"/>
      <c r="PMI67" s="407"/>
      <c r="PMJ67" s="407"/>
      <c r="PMK67" s="407"/>
      <c r="PML67" s="407"/>
      <c r="PMM67" s="407"/>
      <c r="PMN67" s="407"/>
      <c r="PMO67" s="407"/>
      <c r="PMP67" s="407"/>
      <c r="PMQ67" s="407"/>
      <c r="PMR67" s="407"/>
      <c r="PMS67" s="407"/>
      <c r="PMT67" s="407"/>
      <c r="PMU67" s="407"/>
      <c r="PMV67" s="407"/>
      <c r="PMW67" s="407"/>
      <c r="PMX67" s="407"/>
      <c r="PMY67" s="407"/>
      <c r="PMZ67" s="407"/>
      <c r="PNA67" s="407"/>
      <c r="PNB67" s="407"/>
      <c r="PNC67" s="407"/>
      <c r="PND67" s="407"/>
      <c r="PNE67" s="407"/>
      <c r="PNF67" s="407"/>
      <c r="PNG67" s="407"/>
      <c r="PNH67" s="407"/>
      <c r="PNI67" s="407"/>
      <c r="PNJ67" s="407"/>
      <c r="PNK67" s="407"/>
      <c r="PNL67" s="407"/>
      <c r="PNM67" s="407"/>
      <c r="PNN67" s="407"/>
      <c r="PNO67" s="407"/>
      <c r="PNP67" s="407"/>
      <c r="PNQ67" s="407"/>
      <c r="PNR67" s="407"/>
      <c r="PNS67" s="407"/>
      <c r="PNT67" s="407"/>
      <c r="PNU67" s="407"/>
      <c r="PNV67" s="407"/>
      <c r="PNW67" s="407"/>
      <c r="PNX67" s="407"/>
      <c r="PNY67" s="407"/>
      <c r="PNZ67" s="407"/>
      <c r="POA67" s="407"/>
      <c r="POB67" s="407"/>
      <c r="POC67" s="407"/>
      <c r="POD67" s="407"/>
      <c r="POE67" s="407"/>
      <c r="POF67" s="407"/>
      <c r="POG67" s="407"/>
      <c r="POH67" s="407"/>
      <c r="POI67" s="407"/>
      <c r="POJ67" s="407"/>
      <c r="POK67" s="407"/>
      <c r="POL67" s="407"/>
      <c r="POM67" s="407"/>
      <c r="PON67" s="407"/>
      <c r="POO67" s="407"/>
      <c r="POP67" s="407"/>
      <c r="POQ67" s="407"/>
      <c r="POR67" s="407"/>
      <c r="POS67" s="407"/>
      <c r="POT67" s="407"/>
      <c r="POU67" s="407"/>
      <c r="POV67" s="407"/>
      <c r="POW67" s="407"/>
      <c r="POX67" s="407"/>
      <c r="POY67" s="407"/>
      <c r="POZ67" s="407"/>
      <c r="PPA67" s="407"/>
      <c r="PPB67" s="407"/>
      <c r="PPC67" s="407"/>
      <c r="PPD67" s="407"/>
      <c r="PPE67" s="407"/>
      <c r="PPF67" s="407"/>
      <c r="PPG67" s="407"/>
      <c r="PPH67" s="407"/>
      <c r="PPI67" s="407"/>
      <c r="PPJ67" s="407"/>
      <c r="PPK67" s="407"/>
      <c r="PPL67" s="407"/>
      <c r="PPM67" s="407"/>
      <c r="PPN67" s="407"/>
      <c r="PPO67" s="407"/>
      <c r="PPP67" s="407"/>
      <c r="PPQ67" s="407"/>
      <c r="PPR67" s="407"/>
      <c r="PPS67" s="407"/>
      <c r="PPT67" s="407"/>
      <c r="PPU67" s="407"/>
      <c r="PPV67" s="407"/>
      <c r="PPW67" s="407"/>
      <c r="PPX67" s="407"/>
      <c r="PPY67" s="407"/>
      <c r="PPZ67" s="407"/>
      <c r="PQA67" s="407"/>
      <c r="PQB67" s="407"/>
      <c r="PQC67" s="407"/>
      <c r="PQD67" s="407"/>
      <c r="PQE67" s="407"/>
      <c r="PQF67" s="407"/>
      <c r="PQG67" s="407"/>
      <c r="PQH67" s="407"/>
      <c r="PQI67" s="407"/>
      <c r="PQJ67" s="407"/>
      <c r="PQK67" s="407"/>
      <c r="PQL67" s="407"/>
      <c r="PQM67" s="407"/>
      <c r="PQN67" s="407"/>
      <c r="PQO67" s="407"/>
      <c r="PQP67" s="407"/>
      <c r="PQQ67" s="407"/>
      <c r="PQR67" s="407"/>
      <c r="PQS67" s="407"/>
      <c r="PQT67" s="407"/>
      <c r="PQU67" s="407"/>
      <c r="PQV67" s="407"/>
      <c r="PQW67" s="407"/>
      <c r="PQX67" s="407"/>
      <c r="PQY67" s="407"/>
      <c r="PQZ67" s="407"/>
      <c r="PRA67" s="407"/>
      <c r="PRB67" s="407"/>
      <c r="PRC67" s="407"/>
      <c r="PRD67" s="407"/>
      <c r="PRE67" s="407"/>
      <c r="PRF67" s="407"/>
      <c r="PRG67" s="407"/>
      <c r="PRH67" s="407"/>
      <c r="PRI67" s="407"/>
      <c r="PRJ67" s="407"/>
      <c r="PRK67" s="407"/>
      <c r="PRL67" s="407"/>
      <c r="PRM67" s="407"/>
      <c r="PRN67" s="407"/>
      <c r="PRO67" s="407"/>
      <c r="PRP67" s="407"/>
      <c r="PRQ67" s="407"/>
      <c r="PRR67" s="407"/>
      <c r="PRS67" s="407"/>
      <c r="PRT67" s="407"/>
      <c r="PRU67" s="407"/>
      <c r="PRV67" s="407"/>
      <c r="PRW67" s="407"/>
      <c r="PRX67" s="407"/>
      <c r="PRY67" s="407"/>
      <c r="PRZ67" s="407"/>
      <c r="PSA67" s="407"/>
      <c r="PSB67" s="407"/>
      <c r="PSC67" s="407"/>
      <c r="PSD67" s="407"/>
      <c r="PSE67" s="407"/>
      <c r="PSF67" s="407"/>
      <c r="PSG67" s="407"/>
      <c r="PSH67" s="407"/>
      <c r="PSI67" s="407"/>
      <c r="PSJ67" s="407"/>
      <c r="PSK67" s="407"/>
      <c r="PSL67" s="407"/>
      <c r="PSM67" s="407"/>
      <c r="PSN67" s="407"/>
      <c r="PSO67" s="407"/>
      <c r="PSP67" s="407"/>
      <c r="PSQ67" s="407"/>
      <c r="PSR67" s="407"/>
      <c r="PSS67" s="407"/>
      <c r="PST67" s="407"/>
      <c r="PSU67" s="407"/>
      <c r="PSV67" s="407"/>
      <c r="PSW67" s="407"/>
      <c r="PSX67" s="407"/>
      <c r="PSY67" s="407"/>
      <c r="PSZ67" s="407"/>
      <c r="PTA67" s="407"/>
      <c r="PTB67" s="407"/>
      <c r="PTC67" s="407"/>
      <c r="PTD67" s="407"/>
      <c r="PTE67" s="407"/>
      <c r="PTF67" s="407"/>
      <c r="PTG67" s="407"/>
      <c r="PTH67" s="407"/>
      <c r="PTI67" s="407"/>
      <c r="PTJ67" s="407"/>
      <c r="PTK67" s="407"/>
      <c r="PTL67" s="407"/>
      <c r="PTM67" s="407"/>
      <c r="PTN67" s="407"/>
      <c r="PTO67" s="407"/>
      <c r="PTP67" s="407"/>
      <c r="PTQ67" s="407"/>
      <c r="PTR67" s="407"/>
      <c r="PTS67" s="407"/>
      <c r="PTT67" s="407"/>
      <c r="PTU67" s="407"/>
      <c r="PTV67" s="407"/>
      <c r="PTW67" s="407"/>
      <c r="PTX67" s="407"/>
      <c r="PTY67" s="407"/>
      <c r="PTZ67" s="407"/>
      <c r="PUA67" s="407"/>
      <c r="PUB67" s="407"/>
      <c r="PUC67" s="407"/>
      <c r="PUD67" s="407"/>
      <c r="PUE67" s="407"/>
      <c r="PUF67" s="407"/>
      <c r="PUG67" s="407"/>
      <c r="PUH67" s="407"/>
      <c r="PUI67" s="407"/>
      <c r="PUJ67" s="407"/>
      <c r="PUK67" s="407"/>
      <c r="PUL67" s="407"/>
      <c r="PUM67" s="407"/>
      <c r="PUN67" s="407"/>
      <c r="PUO67" s="407"/>
      <c r="PUP67" s="407"/>
      <c r="PUQ67" s="407"/>
      <c r="PUR67" s="407"/>
      <c r="PUS67" s="407"/>
      <c r="PUT67" s="407"/>
      <c r="PUU67" s="407"/>
      <c r="PUV67" s="407"/>
      <c r="PUW67" s="407"/>
      <c r="PUX67" s="407"/>
      <c r="PUY67" s="407"/>
      <c r="PUZ67" s="407"/>
      <c r="PVA67" s="407"/>
      <c r="PVB67" s="407"/>
      <c r="PVC67" s="407"/>
      <c r="PVD67" s="407"/>
      <c r="PVE67" s="407"/>
      <c r="PVF67" s="407"/>
      <c r="PVG67" s="407"/>
      <c r="PVH67" s="407"/>
      <c r="PVI67" s="407"/>
      <c r="PVJ67" s="407"/>
      <c r="PVK67" s="407"/>
      <c r="PVL67" s="407"/>
      <c r="PVM67" s="407"/>
      <c r="PVN67" s="407"/>
      <c r="PVO67" s="407"/>
      <c r="PVP67" s="407"/>
      <c r="PVQ67" s="407"/>
      <c r="PVR67" s="407"/>
      <c r="PVS67" s="407"/>
      <c r="PVT67" s="407"/>
      <c r="PVU67" s="407"/>
      <c r="PVV67" s="407"/>
      <c r="PVW67" s="407"/>
      <c r="PVX67" s="407"/>
      <c r="PVY67" s="407"/>
      <c r="PVZ67" s="407"/>
      <c r="PWA67" s="407"/>
      <c r="PWB67" s="407"/>
      <c r="PWC67" s="407"/>
      <c r="PWD67" s="407"/>
      <c r="PWE67" s="407"/>
      <c r="PWF67" s="407"/>
      <c r="PWG67" s="407"/>
      <c r="PWH67" s="407"/>
      <c r="PWI67" s="407"/>
      <c r="PWJ67" s="407"/>
      <c r="PWK67" s="407"/>
      <c r="PWL67" s="407"/>
      <c r="PWM67" s="407"/>
      <c r="PWN67" s="407"/>
      <c r="PWO67" s="407"/>
      <c r="PWP67" s="407"/>
      <c r="PWQ67" s="407"/>
      <c r="PWR67" s="407"/>
      <c r="PWS67" s="407"/>
      <c r="PWT67" s="407"/>
      <c r="PWU67" s="407"/>
      <c r="PWV67" s="407"/>
      <c r="PWW67" s="407"/>
      <c r="PWX67" s="407"/>
      <c r="PWY67" s="407"/>
      <c r="PWZ67" s="407"/>
      <c r="PXA67" s="407"/>
      <c r="PXB67" s="407"/>
      <c r="PXC67" s="407"/>
      <c r="PXD67" s="407"/>
      <c r="PXE67" s="407"/>
      <c r="PXF67" s="407"/>
      <c r="PXG67" s="407"/>
      <c r="PXH67" s="407"/>
      <c r="PXI67" s="407"/>
      <c r="PXJ67" s="407"/>
      <c r="PXK67" s="407"/>
      <c r="PXL67" s="407"/>
      <c r="PXM67" s="407"/>
      <c r="PXN67" s="407"/>
      <c r="PXO67" s="407"/>
      <c r="PXP67" s="407"/>
      <c r="PXQ67" s="407"/>
      <c r="PXR67" s="407"/>
      <c r="PXS67" s="407"/>
      <c r="PXT67" s="407"/>
      <c r="PXU67" s="407"/>
      <c r="PXV67" s="407"/>
      <c r="PXW67" s="407"/>
      <c r="PXX67" s="407"/>
      <c r="PXY67" s="407"/>
      <c r="PXZ67" s="407"/>
      <c r="PYA67" s="407"/>
      <c r="PYB67" s="407"/>
      <c r="PYC67" s="407"/>
      <c r="PYD67" s="407"/>
      <c r="PYE67" s="407"/>
      <c r="PYF67" s="407"/>
      <c r="PYG67" s="407"/>
      <c r="PYH67" s="407"/>
      <c r="PYI67" s="407"/>
      <c r="PYJ67" s="407"/>
      <c r="PYK67" s="407"/>
      <c r="PYL67" s="407"/>
      <c r="PYM67" s="407"/>
      <c r="PYN67" s="407"/>
      <c r="PYO67" s="407"/>
      <c r="PYP67" s="407"/>
      <c r="PYQ67" s="407"/>
      <c r="PYR67" s="407"/>
      <c r="PYS67" s="407"/>
      <c r="PYT67" s="407"/>
      <c r="PYU67" s="407"/>
      <c r="PYV67" s="407"/>
      <c r="PYW67" s="407"/>
      <c r="PYX67" s="407"/>
      <c r="PYY67" s="407"/>
      <c r="PYZ67" s="407"/>
      <c r="PZA67" s="407"/>
      <c r="PZB67" s="407"/>
      <c r="PZC67" s="407"/>
      <c r="PZD67" s="407"/>
      <c r="PZE67" s="407"/>
      <c r="PZF67" s="407"/>
      <c r="PZG67" s="407"/>
      <c r="PZH67" s="407"/>
      <c r="PZI67" s="407"/>
      <c r="PZJ67" s="407"/>
      <c r="PZK67" s="407"/>
      <c r="PZL67" s="407"/>
      <c r="PZM67" s="407"/>
      <c r="PZN67" s="407"/>
      <c r="PZO67" s="407"/>
      <c r="PZP67" s="407"/>
      <c r="PZQ67" s="407"/>
      <c r="PZR67" s="407"/>
      <c r="PZS67" s="407"/>
      <c r="PZT67" s="407"/>
      <c r="PZU67" s="407"/>
      <c r="PZV67" s="407"/>
      <c r="PZW67" s="407"/>
      <c r="PZX67" s="407"/>
      <c r="PZY67" s="407"/>
      <c r="PZZ67" s="407"/>
      <c r="QAA67" s="407"/>
      <c r="QAB67" s="407"/>
      <c r="QAC67" s="407"/>
      <c r="QAD67" s="407"/>
      <c r="QAE67" s="407"/>
      <c r="QAF67" s="407"/>
      <c r="QAG67" s="407"/>
      <c r="QAH67" s="407"/>
      <c r="QAI67" s="407"/>
      <c r="QAJ67" s="407"/>
      <c r="QAK67" s="407"/>
      <c r="QAL67" s="407"/>
      <c r="QAM67" s="407"/>
      <c r="QAN67" s="407"/>
      <c r="QAO67" s="407"/>
      <c r="QAP67" s="407"/>
      <c r="QAQ67" s="407"/>
      <c r="QAR67" s="407"/>
      <c r="QAS67" s="407"/>
      <c r="QAT67" s="407"/>
      <c r="QAU67" s="407"/>
      <c r="QAV67" s="407"/>
      <c r="QAW67" s="407"/>
      <c r="QAX67" s="407"/>
      <c r="QAY67" s="407"/>
      <c r="QAZ67" s="407"/>
      <c r="QBA67" s="407"/>
      <c r="QBB67" s="407"/>
      <c r="QBC67" s="407"/>
      <c r="QBD67" s="407"/>
      <c r="QBE67" s="407"/>
      <c r="QBF67" s="407"/>
      <c r="QBG67" s="407"/>
      <c r="QBH67" s="407"/>
      <c r="QBI67" s="407"/>
      <c r="QBJ67" s="407"/>
      <c r="QBK67" s="407"/>
      <c r="QBL67" s="407"/>
      <c r="QBM67" s="407"/>
      <c r="QBN67" s="407"/>
      <c r="QBO67" s="407"/>
      <c r="QBP67" s="407"/>
      <c r="QBQ67" s="407"/>
      <c r="QBR67" s="407"/>
      <c r="QBS67" s="407"/>
      <c r="QBT67" s="407"/>
      <c r="QBU67" s="407"/>
      <c r="QBV67" s="407"/>
      <c r="QBW67" s="407"/>
      <c r="QBX67" s="407"/>
      <c r="QBY67" s="407"/>
      <c r="QBZ67" s="407"/>
      <c r="QCA67" s="407"/>
      <c r="QCB67" s="407"/>
      <c r="QCC67" s="407"/>
      <c r="QCD67" s="407"/>
      <c r="QCE67" s="407"/>
      <c r="QCF67" s="407"/>
      <c r="QCG67" s="407"/>
      <c r="QCH67" s="407"/>
      <c r="QCI67" s="407"/>
      <c r="QCJ67" s="407"/>
      <c r="QCK67" s="407"/>
      <c r="QCL67" s="407"/>
      <c r="QCM67" s="407"/>
      <c r="QCN67" s="407"/>
      <c r="QCO67" s="407"/>
      <c r="QCP67" s="407"/>
      <c r="QCQ67" s="407"/>
      <c r="QCR67" s="407"/>
      <c r="QCS67" s="407"/>
      <c r="QCT67" s="407"/>
      <c r="QCU67" s="407"/>
      <c r="QCV67" s="407"/>
      <c r="QCW67" s="407"/>
      <c r="QCX67" s="407"/>
      <c r="QCY67" s="407"/>
      <c r="QCZ67" s="407"/>
      <c r="QDA67" s="407"/>
      <c r="QDB67" s="407"/>
      <c r="QDC67" s="407"/>
      <c r="QDD67" s="407"/>
      <c r="QDE67" s="407"/>
      <c r="QDF67" s="407"/>
      <c r="QDG67" s="407"/>
      <c r="QDH67" s="407"/>
      <c r="QDI67" s="407"/>
      <c r="QDJ67" s="407"/>
      <c r="QDK67" s="407"/>
      <c r="QDL67" s="407"/>
      <c r="QDM67" s="407"/>
      <c r="QDN67" s="407"/>
      <c r="QDO67" s="407"/>
      <c r="QDP67" s="407"/>
      <c r="QDQ67" s="407"/>
      <c r="QDR67" s="407"/>
      <c r="QDS67" s="407"/>
      <c r="QDT67" s="407"/>
      <c r="QDU67" s="407"/>
      <c r="QDV67" s="407"/>
      <c r="QDW67" s="407"/>
      <c r="QDX67" s="407"/>
      <c r="QDY67" s="407"/>
      <c r="QDZ67" s="407"/>
      <c r="QEA67" s="407"/>
      <c r="QEB67" s="407"/>
      <c r="QEC67" s="407"/>
      <c r="QED67" s="407"/>
      <c r="QEE67" s="407"/>
      <c r="QEF67" s="407"/>
      <c r="QEG67" s="407"/>
      <c r="QEH67" s="407"/>
      <c r="QEI67" s="407"/>
      <c r="QEJ67" s="407"/>
      <c r="QEK67" s="407"/>
      <c r="QEL67" s="407"/>
      <c r="QEM67" s="407"/>
      <c r="QEN67" s="407"/>
      <c r="QEO67" s="407"/>
      <c r="QEP67" s="407"/>
      <c r="QEQ67" s="407"/>
      <c r="QER67" s="407"/>
      <c r="QES67" s="407"/>
      <c r="QET67" s="407"/>
      <c r="QEU67" s="407"/>
      <c r="QEV67" s="407"/>
      <c r="QEW67" s="407"/>
      <c r="QEX67" s="407"/>
      <c r="QEY67" s="407"/>
      <c r="QEZ67" s="407"/>
      <c r="QFA67" s="407"/>
      <c r="QFB67" s="407"/>
      <c r="QFC67" s="407"/>
      <c r="QFD67" s="407"/>
      <c r="QFE67" s="407"/>
      <c r="QFF67" s="407"/>
      <c r="QFG67" s="407"/>
      <c r="QFH67" s="407"/>
      <c r="QFI67" s="407"/>
      <c r="QFJ67" s="407"/>
      <c r="QFK67" s="407"/>
      <c r="QFL67" s="407"/>
      <c r="QFM67" s="407"/>
      <c r="QFN67" s="407"/>
      <c r="QFO67" s="407"/>
      <c r="QFP67" s="407"/>
      <c r="QFQ67" s="407"/>
      <c r="QFR67" s="407"/>
      <c r="QFS67" s="407"/>
      <c r="QFT67" s="407"/>
      <c r="QFU67" s="407"/>
      <c r="QFV67" s="407"/>
      <c r="QFW67" s="407"/>
      <c r="QFX67" s="407"/>
      <c r="QFY67" s="407"/>
      <c r="QFZ67" s="407"/>
      <c r="QGA67" s="407"/>
      <c r="QGB67" s="407"/>
      <c r="QGC67" s="407"/>
      <c r="QGD67" s="407"/>
      <c r="QGE67" s="407"/>
      <c r="QGF67" s="407"/>
      <c r="QGG67" s="407"/>
      <c r="QGH67" s="407"/>
      <c r="QGI67" s="407"/>
      <c r="QGJ67" s="407"/>
      <c r="QGK67" s="407"/>
      <c r="QGL67" s="407"/>
      <c r="QGM67" s="407"/>
      <c r="QGN67" s="407"/>
      <c r="QGO67" s="407"/>
      <c r="QGP67" s="407"/>
      <c r="QGQ67" s="407"/>
      <c r="QGR67" s="407"/>
      <c r="QGS67" s="407"/>
      <c r="QGT67" s="407"/>
      <c r="QGU67" s="407"/>
      <c r="QGV67" s="407"/>
      <c r="QGW67" s="407"/>
      <c r="QGX67" s="407"/>
      <c r="QGY67" s="407"/>
      <c r="QGZ67" s="407"/>
      <c r="QHA67" s="407"/>
      <c r="QHB67" s="407"/>
      <c r="QHC67" s="407"/>
      <c r="QHD67" s="407"/>
      <c r="QHE67" s="407"/>
      <c r="QHF67" s="407"/>
      <c r="QHG67" s="407"/>
      <c r="QHH67" s="407"/>
      <c r="QHI67" s="407"/>
      <c r="QHJ67" s="407"/>
      <c r="QHK67" s="407"/>
      <c r="QHL67" s="407"/>
      <c r="QHM67" s="407"/>
      <c r="QHN67" s="407"/>
      <c r="QHO67" s="407"/>
      <c r="QHP67" s="407"/>
      <c r="QHQ67" s="407"/>
      <c r="QHR67" s="407"/>
      <c r="QHS67" s="407"/>
      <c r="QHT67" s="407"/>
      <c r="QHU67" s="407"/>
      <c r="QHV67" s="407"/>
      <c r="QHW67" s="407"/>
      <c r="QHX67" s="407"/>
      <c r="QHY67" s="407"/>
      <c r="QHZ67" s="407"/>
      <c r="QIA67" s="407"/>
      <c r="QIB67" s="407"/>
      <c r="QIC67" s="407"/>
      <c r="QID67" s="407"/>
      <c r="QIE67" s="407"/>
      <c r="QIF67" s="407"/>
      <c r="QIG67" s="407"/>
      <c r="QIH67" s="407"/>
      <c r="QII67" s="407"/>
      <c r="QIJ67" s="407"/>
      <c r="QIK67" s="407"/>
      <c r="QIL67" s="407"/>
      <c r="QIM67" s="407"/>
      <c r="QIN67" s="407"/>
      <c r="QIO67" s="407"/>
      <c r="QIP67" s="407"/>
      <c r="QIQ67" s="407"/>
      <c r="QIR67" s="407"/>
      <c r="QIS67" s="407"/>
      <c r="QIT67" s="407"/>
      <c r="QIU67" s="407"/>
      <c r="QIV67" s="407"/>
      <c r="QIW67" s="407"/>
      <c r="QIX67" s="407"/>
      <c r="QIY67" s="407"/>
      <c r="QIZ67" s="407"/>
      <c r="QJA67" s="407"/>
      <c r="QJB67" s="407"/>
      <c r="QJC67" s="407"/>
      <c r="QJD67" s="407"/>
      <c r="QJE67" s="407"/>
      <c r="QJF67" s="407"/>
      <c r="QJG67" s="407"/>
      <c r="QJH67" s="407"/>
      <c r="QJI67" s="407"/>
      <c r="QJJ67" s="407"/>
      <c r="QJK67" s="407"/>
      <c r="QJL67" s="407"/>
      <c r="QJM67" s="407"/>
      <c r="QJN67" s="407"/>
      <c r="QJO67" s="407"/>
      <c r="QJP67" s="407"/>
      <c r="QJQ67" s="407"/>
      <c r="QJR67" s="407"/>
      <c r="QJS67" s="407"/>
      <c r="QJT67" s="407"/>
      <c r="QJU67" s="407"/>
      <c r="QJV67" s="407"/>
      <c r="QJW67" s="407"/>
      <c r="QJX67" s="407"/>
      <c r="QJY67" s="407"/>
      <c r="QJZ67" s="407"/>
      <c r="QKA67" s="407"/>
      <c r="QKB67" s="407"/>
      <c r="QKC67" s="407"/>
      <c r="QKD67" s="407"/>
      <c r="QKE67" s="407"/>
      <c r="QKF67" s="407"/>
      <c r="QKG67" s="407"/>
      <c r="QKH67" s="407"/>
      <c r="QKI67" s="407"/>
      <c r="QKJ67" s="407"/>
      <c r="QKK67" s="407"/>
      <c r="QKL67" s="407"/>
      <c r="QKM67" s="407"/>
      <c r="QKN67" s="407"/>
      <c r="QKO67" s="407"/>
      <c r="QKP67" s="407"/>
      <c r="QKQ67" s="407"/>
      <c r="QKR67" s="407"/>
      <c r="QKS67" s="407"/>
      <c r="QKT67" s="407"/>
      <c r="QKU67" s="407"/>
      <c r="QKV67" s="407"/>
      <c r="QKW67" s="407"/>
      <c r="QKX67" s="407"/>
      <c r="QKY67" s="407"/>
      <c r="QKZ67" s="407"/>
      <c r="QLA67" s="407"/>
      <c r="QLB67" s="407"/>
      <c r="QLC67" s="407"/>
      <c r="QLD67" s="407"/>
      <c r="QLE67" s="407"/>
      <c r="QLF67" s="407"/>
      <c r="QLG67" s="407"/>
      <c r="QLH67" s="407"/>
      <c r="QLI67" s="407"/>
      <c r="QLJ67" s="407"/>
      <c r="QLK67" s="407"/>
      <c r="QLL67" s="407"/>
      <c r="QLM67" s="407"/>
      <c r="QLN67" s="407"/>
      <c r="QLO67" s="407"/>
      <c r="QLP67" s="407"/>
      <c r="QLQ67" s="407"/>
      <c r="QLR67" s="407"/>
      <c r="QLS67" s="407"/>
      <c r="QLT67" s="407"/>
      <c r="QLU67" s="407"/>
      <c r="QLV67" s="407"/>
      <c r="QLW67" s="407"/>
      <c r="QLX67" s="407"/>
      <c r="QLY67" s="407"/>
      <c r="QLZ67" s="407"/>
      <c r="QMA67" s="407"/>
      <c r="QMB67" s="407"/>
      <c r="QMC67" s="407"/>
      <c r="QMD67" s="407"/>
      <c r="QME67" s="407"/>
      <c r="QMF67" s="407"/>
      <c r="QMG67" s="407"/>
      <c r="QMH67" s="407"/>
      <c r="QMI67" s="407"/>
      <c r="QMJ67" s="407"/>
      <c r="QMK67" s="407"/>
      <c r="QML67" s="407"/>
      <c r="QMM67" s="407"/>
      <c r="QMN67" s="407"/>
      <c r="QMO67" s="407"/>
      <c r="QMP67" s="407"/>
      <c r="QMQ67" s="407"/>
      <c r="QMR67" s="407"/>
      <c r="QMS67" s="407"/>
      <c r="QMT67" s="407"/>
      <c r="QMU67" s="407"/>
      <c r="QMV67" s="407"/>
      <c r="QMW67" s="407"/>
      <c r="QMX67" s="407"/>
      <c r="QMY67" s="407"/>
      <c r="QMZ67" s="407"/>
      <c r="QNA67" s="407"/>
      <c r="QNB67" s="407"/>
      <c r="QNC67" s="407"/>
      <c r="QND67" s="407"/>
      <c r="QNE67" s="407"/>
      <c r="QNF67" s="407"/>
      <c r="QNG67" s="407"/>
      <c r="QNH67" s="407"/>
      <c r="QNI67" s="407"/>
      <c r="QNJ67" s="407"/>
      <c r="QNK67" s="407"/>
      <c r="QNL67" s="407"/>
      <c r="QNM67" s="407"/>
      <c r="QNN67" s="407"/>
      <c r="QNO67" s="407"/>
      <c r="QNP67" s="407"/>
      <c r="QNQ67" s="407"/>
      <c r="QNR67" s="407"/>
      <c r="QNS67" s="407"/>
      <c r="QNT67" s="407"/>
      <c r="QNU67" s="407"/>
      <c r="QNV67" s="407"/>
      <c r="QNW67" s="407"/>
      <c r="QNX67" s="407"/>
      <c r="QNY67" s="407"/>
      <c r="QNZ67" s="407"/>
      <c r="QOA67" s="407"/>
      <c r="QOB67" s="407"/>
      <c r="QOC67" s="407"/>
      <c r="QOD67" s="407"/>
      <c r="QOE67" s="407"/>
      <c r="QOF67" s="407"/>
      <c r="QOG67" s="407"/>
      <c r="QOH67" s="407"/>
      <c r="QOI67" s="407"/>
      <c r="QOJ67" s="407"/>
      <c r="QOK67" s="407"/>
      <c r="QOL67" s="407"/>
      <c r="QOM67" s="407"/>
      <c r="QON67" s="407"/>
      <c r="QOO67" s="407"/>
      <c r="QOP67" s="407"/>
      <c r="QOQ67" s="407"/>
      <c r="QOR67" s="407"/>
      <c r="QOS67" s="407"/>
      <c r="QOT67" s="407"/>
      <c r="QOU67" s="407"/>
      <c r="QOV67" s="407"/>
      <c r="QOW67" s="407"/>
      <c r="QOX67" s="407"/>
      <c r="QOY67" s="407"/>
      <c r="QOZ67" s="407"/>
      <c r="QPA67" s="407"/>
      <c r="QPB67" s="407"/>
      <c r="QPC67" s="407"/>
      <c r="QPD67" s="407"/>
      <c r="QPE67" s="407"/>
      <c r="QPF67" s="407"/>
      <c r="QPG67" s="407"/>
      <c r="QPH67" s="407"/>
      <c r="QPI67" s="407"/>
      <c r="QPJ67" s="407"/>
      <c r="QPK67" s="407"/>
      <c r="QPL67" s="407"/>
      <c r="QPM67" s="407"/>
      <c r="QPN67" s="407"/>
      <c r="QPO67" s="407"/>
      <c r="QPP67" s="407"/>
      <c r="QPQ67" s="407"/>
      <c r="QPR67" s="407"/>
      <c r="QPS67" s="407"/>
      <c r="QPT67" s="407"/>
      <c r="QPU67" s="407"/>
      <c r="QPV67" s="407"/>
      <c r="QPW67" s="407"/>
      <c r="QPX67" s="407"/>
      <c r="QPY67" s="407"/>
      <c r="QPZ67" s="407"/>
      <c r="QQA67" s="407"/>
      <c r="QQB67" s="407"/>
      <c r="QQC67" s="407"/>
      <c r="QQD67" s="407"/>
      <c r="QQE67" s="407"/>
      <c r="QQF67" s="407"/>
      <c r="QQG67" s="407"/>
      <c r="QQH67" s="407"/>
      <c r="QQI67" s="407"/>
      <c r="QQJ67" s="407"/>
      <c r="QQK67" s="407"/>
      <c r="QQL67" s="407"/>
      <c r="QQM67" s="407"/>
      <c r="QQN67" s="407"/>
      <c r="QQO67" s="407"/>
      <c r="QQP67" s="407"/>
      <c r="QQQ67" s="407"/>
      <c r="QQR67" s="407"/>
      <c r="QQS67" s="407"/>
      <c r="QQT67" s="407"/>
      <c r="QQU67" s="407"/>
      <c r="QQV67" s="407"/>
      <c r="QQW67" s="407"/>
      <c r="QQX67" s="407"/>
      <c r="QQY67" s="407"/>
      <c r="QQZ67" s="407"/>
      <c r="QRA67" s="407"/>
      <c r="QRB67" s="407"/>
      <c r="QRC67" s="407"/>
      <c r="QRD67" s="407"/>
      <c r="QRE67" s="407"/>
      <c r="QRF67" s="407"/>
      <c r="QRG67" s="407"/>
      <c r="QRH67" s="407"/>
      <c r="QRI67" s="407"/>
      <c r="QRJ67" s="407"/>
      <c r="QRK67" s="407"/>
      <c r="QRL67" s="407"/>
      <c r="QRM67" s="407"/>
      <c r="QRN67" s="407"/>
      <c r="QRO67" s="407"/>
      <c r="QRP67" s="407"/>
      <c r="QRQ67" s="407"/>
      <c r="QRR67" s="407"/>
      <c r="QRS67" s="407"/>
      <c r="QRT67" s="407"/>
      <c r="QRU67" s="407"/>
      <c r="QRV67" s="407"/>
      <c r="QRW67" s="407"/>
      <c r="QRX67" s="407"/>
      <c r="QRY67" s="407"/>
      <c r="QRZ67" s="407"/>
      <c r="QSA67" s="407"/>
      <c r="QSB67" s="407"/>
      <c r="QSC67" s="407"/>
      <c r="QSD67" s="407"/>
      <c r="QSE67" s="407"/>
      <c r="QSF67" s="407"/>
      <c r="QSG67" s="407"/>
      <c r="QSH67" s="407"/>
      <c r="QSI67" s="407"/>
      <c r="QSJ67" s="407"/>
      <c r="QSK67" s="407"/>
      <c r="QSL67" s="407"/>
      <c r="QSM67" s="407"/>
      <c r="QSN67" s="407"/>
      <c r="QSO67" s="407"/>
      <c r="QSP67" s="407"/>
      <c r="QSQ67" s="407"/>
      <c r="QSR67" s="407"/>
      <c r="QSS67" s="407"/>
      <c r="QST67" s="407"/>
      <c r="QSU67" s="407"/>
      <c r="QSV67" s="407"/>
      <c r="QSW67" s="407"/>
      <c r="QSX67" s="407"/>
      <c r="QSY67" s="407"/>
      <c r="QSZ67" s="407"/>
      <c r="QTA67" s="407"/>
      <c r="QTB67" s="407"/>
      <c r="QTC67" s="407"/>
      <c r="QTD67" s="407"/>
      <c r="QTE67" s="407"/>
      <c r="QTF67" s="407"/>
      <c r="QTG67" s="407"/>
      <c r="QTH67" s="407"/>
      <c r="QTI67" s="407"/>
      <c r="QTJ67" s="407"/>
      <c r="QTK67" s="407"/>
      <c r="QTL67" s="407"/>
      <c r="QTM67" s="407"/>
      <c r="QTN67" s="407"/>
      <c r="QTO67" s="407"/>
      <c r="QTP67" s="407"/>
      <c r="QTQ67" s="407"/>
      <c r="QTR67" s="407"/>
      <c r="QTS67" s="407"/>
      <c r="QTT67" s="407"/>
      <c r="QTU67" s="407"/>
      <c r="QTV67" s="407"/>
      <c r="QTW67" s="407"/>
      <c r="QTX67" s="407"/>
      <c r="QTY67" s="407"/>
      <c r="QTZ67" s="407"/>
      <c r="QUA67" s="407"/>
      <c r="QUB67" s="407"/>
      <c r="QUC67" s="407"/>
      <c r="QUD67" s="407"/>
      <c r="QUE67" s="407"/>
      <c r="QUF67" s="407"/>
      <c r="QUG67" s="407"/>
      <c r="QUH67" s="407"/>
      <c r="QUI67" s="407"/>
      <c r="QUJ67" s="407"/>
      <c r="QUK67" s="407"/>
      <c r="QUL67" s="407"/>
      <c r="QUM67" s="407"/>
      <c r="QUN67" s="407"/>
      <c r="QUO67" s="407"/>
      <c r="QUP67" s="407"/>
      <c r="QUQ67" s="407"/>
      <c r="QUR67" s="407"/>
      <c r="QUS67" s="407"/>
      <c r="QUT67" s="407"/>
      <c r="QUU67" s="407"/>
      <c r="QUV67" s="407"/>
      <c r="QUW67" s="407"/>
      <c r="QUX67" s="407"/>
      <c r="QUY67" s="407"/>
      <c r="QUZ67" s="407"/>
      <c r="QVA67" s="407"/>
      <c r="QVB67" s="407"/>
      <c r="QVC67" s="407"/>
      <c r="QVD67" s="407"/>
      <c r="QVE67" s="407"/>
      <c r="QVF67" s="407"/>
      <c r="QVG67" s="407"/>
      <c r="QVH67" s="407"/>
      <c r="QVI67" s="407"/>
      <c r="QVJ67" s="407"/>
      <c r="QVK67" s="407"/>
      <c r="QVL67" s="407"/>
      <c r="QVM67" s="407"/>
      <c r="QVN67" s="407"/>
      <c r="QVO67" s="407"/>
      <c r="QVP67" s="407"/>
      <c r="QVQ67" s="407"/>
      <c r="QVR67" s="407"/>
      <c r="QVS67" s="407"/>
      <c r="QVT67" s="407"/>
      <c r="QVU67" s="407"/>
      <c r="QVV67" s="407"/>
      <c r="QVW67" s="407"/>
      <c r="QVX67" s="407"/>
      <c r="QVY67" s="407"/>
      <c r="QVZ67" s="407"/>
      <c r="QWA67" s="407"/>
      <c r="QWB67" s="407"/>
      <c r="QWC67" s="407"/>
      <c r="QWD67" s="407"/>
      <c r="QWE67" s="407"/>
      <c r="QWF67" s="407"/>
      <c r="QWG67" s="407"/>
      <c r="QWH67" s="407"/>
      <c r="QWI67" s="407"/>
      <c r="QWJ67" s="407"/>
      <c r="QWK67" s="407"/>
      <c r="QWL67" s="407"/>
      <c r="QWM67" s="407"/>
      <c r="QWN67" s="407"/>
      <c r="QWO67" s="407"/>
      <c r="QWP67" s="407"/>
      <c r="QWQ67" s="407"/>
      <c r="QWR67" s="407"/>
      <c r="QWS67" s="407"/>
      <c r="QWT67" s="407"/>
      <c r="QWU67" s="407"/>
      <c r="QWV67" s="407"/>
      <c r="QWW67" s="407"/>
      <c r="QWX67" s="407"/>
      <c r="QWY67" s="407"/>
      <c r="QWZ67" s="407"/>
      <c r="QXA67" s="407"/>
      <c r="QXB67" s="407"/>
      <c r="QXC67" s="407"/>
      <c r="QXD67" s="407"/>
      <c r="QXE67" s="407"/>
      <c r="QXF67" s="407"/>
      <c r="QXG67" s="407"/>
      <c r="QXH67" s="407"/>
      <c r="QXI67" s="407"/>
      <c r="QXJ67" s="407"/>
      <c r="QXK67" s="407"/>
      <c r="QXL67" s="407"/>
      <c r="QXM67" s="407"/>
      <c r="QXN67" s="407"/>
      <c r="QXO67" s="407"/>
      <c r="QXP67" s="407"/>
      <c r="QXQ67" s="407"/>
      <c r="QXR67" s="407"/>
      <c r="QXS67" s="407"/>
      <c r="QXT67" s="407"/>
      <c r="QXU67" s="407"/>
      <c r="QXV67" s="407"/>
      <c r="QXW67" s="407"/>
      <c r="QXX67" s="407"/>
      <c r="QXY67" s="407"/>
      <c r="QXZ67" s="407"/>
      <c r="QYA67" s="407"/>
      <c r="QYB67" s="407"/>
      <c r="QYC67" s="407"/>
      <c r="QYD67" s="407"/>
      <c r="QYE67" s="407"/>
      <c r="QYF67" s="407"/>
      <c r="QYG67" s="407"/>
      <c r="QYH67" s="407"/>
      <c r="QYI67" s="407"/>
      <c r="QYJ67" s="407"/>
      <c r="QYK67" s="407"/>
      <c r="QYL67" s="407"/>
      <c r="QYM67" s="407"/>
      <c r="QYN67" s="407"/>
      <c r="QYO67" s="407"/>
      <c r="QYP67" s="407"/>
      <c r="QYQ67" s="407"/>
      <c r="QYR67" s="407"/>
      <c r="QYS67" s="407"/>
      <c r="QYT67" s="407"/>
      <c r="QYU67" s="407"/>
      <c r="QYV67" s="407"/>
      <c r="QYW67" s="407"/>
      <c r="QYX67" s="407"/>
      <c r="QYY67" s="407"/>
      <c r="QYZ67" s="407"/>
      <c r="QZA67" s="407"/>
      <c r="QZB67" s="407"/>
      <c r="QZC67" s="407"/>
      <c r="QZD67" s="407"/>
      <c r="QZE67" s="407"/>
      <c r="QZF67" s="407"/>
      <c r="QZG67" s="407"/>
      <c r="QZH67" s="407"/>
      <c r="QZI67" s="407"/>
      <c r="QZJ67" s="407"/>
      <c r="QZK67" s="407"/>
      <c r="QZL67" s="407"/>
      <c r="QZM67" s="407"/>
      <c r="QZN67" s="407"/>
      <c r="QZO67" s="407"/>
      <c r="QZP67" s="407"/>
      <c r="QZQ67" s="407"/>
      <c r="QZR67" s="407"/>
      <c r="QZS67" s="407"/>
      <c r="QZT67" s="407"/>
      <c r="QZU67" s="407"/>
      <c r="QZV67" s="407"/>
      <c r="QZW67" s="407"/>
      <c r="QZX67" s="407"/>
      <c r="QZY67" s="407"/>
      <c r="QZZ67" s="407"/>
      <c r="RAA67" s="407"/>
      <c r="RAB67" s="407"/>
      <c r="RAC67" s="407"/>
      <c r="RAD67" s="407"/>
      <c r="RAE67" s="407"/>
      <c r="RAF67" s="407"/>
      <c r="RAG67" s="407"/>
      <c r="RAH67" s="407"/>
      <c r="RAI67" s="407"/>
      <c r="RAJ67" s="407"/>
      <c r="RAK67" s="407"/>
      <c r="RAL67" s="407"/>
      <c r="RAM67" s="407"/>
      <c r="RAN67" s="407"/>
      <c r="RAO67" s="407"/>
      <c r="RAP67" s="407"/>
      <c r="RAQ67" s="407"/>
      <c r="RAR67" s="407"/>
      <c r="RAS67" s="407"/>
      <c r="RAT67" s="407"/>
      <c r="RAU67" s="407"/>
      <c r="RAV67" s="407"/>
      <c r="RAW67" s="407"/>
      <c r="RAX67" s="407"/>
      <c r="RAY67" s="407"/>
      <c r="RAZ67" s="407"/>
      <c r="RBA67" s="407"/>
      <c r="RBB67" s="407"/>
      <c r="RBC67" s="407"/>
      <c r="RBD67" s="407"/>
      <c r="RBE67" s="407"/>
      <c r="RBF67" s="407"/>
      <c r="RBG67" s="407"/>
      <c r="RBH67" s="407"/>
      <c r="RBI67" s="407"/>
      <c r="RBJ67" s="407"/>
      <c r="RBK67" s="407"/>
      <c r="RBL67" s="407"/>
      <c r="RBM67" s="407"/>
      <c r="RBN67" s="407"/>
      <c r="RBO67" s="407"/>
      <c r="RBP67" s="407"/>
      <c r="RBQ67" s="407"/>
      <c r="RBR67" s="407"/>
      <c r="RBS67" s="407"/>
      <c r="RBT67" s="407"/>
      <c r="RBU67" s="407"/>
      <c r="RBV67" s="407"/>
      <c r="RBW67" s="407"/>
      <c r="RBX67" s="407"/>
      <c r="RBY67" s="407"/>
      <c r="RBZ67" s="407"/>
      <c r="RCA67" s="407"/>
      <c r="RCB67" s="407"/>
      <c r="RCC67" s="407"/>
      <c r="RCD67" s="407"/>
      <c r="RCE67" s="407"/>
      <c r="RCF67" s="407"/>
      <c r="RCG67" s="407"/>
      <c r="RCH67" s="407"/>
      <c r="RCI67" s="407"/>
      <c r="RCJ67" s="407"/>
      <c r="RCK67" s="407"/>
      <c r="RCL67" s="407"/>
      <c r="RCM67" s="407"/>
      <c r="RCN67" s="407"/>
      <c r="RCO67" s="407"/>
      <c r="RCP67" s="407"/>
      <c r="RCQ67" s="407"/>
      <c r="RCR67" s="407"/>
      <c r="RCS67" s="407"/>
      <c r="RCT67" s="407"/>
      <c r="RCU67" s="407"/>
      <c r="RCV67" s="407"/>
      <c r="RCW67" s="407"/>
      <c r="RCX67" s="407"/>
      <c r="RCY67" s="407"/>
      <c r="RCZ67" s="407"/>
      <c r="RDA67" s="407"/>
      <c r="RDB67" s="407"/>
      <c r="RDC67" s="407"/>
      <c r="RDD67" s="407"/>
      <c r="RDE67" s="407"/>
      <c r="RDF67" s="407"/>
      <c r="RDG67" s="407"/>
      <c r="RDH67" s="407"/>
      <c r="RDI67" s="407"/>
      <c r="RDJ67" s="407"/>
      <c r="RDK67" s="407"/>
      <c r="RDL67" s="407"/>
      <c r="RDM67" s="407"/>
      <c r="RDN67" s="407"/>
      <c r="RDO67" s="407"/>
      <c r="RDP67" s="407"/>
      <c r="RDQ67" s="407"/>
      <c r="RDR67" s="407"/>
      <c r="RDS67" s="407"/>
      <c r="RDT67" s="407"/>
      <c r="RDU67" s="407"/>
      <c r="RDV67" s="407"/>
      <c r="RDW67" s="407"/>
      <c r="RDX67" s="407"/>
      <c r="RDY67" s="407"/>
      <c r="RDZ67" s="407"/>
      <c r="REA67" s="407"/>
      <c r="REB67" s="407"/>
      <c r="REC67" s="407"/>
      <c r="RED67" s="407"/>
      <c r="REE67" s="407"/>
      <c r="REF67" s="407"/>
      <c r="REG67" s="407"/>
      <c r="REH67" s="407"/>
      <c r="REI67" s="407"/>
      <c r="REJ67" s="407"/>
      <c r="REK67" s="407"/>
      <c r="REL67" s="407"/>
      <c r="REM67" s="407"/>
      <c r="REN67" s="407"/>
      <c r="REO67" s="407"/>
      <c r="REP67" s="407"/>
      <c r="REQ67" s="407"/>
      <c r="RER67" s="407"/>
      <c r="RES67" s="407"/>
      <c r="RET67" s="407"/>
      <c r="REU67" s="407"/>
      <c r="REV67" s="407"/>
      <c r="REW67" s="407"/>
      <c r="REX67" s="407"/>
      <c r="REY67" s="407"/>
      <c r="REZ67" s="407"/>
      <c r="RFA67" s="407"/>
      <c r="RFB67" s="407"/>
      <c r="RFC67" s="407"/>
      <c r="RFD67" s="407"/>
      <c r="RFE67" s="407"/>
      <c r="RFF67" s="407"/>
      <c r="RFG67" s="407"/>
      <c r="RFH67" s="407"/>
      <c r="RFI67" s="407"/>
      <c r="RFJ67" s="407"/>
      <c r="RFK67" s="407"/>
      <c r="RFL67" s="407"/>
      <c r="RFM67" s="407"/>
      <c r="RFN67" s="407"/>
      <c r="RFO67" s="407"/>
      <c r="RFP67" s="407"/>
      <c r="RFQ67" s="407"/>
      <c r="RFR67" s="407"/>
      <c r="RFS67" s="407"/>
      <c r="RFT67" s="407"/>
      <c r="RFU67" s="407"/>
      <c r="RFV67" s="407"/>
      <c r="RFW67" s="407"/>
      <c r="RFX67" s="407"/>
      <c r="RFY67" s="407"/>
      <c r="RFZ67" s="407"/>
      <c r="RGA67" s="407"/>
      <c r="RGB67" s="407"/>
      <c r="RGC67" s="407"/>
      <c r="RGD67" s="407"/>
      <c r="RGE67" s="407"/>
      <c r="RGF67" s="407"/>
      <c r="RGG67" s="407"/>
      <c r="RGH67" s="407"/>
      <c r="RGI67" s="407"/>
      <c r="RGJ67" s="407"/>
      <c r="RGK67" s="407"/>
      <c r="RGL67" s="407"/>
      <c r="RGM67" s="407"/>
      <c r="RGN67" s="407"/>
      <c r="RGO67" s="407"/>
      <c r="RGP67" s="407"/>
      <c r="RGQ67" s="407"/>
      <c r="RGR67" s="407"/>
      <c r="RGS67" s="407"/>
      <c r="RGT67" s="407"/>
      <c r="RGU67" s="407"/>
      <c r="RGV67" s="407"/>
      <c r="RGW67" s="407"/>
      <c r="RGX67" s="407"/>
      <c r="RGY67" s="407"/>
      <c r="RGZ67" s="407"/>
      <c r="RHA67" s="407"/>
      <c r="RHB67" s="407"/>
      <c r="RHC67" s="407"/>
      <c r="RHD67" s="407"/>
      <c r="RHE67" s="407"/>
      <c r="RHF67" s="407"/>
      <c r="RHG67" s="407"/>
      <c r="RHH67" s="407"/>
      <c r="RHI67" s="407"/>
      <c r="RHJ67" s="407"/>
      <c r="RHK67" s="407"/>
      <c r="RHL67" s="407"/>
      <c r="RHM67" s="407"/>
      <c r="RHN67" s="407"/>
      <c r="RHO67" s="407"/>
      <c r="RHP67" s="407"/>
      <c r="RHQ67" s="407"/>
      <c r="RHR67" s="407"/>
      <c r="RHS67" s="407"/>
      <c r="RHT67" s="407"/>
      <c r="RHU67" s="407"/>
      <c r="RHV67" s="407"/>
      <c r="RHW67" s="407"/>
      <c r="RHX67" s="407"/>
      <c r="RHY67" s="407"/>
      <c r="RHZ67" s="407"/>
      <c r="RIA67" s="407"/>
      <c r="RIB67" s="407"/>
      <c r="RIC67" s="407"/>
      <c r="RID67" s="407"/>
      <c r="RIE67" s="407"/>
      <c r="RIF67" s="407"/>
      <c r="RIG67" s="407"/>
      <c r="RIH67" s="407"/>
      <c r="RII67" s="407"/>
      <c r="RIJ67" s="407"/>
      <c r="RIK67" s="407"/>
      <c r="RIL67" s="407"/>
      <c r="RIM67" s="407"/>
      <c r="RIN67" s="407"/>
      <c r="RIO67" s="407"/>
      <c r="RIP67" s="407"/>
      <c r="RIQ67" s="407"/>
      <c r="RIR67" s="407"/>
      <c r="RIS67" s="407"/>
      <c r="RIT67" s="407"/>
      <c r="RIU67" s="407"/>
      <c r="RIV67" s="407"/>
      <c r="RIW67" s="407"/>
      <c r="RIX67" s="407"/>
      <c r="RIY67" s="407"/>
      <c r="RIZ67" s="407"/>
      <c r="RJA67" s="407"/>
      <c r="RJB67" s="407"/>
      <c r="RJC67" s="407"/>
      <c r="RJD67" s="407"/>
      <c r="RJE67" s="407"/>
      <c r="RJF67" s="407"/>
      <c r="RJG67" s="407"/>
      <c r="RJH67" s="407"/>
      <c r="RJI67" s="407"/>
      <c r="RJJ67" s="407"/>
      <c r="RJK67" s="407"/>
      <c r="RJL67" s="407"/>
      <c r="RJM67" s="407"/>
      <c r="RJN67" s="407"/>
      <c r="RJO67" s="407"/>
      <c r="RJP67" s="407"/>
      <c r="RJQ67" s="407"/>
      <c r="RJR67" s="407"/>
      <c r="RJS67" s="407"/>
      <c r="RJT67" s="407"/>
      <c r="RJU67" s="407"/>
      <c r="RJV67" s="407"/>
      <c r="RJW67" s="407"/>
      <c r="RJX67" s="407"/>
      <c r="RJY67" s="407"/>
      <c r="RJZ67" s="407"/>
      <c r="RKA67" s="407"/>
      <c r="RKB67" s="407"/>
      <c r="RKC67" s="407"/>
      <c r="RKD67" s="407"/>
      <c r="RKE67" s="407"/>
      <c r="RKF67" s="407"/>
      <c r="RKG67" s="407"/>
      <c r="RKH67" s="407"/>
      <c r="RKI67" s="407"/>
      <c r="RKJ67" s="407"/>
      <c r="RKK67" s="407"/>
      <c r="RKL67" s="407"/>
      <c r="RKM67" s="407"/>
      <c r="RKN67" s="407"/>
      <c r="RKO67" s="407"/>
      <c r="RKP67" s="407"/>
      <c r="RKQ67" s="407"/>
      <c r="RKR67" s="407"/>
      <c r="RKS67" s="407"/>
      <c r="RKT67" s="407"/>
      <c r="RKU67" s="407"/>
      <c r="RKV67" s="407"/>
      <c r="RKW67" s="407"/>
      <c r="RKX67" s="407"/>
      <c r="RKY67" s="407"/>
      <c r="RKZ67" s="407"/>
      <c r="RLA67" s="407"/>
      <c r="RLB67" s="407"/>
      <c r="RLC67" s="407"/>
      <c r="RLD67" s="407"/>
      <c r="RLE67" s="407"/>
      <c r="RLF67" s="407"/>
      <c r="RLG67" s="407"/>
      <c r="RLH67" s="407"/>
      <c r="RLI67" s="407"/>
      <c r="RLJ67" s="407"/>
      <c r="RLK67" s="407"/>
      <c r="RLL67" s="407"/>
      <c r="RLM67" s="407"/>
      <c r="RLN67" s="407"/>
      <c r="RLO67" s="407"/>
      <c r="RLP67" s="407"/>
      <c r="RLQ67" s="407"/>
      <c r="RLR67" s="407"/>
      <c r="RLS67" s="407"/>
      <c r="RLT67" s="407"/>
      <c r="RLU67" s="407"/>
      <c r="RLV67" s="407"/>
      <c r="RLW67" s="407"/>
      <c r="RLX67" s="407"/>
      <c r="RLY67" s="407"/>
      <c r="RLZ67" s="407"/>
      <c r="RMA67" s="407"/>
      <c r="RMB67" s="407"/>
      <c r="RMC67" s="407"/>
      <c r="RMD67" s="407"/>
      <c r="RME67" s="407"/>
      <c r="RMF67" s="407"/>
      <c r="RMG67" s="407"/>
      <c r="RMH67" s="407"/>
      <c r="RMI67" s="407"/>
      <c r="RMJ67" s="407"/>
      <c r="RMK67" s="407"/>
      <c r="RML67" s="407"/>
      <c r="RMM67" s="407"/>
      <c r="RMN67" s="407"/>
      <c r="RMO67" s="407"/>
      <c r="RMP67" s="407"/>
      <c r="RMQ67" s="407"/>
      <c r="RMR67" s="407"/>
      <c r="RMS67" s="407"/>
      <c r="RMT67" s="407"/>
      <c r="RMU67" s="407"/>
      <c r="RMV67" s="407"/>
      <c r="RMW67" s="407"/>
      <c r="RMX67" s="407"/>
      <c r="RMY67" s="407"/>
      <c r="RMZ67" s="407"/>
      <c r="RNA67" s="407"/>
      <c r="RNB67" s="407"/>
      <c r="RNC67" s="407"/>
      <c r="RND67" s="407"/>
      <c r="RNE67" s="407"/>
      <c r="RNF67" s="407"/>
      <c r="RNG67" s="407"/>
      <c r="RNH67" s="407"/>
      <c r="RNI67" s="407"/>
      <c r="RNJ67" s="407"/>
      <c r="RNK67" s="407"/>
      <c r="RNL67" s="407"/>
      <c r="RNM67" s="407"/>
      <c r="RNN67" s="407"/>
      <c r="RNO67" s="407"/>
      <c r="RNP67" s="407"/>
      <c r="RNQ67" s="407"/>
      <c r="RNR67" s="407"/>
      <c r="RNS67" s="407"/>
      <c r="RNT67" s="407"/>
      <c r="RNU67" s="407"/>
      <c r="RNV67" s="407"/>
      <c r="RNW67" s="407"/>
      <c r="RNX67" s="407"/>
      <c r="RNY67" s="407"/>
      <c r="RNZ67" s="407"/>
      <c r="ROA67" s="407"/>
      <c r="ROB67" s="407"/>
      <c r="ROC67" s="407"/>
      <c r="ROD67" s="407"/>
      <c r="ROE67" s="407"/>
      <c r="ROF67" s="407"/>
      <c r="ROG67" s="407"/>
      <c r="ROH67" s="407"/>
      <c r="ROI67" s="407"/>
      <c r="ROJ67" s="407"/>
      <c r="ROK67" s="407"/>
      <c r="ROL67" s="407"/>
      <c r="ROM67" s="407"/>
      <c r="RON67" s="407"/>
      <c r="ROO67" s="407"/>
      <c r="ROP67" s="407"/>
      <c r="ROQ67" s="407"/>
      <c r="ROR67" s="407"/>
      <c r="ROS67" s="407"/>
      <c r="ROT67" s="407"/>
      <c r="ROU67" s="407"/>
      <c r="ROV67" s="407"/>
      <c r="ROW67" s="407"/>
      <c r="ROX67" s="407"/>
      <c r="ROY67" s="407"/>
      <c r="ROZ67" s="407"/>
      <c r="RPA67" s="407"/>
      <c r="RPB67" s="407"/>
      <c r="RPC67" s="407"/>
      <c r="RPD67" s="407"/>
      <c r="RPE67" s="407"/>
      <c r="RPF67" s="407"/>
      <c r="RPG67" s="407"/>
      <c r="RPH67" s="407"/>
      <c r="RPI67" s="407"/>
      <c r="RPJ67" s="407"/>
      <c r="RPK67" s="407"/>
      <c r="RPL67" s="407"/>
      <c r="RPM67" s="407"/>
      <c r="RPN67" s="407"/>
      <c r="RPO67" s="407"/>
      <c r="RPP67" s="407"/>
      <c r="RPQ67" s="407"/>
      <c r="RPR67" s="407"/>
      <c r="RPS67" s="407"/>
      <c r="RPT67" s="407"/>
      <c r="RPU67" s="407"/>
      <c r="RPV67" s="407"/>
      <c r="RPW67" s="407"/>
      <c r="RPX67" s="407"/>
      <c r="RPY67" s="407"/>
      <c r="RPZ67" s="407"/>
      <c r="RQA67" s="407"/>
      <c r="RQB67" s="407"/>
      <c r="RQC67" s="407"/>
      <c r="RQD67" s="407"/>
      <c r="RQE67" s="407"/>
      <c r="RQF67" s="407"/>
      <c r="RQG67" s="407"/>
      <c r="RQH67" s="407"/>
      <c r="RQI67" s="407"/>
      <c r="RQJ67" s="407"/>
      <c r="RQK67" s="407"/>
      <c r="RQL67" s="407"/>
      <c r="RQM67" s="407"/>
      <c r="RQN67" s="407"/>
      <c r="RQO67" s="407"/>
      <c r="RQP67" s="407"/>
      <c r="RQQ67" s="407"/>
      <c r="RQR67" s="407"/>
      <c r="RQS67" s="407"/>
      <c r="RQT67" s="407"/>
      <c r="RQU67" s="407"/>
      <c r="RQV67" s="407"/>
      <c r="RQW67" s="407"/>
      <c r="RQX67" s="407"/>
      <c r="RQY67" s="407"/>
      <c r="RQZ67" s="407"/>
      <c r="RRA67" s="407"/>
      <c r="RRB67" s="407"/>
      <c r="RRC67" s="407"/>
      <c r="RRD67" s="407"/>
      <c r="RRE67" s="407"/>
      <c r="RRF67" s="407"/>
      <c r="RRG67" s="407"/>
      <c r="RRH67" s="407"/>
      <c r="RRI67" s="407"/>
      <c r="RRJ67" s="407"/>
      <c r="RRK67" s="407"/>
      <c r="RRL67" s="407"/>
      <c r="RRM67" s="407"/>
      <c r="RRN67" s="407"/>
      <c r="RRO67" s="407"/>
      <c r="RRP67" s="407"/>
      <c r="RRQ67" s="407"/>
      <c r="RRR67" s="407"/>
      <c r="RRS67" s="407"/>
      <c r="RRT67" s="407"/>
      <c r="RRU67" s="407"/>
      <c r="RRV67" s="407"/>
      <c r="RRW67" s="407"/>
      <c r="RRX67" s="407"/>
      <c r="RRY67" s="407"/>
      <c r="RRZ67" s="407"/>
      <c r="RSA67" s="407"/>
      <c r="RSB67" s="407"/>
      <c r="RSC67" s="407"/>
      <c r="RSD67" s="407"/>
      <c r="RSE67" s="407"/>
      <c r="RSF67" s="407"/>
      <c r="RSG67" s="407"/>
      <c r="RSH67" s="407"/>
      <c r="RSI67" s="407"/>
      <c r="RSJ67" s="407"/>
      <c r="RSK67" s="407"/>
      <c r="RSL67" s="407"/>
      <c r="RSM67" s="407"/>
      <c r="RSN67" s="407"/>
      <c r="RSO67" s="407"/>
      <c r="RSP67" s="407"/>
      <c r="RSQ67" s="407"/>
      <c r="RSR67" s="407"/>
      <c r="RSS67" s="407"/>
      <c r="RST67" s="407"/>
      <c r="RSU67" s="407"/>
      <c r="RSV67" s="407"/>
      <c r="RSW67" s="407"/>
      <c r="RSX67" s="407"/>
      <c r="RSY67" s="407"/>
      <c r="RSZ67" s="407"/>
      <c r="RTA67" s="407"/>
      <c r="RTB67" s="407"/>
      <c r="RTC67" s="407"/>
      <c r="RTD67" s="407"/>
      <c r="RTE67" s="407"/>
      <c r="RTF67" s="407"/>
      <c r="RTG67" s="407"/>
      <c r="RTH67" s="407"/>
      <c r="RTI67" s="407"/>
      <c r="RTJ67" s="407"/>
      <c r="RTK67" s="407"/>
      <c r="RTL67" s="407"/>
      <c r="RTM67" s="407"/>
      <c r="RTN67" s="407"/>
      <c r="RTO67" s="407"/>
      <c r="RTP67" s="407"/>
      <c r="RTQ67" s="407"/>
      <c r="RTR67" s="407"/>
      <c r="RTS67" s="407"/>
      <c r="RTT67" s="407"/>
      <c r="RTU67" s="407"/>
      <c r="RTV67" s="407"/>
      <c r="RTW67" s="407"/>
      <c r="RTX67" s="407"/>
      <c r="RTY67" s="407"/>
      <c r="RTZ67" s="407"/>
      <c r="RUA67" s="407"/>
      <c r="RUB67" s="407"/>
      <c r="RUC67" s="407"/>
      <c r="RUD67" s="407"/>
      <c r="RUE67" s="407"/>
      <c r="RUF67" s="407"/>
      <c r="RUG67" s="407"/>
      <c r="RUH67" s="407"/>
      <c r="RUI67" s="407"/>
      <c r="RUJ67" s="407"/>
      <c r="RUK67" s="407"/>
      <c r="RUL67" s="407"/>
      <c r="RUM67" s="407"/>
      <c r="RUN67" s="407"/>
      <c r="RUO67" s="407"/>
      <c r="RUP67" s="407"/>
      <c r="RUQ67" s="407"/>
      <c r="RUR67" s="407"/>
      <c r="RUS67" s="407"/>
      <c r="RUT67" s="407"/>
      <c r="RUU67" s="407"/>
      <c r="RUV67" s="407"/>
      <c r="RUW67" s="407"/>
      <c r="RUX67" s="407"/>
      <c r="RUY67" s="407"/>
      <c r="RUZ67" s="407"/>
      <c r="RVA67" s="407"/>
      <c r="RVB67" s="407"/>
      <c r="RVC67" s="407"/>
      <c r="RVD67" s="407"/>
      <c r="RVE67" s="407"/>
      <c r="RVF67" s="407"/>
      <c r="RVG67" s="407"/>
      <c r="RVH67" s="407"/>
      <c r="RVI67" s="407"/>
      <c r="RVJ67" s="407"/>
      <c r="RVK67" s="407"/>
      <c r="RVL67" s="407"/>
      <c r="RVM67" s="407"/>
      <c r="RVN67" s="407"/>
      <c r="RVO67" s="407"/>
      <c r="RVP67" s="407"/>
      <c r="RVQ67" s="407"/>
      <c r="RVR67" s="407"/>
      <c r="RVS67" s="407"/>
      <c r="RVT67" s="407"/>
      <c r="RVU67" s="407"/>
      <c r="RVV67" s="407"/>
      <c r="RVW67" s="407"/>
      <c r="RVX67" s="407"/>
      <c r="RVY67" s="407"/>
      <c r="RVZ67" s="407"/>
      <c r="RWA67" s="407"/>
      <c r="RWB67" s="407"/>
      <c r="RWC67" s="407"/>
      <c r="RWD67" s="407"/>
      <c r="RWE67" s="407"/>
      <c r="RWF67" s="407"/>
      <c r="RWG67" s="407"/>
      <c r="RWH67" s="407"/>
      <c r="RWI67" s="407"/>
      <c r="RWJ67" s="407"/>
      <c r="RWK67" s="407"/>
      <c r="RWL67" s="407"/>
      <c r="RWM67" s="407"/>
      <c r="RWN67" s="407"/>
      <c r="RWO67" s="407"/>
      <c r="RWP67" s="407"/>
      <c r="RWQ67" s="407"/>
      <c r="RWR67" s="407"/>
      <c r="RWS67" s="407"/>
      <c r="RWT67" s="407"/>
      <c r="RWU67" s="407"/>
      <c r="RWV67" s="407"/>
      <c r="RWW67" s="407"/>
      <c r="RWX67" s="407"/>
      <c r="RWY67" s="407"/>
      <c r="RWZ67" s="407"/>
      <c r="RXA67" s="407"/>
      <c r="RXB67" s="407"/>
      <c r="RXC67" s="407"/>
      <c r="RXD67" s="407"/>
      <c r="RXE67" s="407"/>
      <c r="RXF67" s="407"/>
      <c r="RXG67" s="407"/>
      <c r="RXH67" s="407"/>
      <c r="RXI67" s="407"/>
      <c r="RXJ67" s="407"/>
      <c r="RXK67" s="407"/>
      <c r="RXL67" s="407"/>
      <c r="RXM67" s="407"/>
      <c r="RXN67" s="407"/>
      <c r="RXO67" s="407"/>
      <c r="RXP67" s="407"/>
      <c r="RXQ67" s="407"/>
      <c r="RXR67" s="407"/>
      <c r="RXS67" s="407"/>
      <c r="RXT67" s="407"/>
      <c r="RXU67" s="407"/>
      <c r="RXV67" s="407"/>
      <c r="RXW67" s="407"/>
      <c r="RXX67" s="407"/>
      <c r="RXY67" s="407"/>
      <c r="RXZ67" s="407"/>
      <c r="RYA67" s="407"/>
      <c r="RYB67" s="407"/>
      <c r="RYC67" s="407"/>
      <c r="RYD67" s="407"/>
      <c r="RYE67" s="407"/>
      <c r="RYF67" s="407"/>
      <c r="RYG67" s="407"/>
      <c r="RYH67" s="407"/>
      <c r="RYI67" s="407"/>
      <c r="RYJ67" s="407"/>
      <c r="RYK67" s="407"/>
      <c r="RYL67" s="407"/>
      <c r="RYM67" s="407"/>
      <c r="RYN67" s="407"/>
      <c r="RYO67" s="407"/>
      <c r="RYP67" s="407"/>
      <c r="RYQ67" s="407"/>
      <c r="RYR67" s="407"/>
      <c r="RYS67" s="407"/>
      <c r="RYT67" s="407"/>
      <c r="RYU67" s="407"/>
      <c r="RYV67" s="407"/>
      <c r="RYW67" s="407"/>
      <c r="RYX67" s="407"/>
      <c r="RYY67" s="407"/>
      <c r="RYZ67" s="407"/>
      <c r="RZA67" s="407"/>
      <c r="RZB67" s="407"/>
      <c r="RZC67" s="407"/>
      <c r="RZD67" s="407"/>
      <c r="RZE67" s="407"/>
      <c r="RZF67" s="407"/>
      <c r="RZG67" s="407"/>
      <c r="RZH67" s="407"/>
      <c r="RZI67" s="407"/>
      <c r="RZJ67" s="407"/>
      <c r="RZK67" s="407"/>
      <c r="RZL67" s="407"/>
      <c r="RZM67" s="407"/>
      <c r="RZN67" s="407"/>
      <c r="RZO67" s="407"/>
      <c r="RZP67" s="407"/>
      <c r="RZQ67" s="407"/>
      <c r="RZR67" s="407"/>
      <c r="RZS67" s="407"/>
      <c r="RZT67" s="407"/>
      <c r="RZU67" s="407"/>
      <c r="RZV67" s="407"/>
      <c r="RZW67" s="407"/>
      <c r="RZX67" s="407"/>
      <c r="RZY67" s="407"/>
      <c r="RZZ67" s="407"/>
      <c r="SAA67" s="407"/>
      <c r="SAB67" s="407"/>
      <c r="SAC67" s="407"/>
      <c r="SAD67" s="407"/>
      <c r="SAE67" s="407"/>
      <c r="SAF67" s="407"/>
      <c r="SAG67" s="407"/>
      <c r="SAH67" s="407"/>
      <c r="SAI67" s="407"/>
      <c r="SAJ67" s="407"/>
      <c r="SAK67" s="407"/>
      <c r="SAL67" s="407"/>
      <c r="SAM67" s="407"/>
      <c r="SAN67" s="407"/>
      <c r="SAO67" s="407"/>
      <c r="SAP67" s="407"/>
      <c r="SAQ67" s="407"/>
      <c r="SAR67" s="407"/>
      <c r="SAS67" s="407"/>
      <c r="SAT67" s="407"/>
      <c r="SAU67" s="407"/>
      <c r="SAV67" s="407"/>
      <c r="SAW67" s="407"/>
      <c r="SAX67" s="407"/>
      <c r="SAY67" s="407"/>
      <c r="SAZ67" s="407"/>
      <c r="SBA67" s="407"/>
      <c r="SBB67" s="407"/>
      <c r="SBC67" s="407"/>
      <c r="SBD67" s="407"/>
      <c r="SBE67" s="407"/>
      <c r="SBF67" s="407"/>
      <c r="SBG67" s="407"/>
      <c r="SBH67" s="407"/>
      <c r="SBI67" s="407"/>
      <c r="SBJ67" s="407"/>
      <c r="SBK67" s="407"/>
      <c r="SBL67" s="407"/>
      <c r="SBM67" s="407"/>
      <c r="SBN67" s="407"/>
      <c r="SBO67" s="407"/>
      <c r="SBP67" s="407"/>
      <c r="SBQ67" s="407"/>
      <c r="SBR67" s="407"/>
      <c r="SBS67" s="407"/>
      <c r="SBT67" s="407"/>
      <c r="SBU67" s="407"/>
      <c r="SBV67" s="407"/>
      <c r="SBW67" s="407"/>
      <c r="SBX67" s="407"/>
      <c r="SBY67" s="407"/>
      <c r="SBZ67" s="407"/>
      <c r="SCA67" s="407"/>
      <c r="SCB67" s="407"/>
      <c r="SCC67" s="407"/>
      <c r="SCD67" s="407"/>
      <c r="SCE67" s="407"/>
      <c r="SCF67" s="407"/>
      <c r="SCG67" s="407"/>
      <c r="SCH67" s="407"/>
      <c r="SCI67" s="407"/>
      <c r="SCJ67" s="407"/>
      <c r="SCK67" s="407"/>
      <c r="SCL67" s="407"/>
      <c r="SCM67" s="407"/>
      <c r="SCN67" s="407"/>
      <c r="SCO67" s="407"/>
      <c r="SCP67" s="407"/>
      <c r="SCQ67" s="407"/>
      <c r="SCR67" s="407"/>
      <c r="SCS67" s="407"/>
      <c r="SCT67" s="407"/>
      <c r="SCU67" s="407"/>
      <c r="SCV67" s="407"/>
      <c r="SCW67" s="407"/>
      <c r="SCX67" s="407"/>
      <c r="SCY67" s="407"/>
      <c r="SCZ67" s="407"/>
      <c r="SDA67" s="407"/>
      <c r="SDB67" s="407"/>
      <c r="SDC67" s="407"/>
      <c r="SDD67" s="407"/>
      <c r="SDE67" s="407"/>
      <c r="SDF67" s="407"/>
      <c r="SDG67" s="407"/>
      <c r="SDH67" s="407"/>
      <c r="SDI67" s="407"/>
      <c r="SDJ67" s="407"/>
      <c r="SDK67" s="407"/>
      <c r="SDL67" s="407"/>
      <c r="SDM67" s="407"/>
      <c r="SDN67" s="407"/>
      <c r="SDO67" s="407"/>
      <c r="SDP67" s="407"/>
      <c r="SDQ67" s="407"/>
      <c r="SDR67" s="407"/>
      <c r="SDS67" s="407"/>
      <c r="SDT67" s="407"/>
      <c r="SDU67" s="407"/>
      <c r="SDV67" s="407"/>
      <c r="SDW67" s="407"/>
      <c r="SDX67" s="407"/>
      <c r="SDY67" s="407"/>
      <c r="SDZ67" s="407"/>
      <c r="SEA67" s="407"/>
      <c r="SEB67" s="407"/>
      <c r="SEC67" s="407"/>
      <c r="SED67" s="407"/>
      <c r="SEE67" s="407"/>
      <c r="SEF67" s="407"/>
      <c r="SEG67" s="407"/>
      <c r="SEH67" s="407"/>
      <c r="SEI67" s="407"/>
      <c r="SEJ67" s="407"/>
      <c r="SEK67" s="407"/>
      <c r="SEL67" s="407"/>
      <c r="SEM67" s="407"/>
      <c r="SEN67" s="407"/>
      <c r="SEO67" s="407"/>
      <c r="SEP67" s="407"/>
      <c r="SEQ67" s="407"/>
      <c r="SER67" s="407"/>
      <c r="SES67" s="407"/>
      <c r="SET67" s="407"/>
      <c r="SEU67" s="407"/>
      <c r="SEV67" s="407"/>
      <c r="SEW67" s="407"/>
      <c r="SEX67" s="407"/>
      <c r="SEY67" s="407"/>
      <c r="SEZ67" s="407"/>
      <c r="SFA67" s="407"/>
      <c r="SFB67" s="407"/>
      <c r="SFC67" s="407"/>
      <c r="SFD67" s="407"/>
      <c r="SFE67" s="407"/>
      <c r="SFF67" s="407"/>
      <c r="SFG67" s="407"/>
      <c r="SFH67" s="407"/>
      <c r="SFI67" s="407"/>
      <c r="SFJ67" s="407"/>
      <c r="SFK67" s="407"/>
      <c r="SFL67" s="407"/>
      <c r="SFM67" s="407"/>
      <c r="SFN67" s="407"/>
      <c r="SFO67" s="407"/>
      <c r="SFP67" s="407"/>
      <c r="SFQ67" s="407"/>
      <c r="SFR67" s="407"/>
      <c r="SFS67" s="407"/>
      <c r="SFT67" s="407"/>
      <c r="SFU67" s="407"/>
      <c r="SFV67" s="407"/>
      <c r="SFW67" s="407"/>
      <c r="SFX67" s="407"/>
      <c r="SFY67" s="407"/>
      <c r="SFZ67" s="407"/>
      <c r="SGA67" s="407"/>
      <c r="SGB67" s="407"/>
      <c r="SGC67" s="407"/>
      <c r="SGD67" s="407"/>
      <c r="SGE67" s="407"/>
      <c r="SGF67" s="407"/>
      <c r="SGG67" s="407"/>
      <c r="SGH67" s="407"/>
      <c r="SGI67" s="407"/>
      <c r="SGJ67" s="407"/>
      <c r="SGK67" s="407"/>
      <c r="SGL67" s="407"/>
      <c r="SGM67" s="407"/>
      <c r="SGN67" s="407"/>
      <c r="SGO67" s="407"/>
      <c r="SGP67" s="407"/>
      <c r="SGQ67" s="407"/>
      <c r="SGR67" s="407"/>
      <c r="SGS67" s="407"/>
      <c r="SGT67" s="407"/>
      <c r="SGU67" s="407"/>
      <c r="SGV67" s="407"/>
      <c r="SGW67" s="407"/>
      <c r="SGX67" s="407"/>
      <c r="SGY67" s="407"/>
      <c r="SGZ67" s="407"/>
      <c r="SHA67" s="407"/>
      <c r="SHB67" s="407"/>
      <c r="SHC67" s="407"/>
      <c r="SHD67" s="407"/>
      <c r="SHE67" s="407"/>
      <c r="SHF67" s="407"/>
      <c r="SHG67" s="407"/>
      <c r="SHH67" s="407"/>
      <c r="SHI67" s="407"/>
      <c r="SHJ67" s="407"/>
      <c r="SHK67" s="407"/>
      <c r="SHL67" s="407"/>
      <c r="SHM67" s="407"/>
      <c r="SHN67" s="407"/>
      <c r="SHO67" s="407"/>
      <c r="SHP67" s="407"/>
      <c r="SHQ67" s="407"/>
      <c r="SHR67" s="407"/>
      <c r="SHS67" s="407"/>
      <c r="SHT67" s="407"/>
      <c r="SHU67" s="407"/>
      <c r="SHV67" s="407"/>
      <c r="SHW67" s="407"/>
      <c r="SHX67" s="407"/>
      <c r="SHY67" s="407"/>
      <c r="SHZ67" s="407"/>
      <c r="SIA67" s="407"/>
      <c r="SIB67" s="407"/>
      <c r="SIC67" s="407"/>
      <c r="SID67" s="407"/>
      <c r="SIE67" s="407"/>
      <c r="SIF67" s="407"/>
      <c r="SIG67" s="407"/>
      <c r="SIH67" s="407"/>
      <c r="SII67" s="407"/>
      <c r="SIJ67" s="407"/>
      <c r="SIK67" s="407"/>
      <c r="SIL67" s="407"/>
      <c r="SIM67" s="407"/>
      <c r="SIN67" s="407"/>
      <c r="SIO67" s="407"/>
      <c r="SIP67" s="407"/>
      <c r="SIQ67" s="407"/>
      <c r="SIR67" s="407"/>
      <c r="SIS67" s="407"/>
      <c r="SIT67" s="407"/>
      <c r="SIU67" s="407"/>
      <c r="SIV67" s="407"/>
      <c r="SIW67" s="407"/>
      <c r="SIX67" s="407"/>
      <c r="SIY67" s="407"/>
      <c r="SIZ67" s="407"/>
      <c r="SJA67" s="407"/>
      <c r="SJB67" s="407"/>
      <c r="SJC67" s="407"/>
      <c r="SJD67" s="407"/>
      <c r="SJE67" s="407"/>
      <c r="SJF67" s="407"/>
      <c r="SJG67" s="407"/>
      <c r="SJH67" s="407"/>
      <c r="SJI67" s="407"/>
      <c r="SJJ67" s="407"/>
      <c r="SJK67" s="407"/>
      <c r="SJL67" s="407"/>
      <c r="SJM67" s="407"/>
      <c r="SJN67" s="407"/>
      <c r="SJO67" s="407"/>
      <c r="SJP67" s="407"/>
      <c r="SJQ67" s="407"/>
      <c r="SJR67" s="407"/>
      <c r="SJS67" s="407"/>
      <c r="SJT67" s="407"/>
      <c r="SJU67" s="407"/>
      <c r="SJV67" s="407"/>
      <c r="SJW67" s="407"/>
      <c r="SJX67" s="407"/>
      <c r="SJY67" s="407"/>
      <c r="SJZ67" s="407"/>
      <c r="SKA67" s="407"/>
      <c r="SKB67" s="407"/>
      <c r="SKC67" s="407"/>
      <c r="SKD67" s="407"/>
      <c r="SKE67" s="407"/>
      <c r="SKF67" s="407"/>
      <c r="SKG67" s="407"/>
      <c r="SKH67" s="407"/>
      <c r="SKI67" s="407"/>
      <c r="SKJ67" s="407"/>
      <c r="SKK67" s="407"/>
      <c r="SKL67" s="407"/>
      <c r="SKM67" s="407"/>
      <c r="SKN67" s="407"/>
      <c r="SKO67" s="407"/>
      <c r="SKP67" s="407"/>
      <c r="SKQ67" s="407"/>
      <c r="SKR67" s="407"/>
      <c r="SKS67" s="407"/>
      <c r="SKT67" s="407"/>
      <c r="SKU67" s="407"/>
      <c r="SKV67" s="407"/>
      <c r="SKW67" s="407"/>
      <c r="SKX67" s="407"/>
      <c r="SKY67" s="407"/>
      <c r="SKZ67" s="407"/>
      <c r="SLA67" s="407"/>
      <c r="SLB67" s="407"/>
      <c r="SLC67" s="407"/>
      <c r="SLD67" s="407"/>
      <c r="SLE67" s="407"/>
      <c r="SLF67" s="407"/>
      <c r="SLG67" s="407"/>
      <c r="SLH67" s="407"/>
      <c r="SLI67" s="407"/>
      <c r="SLJ67" s="407"/>
      <c r="SLK67" s="407"/>
      <c r="SLL67" s="407"/>
      <c r="SLM67" s="407"/>
      <c r="SLN67" s="407"/>
      <c r="SLO67" s="407"/>
      <c r="SLP67" s="407"/>
      <c r="SLQ67" s="407"/>
      <c r="SLR67" s="407"/>
      <c r="SLS67" s="407"/>
      <c r="SLT67" s="407"/>
      <c r="SLU67" s="407"/>
      <c r="SLV67" s="407"/>
      <c r="SLW67" s="407"/>
      <c r="SLX67" s="407"/>
      <c r="SLY67" s="407"/>
      <c r="SLZ67" s="407"/>
      <c r="SMA67" s="407"/>
      <c r="SMB67" s="407"/>
      <c r="SMC67" s="407"/>
      <c r="SMD67" s="407"/>
      <c r="SME67" s="407"/>
      <c r="SMF67" s="407"/>
      <c r="SMG67" s="407"/>
      <c r="SMH67" s="407"/>
      <c r="SMI67" s="407"/>
      <c r="SMJ67" s="407"/>
      <c r="SMK67" s="407"/>
      <c r="SML67" s="407"/>
      <c r="SMM67" s="407"/>
      <c r="SMN67" s="407"/>
      <c r="SMO67" s="407"/>
      <c r="SMP67" s="407"/>
      <c r="SMQ67" s="407"/>
      <c r="SMR67" s="407"/>
      <c r="SMS67" s="407"/>
      <c r="SMT67" s="407"/>
      <c r="SMU67" s="407"/>
      <c r="SMV67" s="407"/>
      <c r="SMW67" s="407"/>
      <c r="SMX67" s="407"/>
      <c r="SMY67" s="407"/>
      <c r="SMZ67" s="407"/>
      <c r="SNA67" s="407"/>
      <c r="SNB67" s="407"/>
      <c r="SNC67" s="407"/>
      <c r="SND67" s="407"/>
      <c r="SNE67" s="407"/>
      <c r="SNF67" s="407"/>
      <c r="SNG67" s="407"/>
      <c r="SNH67" s="407"/>
      <c r="SNI67" s="407"/>
      <c r="SNJ67" s="407"/>
      <c r="SNK67" s="407"/>
      <c r="SNL67" s="407"/>
      <c r="SNM67" s="407"/>
      <c r="SNN67" s="407"/>
      <c r="SNO67" s="407"/>
      <c r="SNP67" s="407"/>
      <c r="SNQ67" s="407"/>
      <c r="SNR67" s="407"/>
      <c r="SNS67" s="407"/>
      <c r="SNT67" s="407"/>
      <c r="SNU67" s="407"/>
      <c r="SNV67" s="407"/>
      <c r="SNW67" s="407"/>
      <c r="SNX67" s="407"/>
      <c r="SNY67" s="407"/>
      <c r="SNZ67" s="407"/>
      <c r="SOA67" s="407"/>
      <c r="SOB67" s="407"/>
      <c r="SOC67" s="407"/>
      <c r="SOD67" s="407"/>
      <c r="SOE67" s="407"/>
      <c r="SOF67" s="407"/>
      <c r="SOG67" s="407"/>
      <c r="SOH67" s="407"/>
      <c r="SOI67" s="407"/>
      <c r="SOJ67" s="407"/>
      <c r="SOK67" s="407"/>
      <c r="SOL67" s="407"/>
      <c r="SOM67" s="407"/>
      <c r="SON67" s="407"/>
      <c r="SOO67" s="407"/>
      <c r="SOP67" s="407"/>
      <c r="SOQ67" s="407"/>
      <c r="SOR67" s="407"/>
      <c r="SOS67" s="407"/>
      <c r="SOT67" s="407"/>
      <c r="SOU67" s="407"/>
      <c r="SOV67" s="407"/>
      <c r="SOW67" s="407"/>
      <c r="SOX67" s="407"/>
      <c r="SOY67" s="407"/>
      <c r="SOZ67" s="407"/>
      <c r="SPA67" s="407"/>
      <c r="SPB67" s="407"/>
      <c r="SPC67" s="407"/>
      <c r="SPD67" s="407"/>
      <c r="SPE67" s="407"/>
      <c r="SPF67" s="407"/>
      <c r="SPG67" s="407"/>
      <c r="SPH67" s="407"/>
      <c r="SPI67" s="407"/>
      <c r="SPJ67" s="407"/>
      <c r="SPK67" s="407"/>
      <c r="SPL67" s="407"/>
      <c r="SPM67" s="407"/>
      <c r="SPN67" s="407"/>
      <c r="SPO67" s="407"/>
      <c r="SPP67" s="407"/>
      <c r="SPQ67" s="407"/>
      <c r="SPR67" s="407"/>
      <c r="SPS67" s="407"/>
      <c r="SPT67" s="407"/>
      <c r="SPU67" s="407"/>
      <c r="SPV67" s="407"/>
      <c r="SPW67" s="407"/>
      <c r="SPX67" s="407"/>
      <c r="SPY67" s="407"/>
      <c r="SPZ67" s="407"/>
      <c r="SQA67" s="407"/>
      <c r="SQB67" s="407"/>
      <c r="SQC67" s="407"/>
      <c r="SQD67" s="407"/>
      <c r="SQE67" s="407"/>
      <c r="SQF67" s="407"/>
      <c r="SQG67" s="407"/>
      <c r="SQH67" s="407"/>
      <c r="SQI67" s="407"/>
      <c r="SQJ67" s="407"/>
      <c r="SQK67" s="407"/>
      <c r="SQL67" s="407"/>
      <c r="SQM67" s="407"/>
      <c r="SQN67" s="407"/>
      <c r="SQO67" s="407"/>
      <c r="SQP67" s="407"/>
      <c r="SQQ67" s="407"/>
      <c r="SQR67" s="407"/>
      <c r="SQS67" s="407"/>
      <c r="SQT67" s="407"/>
      <c r="SQU67" s="407"/>
      <c r="SQV67" s="407"/>
      <c r="SQW67" s="407"/>
      <c r="SQX67" s="407"/>
      <c r="SQY67" s="407"/>
      <c r="SQZ67" s="407"/>
      <c r="SRA67" s="407"/>
      <c r="SRB67" s="407"/>
      <c r="SRC67" s="407"/>
      <c r="SRD67" s="407"/>
      <c r="SRE67" s="407"/>
      <c r="SRF67" s="407"/>
      <c r="SRG67" s="407"/>
      <c r="SRH67" s="407"/>
      <c r="SRI67" s="407"/>
      <c r="SRJ67" s="407"/>
      <c r="SRK67" s="407"/>
      <c r="SRL67" s="407"/>
      <c r="SRM67" s="407"/>
      <c r="SRN67" s="407"/>
      <c r="SRO67" s="407"/>
      <c r="SRP67" s="407"/>
      <c r="SRQ67" s="407"/>
      <c r="SRR67" s="407"/>
      <c r="SRS67" s="407"/>
      <c r="SRT67" s="407"/>
      <c r="SRU67" s="407"/>
      <c r="SRV67" s="407"/>
      <c r="SRW67" s="407"/>
      <c r="SRX67" s="407"/>
      <c r="SRY67" s="407"/>
      <c r="SRZ67" s="407"/>
      <c r="SSA67" s="407"/>
      <c r="SSB67" s="407"/>
      <c r="SSC67" s="407"/>
      <c r="SSD67" s="407"/>
      <c r="SSE67" s="407"/>
      <c r="SSF67" s="407"/>
      <c r="SSG67" s="407"/>
      <c r="SSH67" s="407"/>
      <c r="SSI67" s="407"/>
      <c r="SSJ67" s="407"/>
      <c r="SSK67" s="407"/>
      <c r="SSL67" s="407"/>
      <c r="SSM67" s="407"/>
      <c r="SSN67" s="407"/>
      <c r="SSO67" s="407"/>
      <c r="SSP67" s="407"/>
      <c r="SSQ67" s="407"/>
      <c r="SSR67" s="407"/>
      <c r="SSS67" s="407"/>
      <c r="SST67" s="407"/>
      <c r="SSU67" s="407"/>
      <c r="SSV67" s="407"/>
      <c r="SSW67" s="407"/>
      <c r="SSX67" s="407"/>
      <c r="SSY67" s="407"/>
      <c r="SSZ67" s="407"/>
      <c r="STA67" s="407"/>
      <c r="STB67" s="407"/>
      <c r="STC67" s="407"/>
      <c r="STD67" s="407"/>
      <c r="STE67" s="407"/>
      <c r="STF67" s="407"/>
      <c r="STG67" s="407"/>
      <c r="STH67" s="407"/>
      <c r="STI67" s="407"/>
      <c r="STJ67" s="407"/>
      <c r="STK67" s="407"/>
      <c r="STL67" s="407"/>
      <c r="STM67" s="407"/>
      <c r="STN67" s="407"/>
      <c r="STO67" s="407"/>
      <c r="STP67" s="407"/>
      <c r="STQ67" s="407"/>
      <c r="STR67" s="407"/>
      <c r="STS67" s="407"/>
      <c r="STT67" s="407"/>
      <c r="STU67" s="407"/>
      <c r="STV67" s="407"/>
      <c r="STW67" s="407"/>
      <c r="STX67" s="407"/>
      <c r="STY67" s="407"/>
      <c r="STZ67" s="407"/>
      <c r="SUA67" s="407"/>
      <c r="SUB67" s="407"/>
      <c r="SUC67" s="407"/>
      <c r="SUD67" s="407"/>
      <c r="SUE67" s="407"/>
      <c r="SUF67" s="407"/>
      <c r="SUG67" s="407"/>
      <c r="SUH67" s="407"/>
      <c r="SUI67" s="407"/>
      <c r="SUJ67" s="407"/>
      <c r="SUK67" s="407"/>
      <c r="SUL67" s="407"/>
      <c r="SUM67" s="407"/>
      <c r="SUN67" s="407"/>
      <c r="SUO67" s="407"/>
      <c r="SUP67" s="407"/>
      <c r="SUQ67" s="407"/>
      <c r="SUR67" s="407"/>
      <c r="SUS67" s="407"/>
      <c r="SUT67" s="407"/>
      <c r="SUU67" s="407"/>
      <c r="SUV67" s="407"/>
      <c r="SUW67" s="407"/>
      <c r="SUX67" s="407"/>
      <c r="SUY67" s="407"/>
      <c r="SUZ67" s="407"/>
      <c r="SVA67" s="407"/>
      <c r="SVB67" s="407"/>
      <c r="SVC67" s="407"/>
      <c r="SVD67" s="407"/>
      <c r="SVE67" s="407"/>
      <c r="SVF67" s="407"/>
      <c r="SVG67" s="407"/>
      <c r="SVH67" s="407"/>
      <c r="SVI67" s="407"/>
      <c r="SVJ67" s="407"/>
      <c r="SVK67" s="407"/>
      <c r="SVL67" s="407"/>
      <c r="SVM67" s="407"/>
      <c r="SVN67" s="407"/>
      <c r="SVO67" s="407"/>
      <c r="SVP67" s="407"/>
      <c r="SVQ67" s="407"/>
      <c r="SVR67" s="407"/>
      <c r="SVS67" s="407"/>
      <c r="SVT67" s="407"/>
      <c r="SVU67" s="407"/>
      <c r="SVV67" s="407"/>
      <c r="SVW67" s="407"/>
      <c r="SVX67" s="407"/>
      <c r="SVY67" s="407"/>
      <c r="SVZ67" s="407"/>
      <c r="SWA67" s="407"/>
      <c r="SWB67" s="407"/>
      <c r="SWC67" s="407"/>
      <c r="SWD67" s="407"/>
      <c r="SWE67" s="407"/>
      <c r="SWF67" s="407"/>
      <c r="SWG67" s="407"/>
      <c r="SWH67" s="407"/>
      <c r="SWI67" s="407"/>
      <c r="SWJ67" s="407"/>
      <c r="SWK67" s="407"/>
      <c r="SWL67" s="407"/>
      <c r="SWM67" s="407"/>
      <c r="SWN67" s="407"/>
      <c r="SWO67" s="407"/>
      <c r="SWP67" s="407"/>
      <c r="SWQ67" s="407"/>
      <c r="SWR67" s="407"/>
      <c r="SWS67" s="407"/>
      <c r="SWT67" s="407"/>
      <c r="SWU67" s="407"/>
      <c r="SWV67" s="407"/>
      <c r="SWW67" s="407"/>
      <c r="SWX67" s="407"/>
      <c r="SWY67" s="407"/>
      <c r="SWZ67" s="407"/>
      <c r="SXA67" s="407"/>
      <c r="SXB67" s="407"/>
      <c r="SXC67" s="407"/>
      <c r="SXD67" s="407"/>
      <c r="SXE67" s="407"/>
      <c r="SXF67" s="407"/>
      <c r="SXG67" s="407"/>
      <c r="SXH67" s="407"/>
      <c r="SXI67" s="407"/>
      <c r="SXJ67" s="407"/>
      <c r="SXK67" s="407"/>
      <c r="SXL67" s="407"/>
      <c r="SXM67" s="407"/>
      <c r="SXN67" s="407"/>
      <c r="SXO67" s="407"/>
      <c r="SXP67" s="407"/>
      <c r="SXQ67" s="407"/>
      <c r="SXR67" s="407"/>
      <c r="SXS67" s="407"/>
      <c r="SXT67" s="407"/>
      <c r="SXU67" s="407"/>
      <c r="SXV67" s="407"/>
      <c r="SXW67" s="407"/>
      <c r="SXX67" s="407"/>
      <c r="SXY67" s="407"/>
      <c r="SXZ67" s="407"/>
      <c r="SYA67" s="407"/>
      <c r="SYB67" s="407"/>
      <c r="SYC67" s="407"/>
      <c r="SYD67" s="407"/>
      <c r="SYE67" s="407"/>
      <c r="SYF67" s="407"/>
      <c r="SYG67" s="407"/>
      <c r="SYH67" s="407"/>
      <c r="SYI67" s="407"/>
      <c r="SYJ67" s="407"/>
      <c r="SYK67" s="407"/>
      <c r="SYL67" s="407"/>
      <c r="SYM67" s="407"/>
      <c r="SYN67" s="407"/>
      <c r="SYO67" s="407"/>
      <c r="SYP67" s="407"/>
      <c r="SYQ67" s="407"/>
      <c r="SYR67" s="407"/>
      <c r="SYS67" s="407"/>
      <c r="SYT67" s="407"/>
      <c r="SYU67" s="407"/>
      <c r="SYV67" s="407"/>
      <c r="SYW67" s="407"/>
      <c r="SYX67" s="407"/>
      <c r="SYY67" s="407"/>
      <c r="SYZ67" s="407"/>
      <c r="SZA67" s="407"/>
      <c r="SZB67" s="407"/>
      <c r="SZC67" s="407"/>
      <c r="SZD67" s="407"/>
      <c r="SZE67" s="407"/>
      <c r="SZF67" s="407"/>
      <c r="SZG67" s="407"/>
      <c r="SZH67" s="407"/>
      <c r="SZI67" s="407"/>
      <c r="SZJ67" s="407"/>
      <c r="SZK67" s="407"/>
      <c r="SZL67" s="407"/>
      <c r="SZM67" s="407"/>
      <c r="SZN67" s="407"/>
      <c r="SZO67" s="407"/>
      <c r="SZP67" s="407"/>
      <c r="SZQ67" s="407"/>
      <c r="SZR67" s="407"/>
      <c r="SZS67" s="407"/>
      <c r="SZT67" s="407"/>
      <c r="SZU67" s="407"/>
      <c r="SZV67" s="407"/>
      <c r="SZW67" s="407"/>
      <c r="SZX67" s="407"/>
      <c r="SZY67" s="407"/>
      <c r="SZZ67" s="407"/>
      <c r="TAA67" s="407"/>
      <c r="TAB67" s="407"/>
      <c r="TAC67" s="407"/>
      <c r="TAD67" s="407"/>
      <c r="TAE67" s="407"/>
      <c r="TAF67" s="407"/>
      <c r="TAG67" s="407"/>
      <c r="TAH67" s="407"/>
      <c r="TAI67" s="407"/>
      <c r="TAJ67" s="407"/>
      <c r="TAK67" s="407"/>
      <c r="TAL67" s="407"/>
      <c r="TAM67" s="407"/>
      <c r="TAN67" s="407"/>
      <c r="TAO67" s="407"/>
      <c r="TAP67" s="407"/>
      <c r="TAQ67" s="407"/>
      <c r="TAR67" s="407"/>
      <c r="TAS67" s="407"/>
      <c r="TAT67" s="407"/>
      <c r="TAU67" s="407"/>
      <c r="TAV67" s="407"/>
      <c r="TAW67" s="407"/>
      <c r="TAX67" s="407"/>
      <c r="TAY67" s="407"/>
      <c r="TAZ67" s="407"/>
      <c r="TBA67" s="407"/>
      <c r="TBB67" s="407"/>
      <c r="TBC67" s="407"/>
      <c r="TBD67" s="407"/>
      <c r="TBE67" s="407"/>
      <c r="TBF67" s="407"/>
      <c r="TBG67" s="407"/>
      <c r="TBH67" s="407"/>
      <c r="TBI67" s="407"/>
      <c r="TBJ67" s="407"/>
      <c r="TBK67" s="407"/>
      <c r="TBL67" s="407"/>
      <c r="TBM67" s="407"/>
      <c r="TBN67" s="407"/>
      <c r="TBO67" s="407"/>
      <c r="TBP67" s="407"/>
      <c r="TBQ67" s="407"/>
      <c r="TBR67" s="407"/>
      <c r="TBS67" s="407"/>
      <c r="TBT67" s="407"/>
      <c r="TBU67" s="407"/>
      <c r="TBV67" s="407"/>
      <c r="TBW67" s="407"/>
      <c r="TBX67" s="407"/>
      <c r="TBY67" s="407"/>
      <c r="TBZ67" s="407"/>
      <c r="TCA67" s="407"/>
      <c r="TCB67" s="407"/>
      <c r="TCC67" s="407"/>
      <c r="TCD67" s="407"/>
      <c r="TCE67" s="407"/>
      <c r="TCF67" s="407"/>
      <c r="TCG67" s="407"/>
      <c r="TCH67" s="407"/>
      <c r="TCI67" s="407"/>
      <c r="TCJ67" s="407"/>
      <c r="TCK67" s="407"/>
      <c r="TCL67" s="407"/>
      <c r="TCM67" s="407"/>
      <c r="TCN67" s="407"/>
      <c r="TCO67" s="407"/>
      <c r="TCP67" s="407"/>
      <c r="TCQ67" s="407"/>
      <c r="TCR67" s="407"/>
      <c r="TCS67" s="407"/>
      <c r="TCT67" s="407"/>
      <c r="TCU67" s="407"/>
      <c r="TCV67" s="407"/>
      <c r="TCW67" s="407"/>
      <c r="TCX67" s="407"/>
      <c r="TCY67" s="407"/>
      <c r="TCZ67" s="407"/>
      <c r="TDA67" s="407"/>
      <c r="TDB67" s="407"/>
      <c r="TDC67" s="407"/>
      <c r="TDD67" s="407"/>
      <c r="TDE67" s="407"/>
      <c r="TDF67" s="407"/>
      <c r="TDG67" s="407"/>
      <c r="TDH67" s="407"/>
      <c r="TDI67" s="407"/>
      <c r="TDJ67" s="407"/>
      <c r="TDK67" s="407"/>
      <c r="TDL67" s="407"/>
      <c r="TDM67" s="407"/>
      <c r="TDN67" s="407"/>
      <c r="TDO67" s="407"/>
      <c r="TDP67" s="407"/>
      <c r="TDQ67" s="407"/>
      <c r="TDR67" s="407"/>
      <c r="TDS67" s="407"/>
      <c r="TDT67" s="407"/>
      <c r="TDU67" s="407"/>
      <c r="TDV67" s="407"/>
      <c r="TDW67" s="407"/>
      <c r="TDX67" s="407"/>
      <c r="TDY67" s="407"/>
      <c r="TDZ67" s="407"/>
      <c r="TEA67" s="407"/>
      <c r="TEB67" s="407"/>
      <c r="TEC67" s="407"/>
      <c r="TED67" s="407"/>
      <c r="TEE67" s="407"/>
      <c r="TEF67" s="407"/>
      <c r="TEG67" s="407"/>
      <c r="TEH67" s="407"/>
      <c r="TEI67" s="407"/>
      <c r="TEJ67" s="407"/>
      <c r="TEK67" s="407"/>
      <c r="TEL67" s="407"/>
      <c r="TEM67" s="407"/>
      <c r="TEN67" s="407"/>
      <c r="TEO67" s="407"/>
      <c r="TEP67" s="407"/>
      <c r="TEQ67" s="407"/>
      <c r="TER67" s="407"/>
      <c r="TES67" s="407"/>
      <c r="TET67" s="407"/>
      <c r="TEU67" s="407"/>
      <c r="TEV67" s="407"/>
      <c r="TEW67" s="407"/>
      <c r="TEX67" s="407"/>
      <c r="TEY67" s="407"/>
      <c r="TEZ67" s="407"/>
      <c r="TFA67" s="407"/>
      <c r="TFB67" s="407"/>
      <c r="TFC67" s="407"/>
      <c r="TFD67" s="407"/>
      <c r="TFE67" s="407"/>
      <c r="TFF67" s="407"/>
      <c r="TFG67" s="407"/>
      <c r="TFH67" s="407"/>
      <c r="TFI67" s="407"/>
      <c r="TFJ67" s="407"/>
      <c r="TFK67" s="407"/>
      <c r="TFL67" s="407"/>
      <c r="TFM67" s="407"/>
      <c r="TFN67" s="407"/>
      <c r="TFO67" s="407"/>
      <c r="TFP67" s="407"/>
      <c r="TFQ67" s="407"/>
      <c r="TFR67" s="407"/>
      <c r="TFS67" s="407"/>
      <c r="TFT67" s="407"/>
      <c r="TFU67" s="407"/>
      <c r="TFV67" s="407"/>
      <c r="TFW67" s="407"/>
      <c r="TFX67" s="407"/>
      <c r="TFY67" s="407"/>
      <c r="TFZ67" s="407"/>
      <c r="TGA67" s="407"/>
      <c r="TGB67" s="407"/>
      <c r="TGC67" s="407"/>
      <c r="TGD67" s="407"/>
      <c r="TGE67" s="407"/>
      <c r="TGF67" s="407"/>
      <c r="TGG67" s="407"/>
      <c r="TGH67" s="407"/>
      <c r="TGI67" s="407"/>
      <c r="TGJ67" s="407"/>
      <c r="TGK67" s="407"/>
      <c r="TGL67" s="407"/>
      <c r="TGM67" s="407"/>
      <c r="TGN67" s="407"/>
      <c r="TGO67" s="407"/>
      <c r="TGP67" s="407"/>
      <c r="TGQ67" s="407"/>
      <c r="TGR67" s="407"/>
      <c r="TGS67" s="407"/>
      <c r="TGT67" s="407"/>
      <c r="TGU67" s="407"/>
      <c r="TGV67" s="407"/>
      <c r="TGW67" s="407"/>
      <c r="TGX67" s="407"/>
      <c r="TGY67" s="407"/>
      <c r="TGZ67" s="407"/>
      <c r="THA67" s="407"/>
      <c r="THB67" s="407"/>
      <c r="THC67" s="407"/>
      <c r="THD67" s="407"/>
      <c r="THE67" s="407"/>
      <c r="THF67" s="407"/>
      <c r="THG67" s="407"/>
      <c r="THH67" s="407"/>
      <c r="THI67" s="407"/>
      <c r="THJ67" s="407"/>
      <c r="THK67" s="407"/>
      <c r="THL67" s="407"/>
      <c r="THM67" s="407"/>
      <c r="THN67" s="407"/>
      <c r="THO67" s="407"/>
      <c r="THP67" s="407"/>
      <c r="THQ67" s="407"/>
      <c r="THR67" s="407"/>
      <c r="THS67" s="407"/>
      <c r="THT67" s="407"/>
      <c r="THU67" s="407"/>
      <c r="THV67" s="407"/>
      <c r="THW67" s="407"/>
      <c r="THX67" s="407"/>
      <c r="THY67" s="407"/>
      <c r="THZ67" s="407"/>
      <c r="TIA67" s="407"/>
      <c r="TIB67" s="407"/>
      <c r="TIC67" s="407"/>
      <c r="TID67" s="407"/>
      <c r="TIE67" s="407"/>
      <c r="TIF67" s="407"/>
      <c r="TIG67" s="407"/>
      <c r="TIH67" s="407"/>
      <c r="TII67" s="407"/>
      <c r="TIJ67" s="407"/>
      <c r="TIK67" s="407"/>
      <c r="TIL67" s="407"/>
      <c r="TIM67" s="407"/>
      <c r="TIN67" s="407"/>
      <c r="TIO67" s="407"/>
      <c r="TIP67" s="407"/>
      <c r="TIQ67" s="407"/>
      <c r="TIR67" s="407"/>
      <c r="TIS67" s="407"/>
      <c r="TIT67" s="407"/>
      <c r="TIU67" s="407"/>
      <c r="TIV67" s="407"/>
      <c r="TIW67" s="407"/>
      <c r="TIX67" s="407"/>
      <c r="TIY67" s="407"/>
      <c r="TIZ67" s="407"/>
      <c r="TJA67" s="407"/>
      <c r="TJB67" s="407"/>
      <c r="TJC67" s="407"/>
      <c r="TJD67" s="407"/>
      <c r="TJE67" s="407"/>
      <c r="TJF67" s="407"/>
      <c r="TJG67" s="407"/>
      <c r="TJH67" s="407"/>
      <c r="TJI67" s="407"/>
      <c r="TJJ67" s="407"/>
      <c r="TJK67" s="407"/>
      <c r="TJL67" s="407"/>
      <c r="TJM67" s="407"/>
      <c r="TJN67" s="407"/>
      <c r="TJO67" s="407"/>
      <c r="TJP67" s="407"/>
      <c r="TJQ67" s="407"/>
      <c r="TJR67" s="407"/>
      <c r="TJS67" s="407"/>
      <c r="TJT67" s="407"/>
      <c r="TJU67" s="407"/>
      <c r="TJV67" s="407"/>
      <c r="TJW67" s="407"/>
      <c r="TJX67" s="407"/>
      <c r="TJY67" s="407"/>
      <c r="TJZ67" s="407"/>
      <c r="TKA67" s="407"/>
      <c r="TKB67" s="407"/>
      <c r="TKC67" s="407"/>
      <c r="TKD67" s="407"/>
      <c r="TKE67" s="407"/>
      <c r="TKF67" s="407"/>
      <c r="TKG67" s="407"/>
      <c r="TKH67" s="407"/>
      <c r="TKI67" s="407"/>
      <c r="TKJ67" s="407"/>
      <c r="TKK67" s="407"/>
      <c r="TKL67" s="407"/>
      <c r="TKM67" s="407"/>
      <c r="TKN67" s="407"/>
      <c r="TKO67" s="407"/>
      <c r="TKP67" s="407"/>
      <c r="TKQ67" s="407"/>
      <c r="TKR67" s="407"/>
      <c r="TKS67" s="407"/>
      <c r="TKT67" s="407"/>
      <c r="TKU67" s="407"/>
      <c r="TKV67" s="407"/>
      <c r="TKW67" s="407"/>
      <c r="TKX67" s="407"/>
      <c r="TKY67" s="407"/>
      <c r="TKZ67" s="407"/>
      <c r="TLA67" s="407"/>
      <c r="TLB67" s="407"/>
      <c r="TLC67" s="407"/>
      <c r="TLD67" s="407"/>
      <c r="TLE67" s="407"/>
      <c r="TLF67" s="407"/>
      <c r="TLG67" s="407"/>
      <c r="TLH67" s="407"/>
      <c r="TLI67" s="407"/>
      <c r="TLJ67" s="407"/>
      <c r="TLK67" s="407"/>
      <c r="TLL67" s="407"/>
      <c r="TLM67" s="407"/>
      <c r="TLN67" s="407"/>
      <c r="TLO67" s="407"/>
      <c r="TLP67" s="407"/>
      <c r="TLQ67" s="407"/>
      <c r="TLR67" s="407"/>
      <c r="TLS67" s="407"/>
      <c r="TLT67" s="407"/>
      <c r="TLU67" s="407"/>
      <c r="TLV67" s="407"/>
      <c r="TLW67" s="407"/>
      <c r="TLX67" s="407"/>
      <c r="TLY67" s="407"/>
      <c r="TLZ67" s="407"/>
      <c r="TMA67" s="407"/>
      <c r="TMB67" s="407"/>
      <c r="TMC67" s="407"/>
      <c r="TMD67" s="407"/>
      <c r="TME67" s="407"/>
      <c r="TMF67" s="407"/>
      <c r="TMG67" s="407"/>
      <c r="TMH67" s="407"/>
      <c r="TMI67" s="407"/>
      <c r="TMJ67" s="407"/>
      <c r="TMK67" s="407"/>
      <c r="TML67" s="407"/>
      <c r="TMM67" s="407"/>
      <c r="TMN67" s="407"/>
      <c r="TMO67" s="407"/>
      <c r="TMP67" s="407"/>
      <c r="TMQ67" s="407"/>
      <c r="TMR67" s="407"/>
      <c r="TMS67" s="407"/>
      <c r="TMT67" s="407"/>
      <c r="TMU67" s="407"/>
      <c r="TMV67" s="407"/>
      <c r="TMW67" s="407"/>
      <c r="TMX67" s="407"/>
      <c r="TMY67" s="407"/>
      <c r="TMZ67" s="407"/>
      <c r="TNA67" s="407"/>
      <c r="TNB67" s="407"/>
      <c r="TNC67" s="407"/>
      <c r="TND67" s="407"/>
      <c r="TNE67" s="407"/>
      <c r="TNF67" s="407"/>
      <c r="TNG67" s="407"/>
      <c r="TNH67" s="407"/>
      <c r="TNI67" s="407"/>
      <c r="TNJ67" s="407"/>
      <c r="TNK67" s="407"/>
      <c r="TNL67" s="407"/>
      <c r="TNM67" s="407"/>
      <c r="TNN67" s="407"/>
      <c r="TNO67" s="407"/>
      <c r="TNP67" s="407"/>
      <c r="TNQ67" s="407"/>
      <c r="TNR67" s="407"/>
      <c r="TNS67" s="407"/>
      <c r="TNT67" s="407"/>
      <c r="TNU67" s="407"/>
      <c r="TNV67" s="407"/>
      <c r="TNW67" s="407"/>
      <c r="TNX67" s="407"/>
      <c r="TNY67" s="407"/>
      <c r="TNZ67" s="407"/>
      <c r="TOA67" s="407"/>
      <c r="TOB67" s="407"/>
      <c r="TOC67" s="407"/>
      <c r="TOD67" s="407"/>
      <c r="TOE67" s="407"/>
      <c r="TOF67" s="407"/>
      <c r="TOG67" s="407"/>
      <c r="TOH67" s="407"/>
      <c r="TOI67" s="407"/>
      <c r="TOJ67" s="407"/>
      <c r="TOK67" s="407"/>
      <c r="TOL67" s="407"/>
      <c r="TOM67" s="407"/>
      <c r="TON67" s="407"/>
      <c r="TOO67" s="407"/>
      <c r="TOP67" s="407"/>
      <c r="TOQ67" s="407"/>
      <c r="TOR67" s="407"/>
      <c r="TOS67" s="407"/>
      <c r="TOT67" s="407"/>
      <c r="TOU67" s="407"/>
      <c r="TOV67" s="407"/>
      <c r="TOW67" s="407"/>
      <c r="TOX67" s="407"/>
      <c r="TOY67" s="407"/>
      <c r="TOZ67" s="407"/>
      <c r="TPA67" s="407"/>
      <c r="TPB67" s="407"/>
      <c r="TPC67" s="407"/>
      <c r="TPD67" s="407"/>
      <c r="TPE67" s="407"/>
      <c r="TPF67" s="407"/>
      <c r="TPG67" s="407"/>
      <c r="TPH67" s="407"/>
      <c r="TPI67" s="407"/>
      <c r="TPJ67" s="407"/>
      <c r="TPK67" s="407"/>
      <c r="TPL67" s="407"/>
      <c r="TPM67" s="407"/>
      <c r="TPN67" s="407"/>
      <c r="TPO67" s="407"/>
      <c r="TPP67" s="407"/>
      <c r="TPQ67" s="407"/>
      <c r="TPR67" s="407"/>
      <c r="TPS67" s="407"/>
      <c r="TPT67" s="407"/>
      <c r="TPU67" s="407"/>
      <c r="TPV67" s="407"/>
      <c r="TPW67" s="407"/>
      <c r="TPX67" s="407"/>
      <c r="TPY67" s="407"/>
      <c r="TPZ67" s="407"/>
      <c r="TQA67" s="407"/>
      <c r="TQB67" s="407"/>
      <c r="TQC67" s="407"/>
      <c r="TQD67" s="407"/>
      <c r="TQE67" s="407"/>
      <c r="TQF67" s="407"/>
      <c r="TQG67" s="407"/>
      <c r="TQH67" s="407"/>
      <c r="TQI67" s="407"/>
      <c r="TQJ67" s="407"/>
      <c r="TQK67" s="407"/>
      <c r="TQL67" s="407"/>
      <c r="TQM67" s="407"/>
      <c r="TQN67" s="407"/>
      <c r="TQO67" s="407"/>
      <c r="TQP67" s="407"/>
      <c r="TQQ67" s="407"/>
      <c r="TQR67" s="407"/>
      <c r="TQS67" s="407"/>
      <c r="TQT67" s="407"/>
      <c r="TQU67" s="407"/>
      <c r="TQV67" s="407"/>
      <c r="TQW67" s="407"/>
      <c r="TQX67" s="407"/>
      <c r="TQY67" s="407"/>
      <c r="TQZ67" s="407"/>
      <c r="TRA67" s="407"/>
      <c r="TRB67" s="407"/>
      <c r="TRC67" s="407"/>
      <c r="TRD67" s="407"/>
      <c r="TRE67" s="407"/>
      <c r="TRF67" s="407"/>
      <c r="TRG67" s="407"/>
      <c r="TRH67" s="407"/>
      <c r="TRI67" s="407"/>
      <c r="TRJ67" s="407"/>
      <c r="TRK67" s="407"/>
      <c r="TRL67" s="407"/>
      <c r="TRM67" s="407"/>
      <c r="TRN67" s="407"/>
      <c r="TRO67" s="407"/>
      <c r="TRP67" s="407"/>
      <c r="TRQ67" s="407"/>
      <c r="TRR67" s="407"/>
      <c r="TRS67" s="407"/>
      <c r="TRT67" s="407"/>
      <c r="TRU67" s="407"/>
      <c r="TRV67" s="407"/>
      <c r="TRW67" s="407"/>
      <c r="TRX67" s="407"/>
      <c r="TRY67" s="407"/>
      <c r="TRZ67" s="407"/>
      <c r="TSA67" s="407"/>
      <c r="TSB67" s="407"/>
      <c r="TSC67" s="407"/>
      <c r="TSD67" s="407"/>
      <c r="TSE67" s="407"/>
      <c r="TSF67" s="407"/>
      <c r="TSG67" s="407"/>
      <c r="TSH67" s="407"/>
      <c r="TSI67" s="407"/>
      <c r="TSJ67" s="407"/>
      <c r="TSK67" s="407"/>
      <c r="TSL67" s="407"/>
      <c r="TSM67" s="407"/>
      <c r="TSN67" s="407"/>
      <c r="TSO67" s="407"/>
      <c r="TSP67" s="407"/>
      <c r="TSQ67" s="407"/>
      <c r="TSR67" s="407"/>
      <c r="TSS67" s="407"/>
      <c r="TST67" s="407"/>
      <c r="TSU67" s="407"/>
      <c r="TSV67" s="407"/>
      <c r="TSW67" s="407"/>
      <c r="TSX67" s="407"/>
      <c r="TSY67" s="407"/>
      <c r="TSZ67" s="407"/>
      <c r="TTA67" s="407"/>
      <c r="TTB67" s="407"/>
      <c r="TTC67" s="407"/>
      <c r="TTD67" s="407"/>
      <c r="TTE67" s="407"/>
      <c r="TTF67" s="407"/>
      <c r="TTG67" s="407"/>
      <c r="TTH67" s="407"/>
      <c r="TTI67" s="407"/>
      <c r="TTJ67" s="407"/>
      <c r="TTK67" s="407"/>
      <c r="TTL67" s="407"/>
      <c r="TTM67" s="407"/>
      <c r="TTN67" s="407"/>
      <c r="TTO67" s="407"/>
      <c r="TTP67" s="407"/>
      <c r="TTQ67" s="407"/>
      <c r="TTR67" s="407"/>
      <c r="TTS67" s="407"/>
      <c r="TTT67" s="407"/>
      <c r="TTU67" s="407"/>
      <c r="TTV67" s="407"/>
      <c r="TTW67" s="407"/>
      <c r="TTX67" s="407"/>
      <c r="TTY67" s="407"/>
      <c r="TTZ67" s="407"/>
      <c r="TUA67" s="407"/>
      <c r="TUB67" s="407"/>
      <c r="TUC67" s="407"/>
      <c r="TUD67" s="407"/>
      <c r="TUE67" s="407"/>
      <c r="TUF67" s="407"/>
      <c r="TUG67" s="407"/>
      <c r="TUH67" s="407"/>
      <c r="TUI67" s="407"/>
      <c r="TUJ67" s="407"/>
      <c r="TUK67" s="407"/>
      <c r="TUL67" s="407"/>
      <c r="TUM67" s="407"/>
      <c r="TUN67" s="407"/>
      <c r="TUO67" s="407"/>
      <c r="TUP67" s="407"/>
      <c r="TUQ67" s="407"/>
      <c r="TUR67" s="407"/>
      <c r="TUS67" s="407"/>
      <c r="TUT67" s="407"/>
      <c r="TUU67" s="407"/>
      <c r="TUV67" s="407"/>
      <c r="TUW67" s="407"/>
      <c r="TUX67" s="407"/>
      <c r="TUY67" s="407"/>
      <c r="TUZ67" s="407"/>
      <c r="TVA67" s="407"/>
      <c r="TVB67" s="407"/>
      <c r="TVC67" s="407"/>
      <c r="TVD67" s="407"/>
      <c r="TVE67" s="407"/>
      <c r="TVF67" s="407"/>
      <c r="TVG67" s="407"/>
      <c r="TVH67" s="407"/>
      <c r="TVI67" s="407"/>
      <c r="TVJ67" s="407"/>
      <c r="TVK67" s="407"/>
      <c r="TVL67" s="407"/>
      <c r="TVM67" s="407"/>
      <c r="TVN67" s="407"/>
      <c r="TVO67" s="407"/>
      <c r="TVP67" s="407"/>
      <c r="TVQ67" s="407"/>
      <c r="TVR67" s="407"/>
      <c r="TVS67" s="407"/>
      <c r="TVT67" s="407"/>
      <c r="TVU67" s="407"/>
      <c r="TVV67" s="407"/>
      <c r="TVW67" s="407"/>
      <c r="TVX67" s="407"/>
      <c r="TVY67" s="407"/>
      <c r="TVZ67" s="407"/>
      <c r="TWA67" s="407"/>
      <c r="TWB67" s="407"/>
      <c r="TWC67" s="407"/>
      <c r="TWD67" s="407"/>
      <c r="TWE67" s="407"/>
      <c r="TWF67" s="407"/>
      <c r="TWG67" s="407"/>
      <c r="TWH67" s="407"/>
      <c r="TWI67" s="407"/>
      <c r="TWJ67" s="407"/>
      <c r="TWK67" s="407"/>
      <c r="TWL67" s="407"/>
      <c r="TWM67" s="407"/>
      <c r="TWN67" s="407"/>
      <c r="TWO67" s="407"/>
      <c r="TWP67" s="407"/>
      <c r="TWQ67" s="407"/>
      <c r="TWR67" s="407"/>
      <c r="TWS67" s="407"/>
      <c r="TWT67" s="407"/>
      <c r="TWU67" s="407"/>
      <c r="TWV67" s="407"/>
      <c r="TWW67" s="407"/>
      <c r="TWX67" s="407"/>
      <c r="TWY67" s="407"/>
      <c r="TWZ67" s="407"/>
      <c r="TXA67" s="407"/>
      <c r="TXB67" s="407"/>
      <c r="TXC67" s="407"/>
      <c r="TXD67" s="407"/>
      <c r="TXE67" s="407"/>
      <c r="TXF67" s="407"/>
      <c r="TXG67" s="407"/>
      <c r="TXH67" s="407"/>
      <c r="TXI67" s="407"/>
      <c r="TXJ67" s="407"/>
      <c r="TXK67" s="407"/>
      <c r="TXL67" s="407"/>
      <c r="TXM67" s="407"/>
      <c r="TXN67" s="407"/>
      <c r="TXO67" s="407"/>
      <c r="TXP67" s="407"/>
      <c r="TXQ67" s="407"/>
      <c r="TXR67" s="407"/>
      <c r="TXS67" s="407"/>
      <c r="TXT67" s="407"/>
      <c r="TXU67" s="407"/>
      <c r="TXV67" s="407"/>
      <c r="TXW67" s="407"/>
      <c r="TXX67" s="407"/>
      <c r="TXY67" s="407"/>
      <c r="TXZ67" s="407"/>
      <c r="TYA67" s="407"/>
      <c r="TYB67" s="407"/>
      <c r="TYC67" s="407"/>
      <c r="TYD67" s="407"/>
      <c r="TYE67" s="407"/>
      <c r="TYF67" s="407"/>
      <c r="TYG67" s="407"/>
      <c r="TYH67" s="407"/>
      <c r="TYI67" s="407"/>
      <c r="TYJ67" s="407"/>
      <c r="TYK67" s="407"/>
      <c r="TYL67" s="407"/>
      <c r="TYM67" s="407"/>
      <c r="TYN67" s="407"/>
      <c r="TYO67" s="407"/>
      <c r="TYP67" s="407"/>
      <c r="TYQ67" s="407"/>
      <c r="TYR67" s="407"/>
      <c r="TYS67" s="407"/>
      <c r="TYT67" s="407"/>
      <c r="TYU67" s="407"/>
      <c r="TYV67" s="407"/>
      <c r="TYW67" s="407"/>
      <c r="TYX67" s="407"/>
      <c r="TYY67" s="407"/>
      <c r="TYZ67" s="407"/>
      <c r="TZA67" s="407"/>
      <c r="TZB67" s="407"/>
      <c r="TZC67" s="407"/>
      <c r="TZD67" s="407"/>
      <c r="TZE67" s="407"/>
      <c r="TZF67" s="407"/>
      <c r="TZG67" s="407"/>
      <c r="TZH67" s="407"/>
      <c r="TZI67" s="407"/>
      <c r="TZJ67" s="407"/>
      <c r="TZK67" s="407"/>
      <c r="TZL67" s="407"/>
      <c r="TZM67" s="407"/>
      <c r="TZN67" s="407"/>
      <c r="TZO67" s="407"/>
      <c r="TZP67" s="407"/>
      <c r="TZQ67" s="407"/>
      <c r="TZR67" s="407"/>
      <c r="TZS67" s="407"/>
      <c r="TZT67" s="407"/>
      <c r="TZU67" s="407"/>
      <c r="TZV67" s="407"/>
      <c r="TZW67" s="407"/>
      <c r="TZX67" s="407"/>
      <c r="TZY67" s="407"/>
      <c r="TZZ67" s="407"/>
      <c r="UAA67" s="407"/>
      <c r="UAB67" s="407"/>
      <c r="UAC67" s="407"/>
      <c r="UAD67" s="407"/>
      <c r="UAE67" s="407"/>
      <c r="UAF67" s="407"/>
      <c r="UAG67" s="407"/>
      <c r="UAH67" s="407"/>
      <c r="UAI67" s="407"/>
      <c r="UAJ67" s="407"/>
      <c r="UAK67" s="407"/>
      <c r="UAL67" s="407"/>
      <c r="UAM67" s="407"/>
      <c r="UAN67" s="407"/>
      <c r="UAO67" s="407"/>
      <c r="UAP67" s="407"/>
      <c r="UAQ67" s="407"/>
      <c r="UAR67" s="407"/>
      <c r="UAS67" s="407"/>
      <c r="UAT67" s="407"/>
      <c r="UAU67" s="407"/>
      <c r="UAV67" s="407"/>
      <c r="UAW67" s="407"/>
      <c r="UAX67" s="407"/>
      <c r="UAY67" s="407"/>
      <c r="UAZ67" s="407"/>
      <c r="UBA67" s="407"/>
      <c r="UBB67" s="407"/>
      <c r="UBC67" s="407"/>
      <c r="UBD67" s="407"/>
      <c r="UBE67" s="407"/>
      <c r="UBF67" s="407"/>
      <c r="UBG67" s="407"/>
      <c r="UBH67" s="407"/>
      <c r="UBI67" s="407"/>
      <c r="UBJ67" s="407"/>
      <c r="UBK67" s="407"/>
      <c r="UBL67" s="407"/>
      <c r="UBM67" s="407"/>
      <c r="UBN67" s="407"/>
      <c r="UBO67" s="407"/>
      <c r="UBP67" s="407"/>
      <c r="UBQ67" s="407"/>
      <c r="UBR67" s="407"/>
      <c r="UBS67" s="407"/>
      <c r="UBT67" s="407"/>
      <c r="UBU67" s="407"/>
      <c r="UBV67" s="407"/>
      <c r="UBW67" s="407"/>
      <c r="UBX67" s="407"/>
      <c r="UBY67" s="407"/>
      <c r="UBZ67" s="407"/>
      <c r="UCA67" s="407"/>
      <c r="UCB67" s="407"/>
      <c r="UCC67" s="407"/>
      <c r="UCD67" s="407"/>
      <c r="UCE67" s="407"/>
      <c r="UCF67" s="407"/>
      <c r="UCG67" s="407"/>
      <c r="UCH67" s="407"/>
      <c r="UCI67" s="407"/>
      <c r="UCJ67" s="407"/>
      <c r="UCK67" s="407"/>
      <c r="UCL67" s="407"/>
      <c r="UCM67" s="407"/>
      <c r="UCN67" s="407"/>
      <c r="UCO67" s="407"/>
      <c r="UCP67" s="407"/>
      <c r="UCQ67" s="407"/>
      <c r="UCR67" s="407"/>
      <c r="UCS67" s="407"/>
      <c r="UCT67" s="407"/>
      <c r="UCU67" s="407"/>
      <c r="UCV67" s="407"/>
      <c r="UCW67" s="407"/>
      <c r="UCX67" s="407"/>
      <c r="UCY67" s="407"/>
      <c r="UCZ67" s="407"/>
      <c r="UDA67" s="407"/>
      <c r="UDB67" s="407"/>
      <c r="UDC67" s="407"/>
      <c r="UDD67" s="407"/>
      <c r="UDE67" s="407"/>
      <c r="UDF67" s="407"/>
      <c r="UDG67" s="407"/>
      <c r="UDH67" s="407"/>
      <c r="UDI67" s="407"/>
      <c r="UDJ67" s="407"/>
      <c r="UDK67" s="407"/>
      <c r="UDL67" s="407"/>
      <c r="UDM67" s="407"/>
      <c r="UDN67" s="407"/>
      <c r="UDO67" s="407"/>
      <c r="UDP67" s="407"/>
      <c r="UDQ67" s="407"/>
      <c r="UDR67" s="407"/>
      <c r="UDS67" s="407"/>
      <c r="UDT67" s="407"/>
      <c r="UDU67" s="407"/>
      <c r="UDV67" s="407"/>
      <c r="UDW67" s="407"/>
      <c r="UDX67" s="407"/>
      <c r="UDY67" s="407"/>
      <c r="UDZ67" s="407"/>
      <c r="UEA67" s="407"/>
      <c r="UEB67" s="407"/>
      <c r="UEC67" s="407"/>
      <c r="UED67" s="407"/>
      <c r="UEE67" s="407"/>
      <c r="UEF67" s="407"/>
      <c r="UEG67" s="407"/>
      <c r="UEH67" s="407"/>
      <c r="UEI67" s="407"/>
      <c r="UEJ67" s="407"/>
      <c r="UEK67" s="407"/>
      <c r="UEL67" s="407"/>
      <c r="UEM67" s="407"/>
      <c r="UEN67" s="407"/>
      <c r="UEO67" s="407"/>
      <c r="UEP67" s="407"/>
      <c r="UEQ67" s="407"/>
      <c r="UER67" s="407"/>
      <c r="UES67" s="407"/>
      <c r="UET67" s="407"/>
      <c r="UEU67" s="407"/>
      <c r="UEV67" s="407"/>
      <c r="UEW67" s="407"/>
      <c r="UEX67" s="407"/>
      <c r="UEY67" s="407"/>
      <c r="UEZ67" s="407"/>
      <c r="UFA67" s="407"/>
      <c r="UFB67" s="407"/>
      <c r="UFC67" s="407"/>
      <c r="UFD67" s="407"/>
      <c r="UFE67" s="407"/>
      <c r="UFF67" s="407"/>
      <c r="UFG67" s="407"/>
      <c r="UFH67" s="407"/>
      <c r="UFI67" s="407"/>
      <c r="UFJ67" s="407"/>
      <c r="UFK67" s="407"/>
      <c r="UFL67" s="407"/>
      <c r="UFM67" s="407"/>
      <c r="UFN67" s="407"/>
      <c r="UFO67" s="407"/>
      <c r="UFP67" s="407"/>
      <c r="UFQ67" s="407"/>
      <c r="UFR67" s="407"/>
      <c r="UFS67" s="407"/>
      <c r="UFT67" s="407"/>
      <c r="UFU67" s="407"/>
      <c r="UFV67" s="407"/>
      <c r="UFW67" s="407"/>
      <c r="UFX67" s="407"/>
      <c r="UFY67" s="407"/>
      <c r="UFZ67" s="407"/>
      <c r="UGA67" s="407"/>
      <c r="UGB67" s="407"/>
      <c r="UGC67" s="407"/>
      <c r="UGD67" s="407"/>
      <c r="UGE67" s="407"/>
      <c r="UGF67" s="407"/>
      <c r="UGG67" s="407"/>
      <c r="UGH67" s="407"/>
      <c r="UGI67" s="407"/>
      <c r="UGJ67" s="407"/>
      <c r="UGK67" s="407"/>
      <c r="UGL67" s="407"/>
      <c r="UGM67" s="407"/>
      <c r="UGN67" s="407"/>
      <c r="UGO67" s="407"/>
      <c r="UGP67" s="407"/>
      <c r="UGQ67" s="407"/>
      <c r="UGR67" s="407"/>
      <c r="UGS67" s="407"/>
      <c r="UGT67" s="407"/>
      <c r="UGU67" s="407"/>
      <c r="UGV67" s="407"/>
      <c r="UGW67" s="407"/>
      <c r="UGX67" s="407"/>
      <c r="UGY67" s="407"/>
      <c r="UGZ67" s="407"/>
      <c r="UHA67" s="407"/>
      <c r="UHB67" s="407"/>
      <c r="UHC67" s="407"/>
      <c r="UHD67" s="407"/>
      <c r="UHE67" s="407"/>
      <c r="UHF67" s="407"/>
      <c r="UHG67" s="407"/>
      <c r="UHH67" s="407"/>
      <c r="UHI67" s="407"/>
      <c r="UHJ67" s="407"/>
      <c r="UHK67" s="407"/>
      <c r="UHL67" s="407"/>
      <c r="UHM67" s="407"/>
      <c r="UHN67" s="407"/>
      <c r="UHO67" s="407"/>
      <c r="UHP67" s="407"/>
      <c r="UHQ67" s="407"/>
      <c r="UHR67" s="407"/>
      <c r="UHS67" s="407"/>
      <c r="UHT67" s="407"/>
      <c r="UHU67" s="407"/>
      <c r="UHV67" s="407"/>
      <c r="UHW67" s="407"/>
      <c r="UHX67" s="407"/>
      <c r="UHY67" s="407"/>
      <c r="UHZ67" s="407"/>
      <c r="UIA67" s="407"/>
      <c r="UIB67" s="407"/>
      <c r="UIC67" s="407"/>
      <c r="UID67" s="407"/>
      <c r="UIE67" s="407"/>
      <c r="UIF67" s="407"/>
      <c r="UIG67" s="407"/>
      <c r="UIH67" s="407"/>
      <c r="UII67" s="407"/>
      <c r="UIJ67" s="407"/>
      <c r="UIK67" s="407"/>
      <c r="UIL67" s="407"/>
      <c r="UIM67" s="407"/>
      <c r="UIN67" s="407"/>
      <c r="UIO67" s="407"/>
      <c r="UIP67" s="407"/>
      <c r="UIQ67" s="407"/>
      <c r="UIR67" s="407"/>
      <c r="UIS67" s="407"/>
      <c r="UIT67" s="407"/>
      <c r="UIU67" s="407"/>
      <c r="UIV67" s="407"/>
      <c r="UIW67" s="407"/>
      <c r="UIX67" s="407"/>
      <c r="UIY67" s="407"/>
      <c r="UIZ67" s="407"/>
      <c r="UJA67" s="407"/>
      <c r="UJB67" s="407"/>
      <c r="UJC67" s="407"/>
      <c r="UJD67" s="407"/>
      <c r="UJE67" s="407"/>
      <c r="UJF67" s="407"/>
      <c r="UJG67" s="407"/>
      <c r="UJH67" s="407"/>
      <c r="UJI67" s="407"/>
      <c r="UJJ67" s="407"/>
      <c r="UJK67" s="407"/>
      <c r="UJL67" s="407"/>
      <c r="UJM67" s="407"/>
      <c r="UJN67" s="407"/>
      <c r="UJO67" s="407"/>
      <c r="UJP67" s="407"/>
      <c r="UJQ67" s="407"/>
      <c r="UJR67" s="407"/>
      <c r="UJS67" s="407"/>
      <c r="UJT67" s="407"/>
      <c r="UJU67" s="407"/>
      <c r="UJV67" s="407"/>
      <c r="UJW67" s="407"/>
      <c r="UJX67" s="407"/>
      <c r="UJY67" s="407"/>
      <c r="UJZ67" s="407"/>
      <c r="UKA67" s="407"/>
      <c r="UKB67" s="407"/>
      <c r="UKC67" s="407"/>
      <c r="UKD67" s="407"/>
      <c r="UKE67" s="407"/>
      <c r="UKF67" s="407"/>
      <c r="UKG67" s="407"/>
      <c r="UKH67" s="407"/>
      <c r="UKI67" s="407"/>
      <c r="UKJ67" s="407"/>
      <c r="UKK67" s="407"/>
      <c r="UKL67" s="407"/>
      <c r="UKM67" s="407"/>
      <c r="UKN67" s="407"/>
      <c r="UKO67" s="407"/>
      <c r="UKP67" s="407"/>
      <c r="UKQ67" s="407"/>
      <c r="UKR67" s="407"/>
      <c r="UKS67" s="407"/>
      <c r="UKT67" s="407"/>
      <c r="UKU67" s="407"/>
      <c r="UKV67" s="407"/>
      <c r="UKW67" s="407"/>
      <c r="UKX67" s="407"/>
      <c r="UKY67" s="407"/>
      <c r="UKZ67" s="407"/>
      <c r="ULA67" s="407"/>
      <c r="ULB67" s="407"/>
      <c r="ULC67" s="407"/>
      <c r="ULD67" s="407"/>
      <c r="ULE67" s="407"/>
      <c r="ULF67" s="407"/>
      <c r="ULG67" s="407"/>
      <c r="ULH67" s="407"/>
      <c r="ULI67" s="407"/>
      <c r="ULJ67" s="407"/>
      <c r="ULK67" s="407"/>
      <c r="ULL67" s="407"/>
      <c r="ULM67" s="407"/>
      <c r="ULN67" s="407"/>
      <c r="ULO67" s="407"/>
      <c r="ULP67" s="407"/>
      <c r="ULQ67" s="407"/>
      <c r="ULR67" s="407"/>
      <c r="ULS67" s="407"/>
      <c r="ULT67" s="407"/>
      <c r="ULU67" s="407"/>
      <c r="ULV67" s="407"/>
      <c r="ULW67" s="407"/>
      <c r="ULX67" s="407"/>
      <c r="ULY67" s="407"/>
      <c r="ULZ67" s="407"/>
      <c r="UMA67" s="407"/>
      <c r="UMB67" s="407"/>
      <c r="UMC67" s="407"/>
      <c r="UMD67" s="407"/>
      <c r="UME67" s="407"/>
      <c r="UMF67" s="407"/>
      <c r="UMG67" s="407"/>
      <c r="UMH67" s="407"/>
      <c r="UMI67" s="407"/>
      <c r="UMJ67" s="407"/>
      <c r="UMK67" s="407"/>
      <c r="UML67" s="407"/>
      <c r="UMM67" s="407"/>
      <c r="UMN67" s="407"/>
      <c r="UMO67" s="407"/>
      <c r="UMP67" s="407"/>
      <c r="UMQ67" s="407"/>
      <c r="UMR67" s="407"/>
      <c r="UMS67" s="407"/>
      <c r="UMT67" s="407"/>
      <c r="UMU67" s="407"/>
      <c r="UMV67" s="407"/>
      <c r="UMW67" s="407"/>
      <c r="UMX67" s="407"/>
      <c r="UMY67" s="407"/>
      <c r="UMZ67" s="407"/>
      <c r="UNA67" s="407"/>
      <c r="UNB67" s="407"/>
      <c r="UNC67" s="407"/>
      <c r="UND67" s="407"/>
      <c r="UNE67" s="407"/>
      <c r="UNF67" s="407"/>
      <c r="UNG67" s="407"/>
      <c r="UNH67" s="407"/>
      <c r="UNI67" s="407"/>
      <c r="UNJ67" s="407"/>
      <c r="UNK67" s="407"/>
      <c r="UNL67" s="407"/>
      <c r="UNM67" s="407"/>
      <c r="UNN67" s="407"/>
      <c r="UNO67" s="407"/>
      <c r="UNP67" s="407"/>
      <c r="UNQ67" s="407"/>
      <c r="UNR67" s="407"/>
      <c r="UNS67" s="407"/>
      <c r="UNT67" s="407"/>
      <c r="UNU67" s="407"/>
      <c r="UNV67" s="407"/>
      <c r="UNW67" s="407"/>
      <c r="UNX67" s="407"/>
      <c r="UNY67" s="407"/>
      <c r="UNZ67" s="407"/>
      <c r="UOA67" s="407"/>
      <c r="UOB67" s="407"/>
      <c r="UOC67" s="407"/>
      <c r="UOD67" s="407"/>
      <c r="UOE67" s="407"/>
      <c r="UOF67" s="407"/>
      <c r="UOG67" s="407"/>
      <c r="UOH67" s="407"/>
      <c r="UOI67" s="407"/>
      <c r="UOJ67" s="407"/>
      <c r="UOK67" s="407"/>
      <c r="UOL67" s="407"/>
      <c r="UOM67" s="407"/>
      <c r="UON67" s="407"/>
      <c r="UOO67" s="407"/>
      <c r="UOP67" s="407"/>
      <c r="UOQ67" s="407"/>
      <c r="UOR67" s="407"/>
      <c r="UOS67" s="407"/>
      <c r="UOT67" s="407"/>
      <c r="UOU67" s="407"/>
      <c r="UOV67" s="407"/>
      <c r="UOW67" s="407"/>
      <c r="UOX67" s="407"/>
      <c r="UOY67" s="407"/>
      <c r="UOZ67" s="407"/>
      <c r="UPA67" s="407"/>
      <c r="UPB67" s="407"/>
      <c r="UPC67" s="407"/>
      <c r="UPD67" s="407"/>
      <c r="UPE67" s="407"/>
      <c r="UPF67" s="407"/>
      <c r="UPG67" s="407"/>
      <c r="UPH67" s="407"/>
      <c r="UPI67" s="407"/>
      <c r="UPJ67" s="407"/>
      <c r="UPK67" s="407"/>
      <c r="UPL67" s="407"/>
      <c r="UPM67" s="407"/>
      <c r="UPN67" s="407"/>
      <c r="UPO67" s="407"/>
      <c r="UPP67" s="407"/>
      <c r="UPQ67" s="407"/>
      <c r="UPR67" s="407"/>
      <c r="UPS67" s="407"/>
      <c r="UPT67" s="407"/>
      <c r="UPU67" s="407"/>
      <c r="UPV67" s="407"/>
      <c r="UPW67" s="407"/>
      <c r="UPX67" s="407"/>
      <c r="UPY67" s="407"/>
      <c r="UPZ67" s="407"/>
      <c r="UQA67" s="407"/>
      <c r="UQB67" s="407"/>
      <c r="UQC67" s="407"/>
      <c r="UQD67" s="407"/>
      <c r="UQE67" s="407"/>
      <c r="UQF67" s="407"/>
      <c r="UQG67" s="407"/>
      <c r="UQH67" s="407"/>
      <c r="UQI67" s="407"/>
      <c r="UQJ67" s="407"/>
      <c r="UQK67" s="407"/>
      <c r="UQL67" s="407"/>
      <c r="UQM67" s="407"/>
      <c r="UQN67" s="407"/>
      <c r="UQO67" s="407"/>
      <c r="UQP67" s="407"/>
      <c r="UQQ67" s="407"/>
      <c r="UQR67" s="407"/>
      <c r="UQS67" s="407"/>
      <c r="UQT67" s="407"/>
      <c r="UQU67" s="407"/>
      <c r="UQV67" s="407"/>
      <c r="UQW67" s="407"/>
      <c r="UQX67" s="407"/>
      <c r="UQY67" s="407"/>
      <c r="UQZ67" s="407"/>
      <c r="URA67" s="407"/>
      <c r="URB67" s="407"/>
      <c r="URC67" s="407"/>
      <c r="URD67" s="407"/>
      <c r="URE67" s="407"/>
      <c r="URF67" s="407"/>
      <c r="URG67" s="407"/>
      <c r="URH67" s="407"/>
      <c r="URI67" s="407"/>
      <c r="URJ67" s="407"/>
      <c r="URK67" s="407"/>
      <c r="URL67" s="407"/>
      <c r="URM67" s="407"/>
      <c r="URN67" s="407"/>
      <c r="URO67" s="407"/>
      <c r="URP67" s="407"/>
      <c r="URQ67" s="407"/>
      <c r="URR67" s="407"/>
      <c r="URS67" s="407"/>
      <c r="URT67" s="407"/>
      <c r="URU67" s="407"/>
      <c r="URV67" s="407"/>
      <c r="URW67" s="407"/>
      <c r="URX67" s="407"/>
      <c r="URY67" s="407"/>
      <c r="URZ67" s="407"/>
      <c r="USA67" s="407"/>
      <c r="USB67" s="407"/>
      <c r="USC67" s="407"/>
      <c r="USD67" s="407"/>
      <c r="USE67" s="407"/>
      <c r="USF67" s="407"/>
      <c r="USG67" s="407"/>
      <c r="USH67" s="407"/>
      <c r="USI67" s="407"/>
      <c r="USJ67" s="407"/>
      <c r="USK67" s="407"/>
      <c r="USL67" s="407"/>
      <c r="USM67" s="407"/>
      <c r="USN67" s="407"/>
      <c r="USO67" s="407"/>
      <c r="USP67" s="407"/>
      <c r="USQ67" s="407"/>
      <c r="USR67" s="407"/>
      <c r="USS67" s="407"/>
      <c r="UST67" s="407"/>
      <c r="USU67" s="407"/>
      <c r="USV67" s="407"/>
      <c r="USW67" s="407"/>
      <c r="USX67" s="407"/>
      <c r="USY67" s="407"/>
      <c r="USZ67" s="407"/>
      <c r="UTA67" s="407"/>
      <c r="UTB67" s="407"/>
      <c r="UTC67" s="407"/>
      <c r="UTD67" s="407"/>
      <c r="UTE67" s="407"/>
      <c r="UTF67" s="407"/>
      <c r="UTG67" s="407"/>
      <c r="UTH67" s="407"/>
      <c r="UTI67" s="407"/>
      <c r="UTJ67" s="407"/>
      <c r="UTK67" s="407"/>
      <c r="UTL67" s="407"/>
      <c r="UTM67" s="407"/>
      <c r="UTN67" s="407"/>
      <c r="UTO67" s="407"/>
      <c r="UTP67" s="407"/>
      <c r="UTQ67" s="407"/>
      <c r="UTR67" s="407"/>
      <c r="UTS67" s="407"/>
      <c r="UTT67" s="407"/>
      <c r="UTU67" s="407"/>
      <c r="UTV67" s="407"/>
      <c r="UTW67" s="407"/>
      <c r="UTX67" s="407"/>
      <c r="UTY67" s="407"/>
      <c r="UTZ67" s="407"/>
      <c r="UUA67" s="407"/>
      <c r="UUB67" s="407"/>
      <c r="UUC67" s="407"/>
      <c r="UUD67" s="407"/>
      <c r="UUE67" s="407"/>
      <c r="UUF67" s="407"/>
      <c r="UUG67" s="407"/>
      <c r="UUH67" s="407"/>
      <c r="UUI67" s="407"/>
      <c r="UUJ67" s="407"/>
      <c r="UUK67" s="407"/>
      <c r="UUL67" s="407"/>
      <c r="UUM67" s="407"/>
      <c r="UUN67" s="407"/>
      <c r="UUO67" s="407"/>
      <c r="UUP67" s="407"/>
      <c r="UUQ67" s="407"/>
      <c r="UUR67" s="407"/>
      <c r="UUS67" s="407"/>
      <c r="UUT67" s="407"/>
      <c r="UUU67" s="407"/>
      <c r="UUV67" s="407"/>
      <c r="UUW67" s="407"/>
      <c r="UUX67" s="407"/>
      <c r="UUY67" s="407"/>
      <c r="UUZ67" s="407"/>
      <c r="UVA67" s="407"/>
      <c r="UVB67" s="407"/>
      <c r="UVC67" s="407"/>
      <c r="UVD67" s="407"/>
      <c r="UVE67" s="407"/>
      <c r="UVF67" s="407"/>
      <c r="UVG67" s="407"/>
      <c r="UVH67" s="407"/>
      <c r="UVI67" s="407"/>
      <c r="UVJ67" s="407"/>
      <c r="UVK67" s="407"/>
      <c r="UVL67" s="407"/>
      <c r="UVM67" s="407"/>
      <c r="UVN67" s="407"/>
      <c r="UVO67" s="407"/>
      <c r="UVP67" s="407"/>
      <c r="UVQ67" s="407"/>
      <c r="UVR67" s="407"/>
      <c r="UVS67" s="407"/>
      <c r="UVT67" s="407"/>
      <c r="UVU67" s="407"/>
      <c r="UVV67" s="407"/>
      <c r="UVW67" s="407"/>
      <c r="UVX67" s="407"/>
      <c r="UVY67" s="407"/>
      <c r="UVZ67" s="407"/>
      <c r="UWA67" s="407"/>
      <c r="UWB67" s="407"/>
      <c r="UWC67" s="407"/>
      <c r="UWD67" s="407"/>
      <c r="UWE67" s="407"/>
      <c r="UWF67" s="407"/>
      <c r="UWG67" s="407"/>
      <c r="UWH67" s="407"/>
      <c r="UWI67" s="407"/>
      <c r="UWJ67" s="407"/>
      <c r="UWK67" s="407"/>
      <c r="UWL67" s="407"/>
      <c r="UWM67" s="407"/>
      <c r="UWN67" s="407"/>
      <c r="UWO67" s="407"/>
      <c r="UWP67" s="407"/>
      <c r="UWQ67" s="407"/>
      <c r="UWR67" s="407"/>
      <c r="UWS67" s="407"/>
      <c r="UWT67" s="407"/>
      <c r="UWU67" s="407"/>
      <c r="UWV67" s="407"/>
      <c r="UWW67" s="407"/>
      <c r="UWX67" s="407"/>
      <c r="UWY67" s="407"/>
      <c r="UWZ67" s="407"/>
      <c r="UXA67" s="407"/>
      <c r="UXB67" s="407"/>
      <c r="UXC67" s="407"/>
      <c r="UXD67" s="407"/>
      <c r="UXE67" s="407"/>
      <c r="UXF67" s="407"/>
      <c r="UXG67" s="407"/>
      <c r="UXH67" s="407"/>
      <c r="UXI67" s="407"/>
      <c r="UXJ67" s="407"/>
      <c r="UXK67" s="407"/>
      <c r="UXL67" s="407"/>
      <c r="UXM67" s="407"/>
      <c r="UXN67" s="407"/>
      <c r="UXO67" s="407"/>
      <c r="UXP67" s="407"/>
      <c r="UXQ67" s="407"/>
      <c r="UXR67" s="407"/>
      <c r="UXS67" s="407"/>
      <c r="UXT67" s="407"/>
      <c r="UXU67" s="407"/>
      <c r="UXV67" s="407"/>
      <c r="UXW67" s="407"/>
      <c r="UXX67" s="407"/>
      <c r="UXY67" s="407"/>
      <c r="UXZ67" s="407"/>
      <c r="UYA67" s="407"/>
      <c r="UYB67" s="407"/>
      <c r="UYC67" s="407"/>
      <c r="UYD67" s="407"/>
      <c r="UYE67" s="407"/>
      <c r="UYF67" s="407"/>
      <c r="UYG67" s="407"/>
      <c r="UYH67" s="407"/>
      <c r="UYI67" s="407"/>
      <c r="UYJ67" s="407"/>
      <c r="UYK67" s="407"/>
      <c r="UYL67" s="407"/>
      <c r="UYM67" s="407"/>
      <c r="UYN67" s="407"/>
      <c r="UYO67" s="407"/>
      <c r="UYP67" s="407"/>
      <c r="UYQ67" s="407"/>
      <c r="UYR67" s="407"/>
      <c r="UYS67" s="407"/>
      <c r="UYT67" s="407"/>
      <c r="UYU67" s="407"/>
      <c r="UYV67" s="407"/>
      <c r="UYW67" s="407"/>
      <c r="UYX67" s="407"/>
      <c r="UYY67" s="407"/>
      <c r="UYZ67" s="407"/>
      <c r="UZA67" s="407"/>
      <c r="UZB67" s="407"/>
      <c r="UZC67" s="407"/>
      <c r="UZD67" s="407"/>
      <c r="UZE67" s="407"/>
      <c r="UZF67" s="407"/>
      <c r="UZG67" s="407"/>
      <c r="UZH67" s="407"/>
      <c r="UZI67" s="407"/>
      <c r="UZJ67" s="407"/>
      <c r="UZK67" s="407"/>
      <c r="UZL67" s="407"/>
      <c r="UZM67" s="407"/>
      <c r="UZN67" s="407"/>
      <c r="UZO67" s="407"/>
      <c r="UZP67" s="407"/>
      <c r="UZQ67" s="407"/>
      <c r="UZR67" s="407"/>
      <c r="UZS67" s="407"/>
      <c r="UZT67" s="407"/>
      <c r="UZU67" s="407"/>
      <c r="UZV67" s="407"/>
      <c r="UZW67" s="407"/>
      <c r="UZX67" s="407"/>
      <c r="UZY67" s="407"/>
      <c r="UZZ67" s="407"/>
      <c r="VAA67" s="407"/>
      <c r="VAB67" s="407"/>
      <c r="VAC67" s="407"/>
      <c r="VAD67" s="407"/>
      <c r="VAE67" s="407"/>
      <c r="VAF67" s="407"/>
      <c r="VAG67" s="407"/>
      <c r="VAH67" s="407"/>
      <c r="VAI67" s="407"/>
      <c r="VAJ67" s="407"/>
      <c r="VAK67" s="407"/>
      <c r="VAL67" s="407"/>
      <c r="VAM67" s="407"/>
      <c r="VAN67" s="407"/>
      <c r="VAO67" s="407"/>
      <c r="VAP67" s="407"/>
      <c r="VAQ67" s="407"/>
      <c r="VAR67" s="407"/>
      <c r="VAS67" s="407"/>
      <c r="VAT67" s="407"/>
      <c r="VAU67" s="407"/>
      <c r="VAV67" s="407"/>
      <c r="VAW67" s="407"/>
      <c r="VAX67" s="407"/>
      <c r="VAY67" s="407"/>
      <c r="VAZ67" s="407"/>
      <c r="VBA67" s="407"/>
      <c r="VBB67" s="407"/>
      <c r="VBC67" s="407"/>
      <c r="VBD67" s="407"/>
      <c r="VBE67" s="407"/>
      <c r="VBF67" s="407"/>
      <c r="VBG67" s="407"/>
      <c r="VBH67" s="407"/>
      <c r="VBI67" s="407"/>
      <c r="VBJ67" s="407"/>
      <c r="VBK67" s="407"/>
      <c r="VBL67" s="407"/>
      <c r="VBM67" s="407"/>
      <c r="VBN67" s="407"/>
      <c r="VBO67" s="407"/>
      <c r="VBP67" s="407"/>
      <c r="VBQ67" s="407"/>
      <c r="VBR67" s="407"/>
      <c r="VBS67" s="407"/>
      <c r="VBT67" s="407"/>
      <c r="VBU67" s="407"/>
      <c r="VBV67" s="407"/>
      <c r="VBW67" s="407"/>
      <c r="VBX67" s="407"/>
      <c r="VBY67" s="407"/>
      <c r="VBZ67" s="407"/>
      <c r="VCA67" s="407"/>
      <c r="VCB67" s="407"/>
      <c r="VCC67" s="407"/>
      <c r="VCD67" s="407"/>
      <c r="VCE67" s="407"/>
      <c r="VCF67" s="407"/>
      <c r="VCG67" s="407"/>
      <c r="VCH67" s="407"/>
      <c r="VCI67" s="407"/>
      <c r="VCJ67" s="407"/>
      <c r="VCK67" s="407"/>
      <c r="VCL67" s="407"/>
      <c r="VCM67" s="407"/>
      <c r="VCN67" s="407"/>
      <c r="VCO67" s="407"/>
      <c r="VCP67" s="407"/>
      <c r="VCQ67" s="407"/>
      <c r="VCR67" s="407"/>
      <c r="VCS67" s="407"/>
      <c r="VCT67" s="407"/>
      <c r="VCU67" s="407"/>
      <c r="VCV67" s="407"/>
      <c r="VCW67" s="407"/>
      <c r="VCX67" s="407"/>
      <c r="VCY67" s="407"/>
      <c r="VCZ67" s="407"/>
      <c r="VDA67" s="407"/>
      <c r="VDB67" s="407"/>
      <c r="VDC67" s="407"/>
      <c r="VDD67" s="407"/>
      <c r="VDE67" s="407"/>
      <c r="VDF67" s="407"/>
      <c r="VDG67" s="407"/>
      <c r="VDH67" s="407"/>
      <c r="VDI67" s="407"/>
      <c r="VDJ67" s="407"/>
      <c r="VDK67" s="407"/>
      <c r="VDL67" s="407"/>
      <c r="VDM67" s="407"/>
      <c r="VDN67" s="407"/>
      <c r="VDO67" s="407"/>
      <c r="VDP67" s="407"/>
      <c r="VDQ67" s="407"/>
      <c r="VDR67" s="407"/>
      <c r="VDS67" s="407"/>
      <c r="VDT67" s="407"/>
      <c r="VDU67" s="407"/>
      <c r="VDV67" s="407"/>
      <c r="VDW67" s="407"/>
      <c r="VDX67" s="407"/>
      <c r="VDY67" s="407"/>
      <c r="VDZ67" s="407"/>
      <c r="VEA67" s="407"/>
      <c r="VEB67" s="407"/>
      <c r="VEC67" s="407"/>
      <c r="VED67" s="407"/>
      <c r="VEE67" s="407"/>
      <c r="VEF67" s="407"/>
      <c r="VEG67" s="407"/>
      <c r="VEH67" s="407"/>
      <c r="VEI67" s="407"/>
      <c r="VEJ67" s="407"/>
      <c r="VEK67" s="407"/>
      <c r="VEL67" s="407"/>
      <c r="VEM67" s="407"/>
      <c r="VEN67" s="407"/>
      <c r="VEO67" s="407"/>
      <c r="VEP67" s="407"/>
      <c r="VEQ67" s="407"/>
      <c r="VER67" s="407"/>
      <c r="VES67" s="407"/>
      <c r="VET67" s="407"/>
      <c r="VEU67" s="407"/>
      <c r="VEV67" s="407"/>
      <c r="VEW67" s="407"/>
      <c r="VEX67" s="407"/>
      <c r="VEY67" s="407"/>
      <c r="VEZ67" s="407"/>
      <c r="VFA67" s="407"/>
      <c r="VFB67" s="407"/>
      <c r="VFC67" s="407"/>
      <c r="VFD67" s="407"/>
      <c r="VFE67" s="407"/>
      <c r="VFF67" s="407"/>
      <c r="VFG67" s="407"/>
      <c r="VFH67" s="407"/>
      <c r="VFI67" s="407"/>
      <c r="VFJ67" s="407"/>
      <c r="VFK67" s="407"/>
      <c r="VFL67" s="407"/>
      <c r="VFM67" s="407"/>
      <c r="VFN67" s="407"/>
      <c r="VFO67" s="407"/>
      <c r="VFP67" s="407"/>
      <c r="VFQ67" s="407"/>
      <c r="VFR67" s="407"/>
      <c r="VFS67" s="407"/>
      <c r="VFT67" s="407"/>
      <c r="VFU67" s="407"/>
      <c r="VFV67" s="407"/>
      <c r="VFW67" s="407"/>
      <c r="VFX67" s="407"/>
      <c r="VFY67" s="407"/>
      <c r="VFZ67" s="407"/>
      <c r="VGA67" s="407"/>
      <c r="VGB67" s="407"/>
      <c r="VGC67" s="407"/>
      <c r="VGD67" s="407"/>
      <c r="VGE67" s="407"/>
      <c r="VGF67" s="407"/>
      <c r="VGG67" s="407"/>
      <c r="VGH67" s="407"/>
      <c r="VGI67" s="407"/>
      <c r="VGJ67" s="407"/>
      <c r="VGK67" s="407"/>
      <c r="VGL67" s="407"/>
      <c r="VGM67" s="407"/>
      <c r="VGN67" s="407"/>
      <c r="VGO67" s="407"/>
      <c r="VGP67" s="407"/>
      <c r="VGQ67" s="407"/>
      <c r="VGR67" s="407"/>
      <c r="VGS67" s="407"/>
      <c r="VGT67" s="407"/>
      <c r="VGU67" s="407"/>
      <c r="VGV67" s="407"/>
      <c r="VGW67" s="407"/>
      <c r="VGX67" s="407"/>
      <c r="VGY67" s="407"/>
      <c r="VGZ67" s="407"/>
      <c r="VHA67" s="407"/>
      <c r="VHB67" s="407"/>
      <c r="VHC67" s="407"/>
      <c r="VHD67" s="407"/>
      <c r="VHE67" s="407"/>
      <c r="VHF67" s="407"/>
      <c r="VHG67" s="407"/>
      <c r="VHH67" s="407"/>
      <c r="VHI67" s="407"/>
      <c r="VHJ67" s="407"/>
      <c r="VHK67" s="407"/>
      <c r="VHL67" s="407"/>
      <c r="VHM67" s="407"/>
      <c r="VHN67" s="407"/>
      <c r="VHO67" s="407"/>
      <c r="VHP67" s="407"/>
      <c r="VHQ67" s="407"/>
      <c r="VHR67" s="407"/>
      <c r="VHS67" s="407"/>
      <c r="VHT67" s="407"/>
      <c r="VHU67" s="407"/>
      <c r="VHV67" s="407"/>
      <c r="VHW67" s="407"/>
      <c r="VHX67" s="407"/>
      <c r="VHY67" s="407"/>
      <c r="VHZ67" s="407"/>
      <c r="VIA67" s="407"/>
      <c r="VIB67" s="407"/>
      <c r="VIC67" s="407"/>
      <c r="VID67" s="407"/>
      <c r="VIE67" s="407"/>
      <c r="VIF67" s="407"/>
      <c r="VIG67" s="407"/>
      <c r="VIH67" s="407"/>
      <c r="VII67" s="407"/>
      <c r="VIJ67" s="407"/>
      <c r="VIK67" s="407"/>
      <c r="VIL67" s="407"/>
      <c r="VIM67" s="407"/>
      <c r="VIN67" s="407"/>
      <c r="VIO67" s="407"/>
      <c r="VIP67" s="407"/>
      <c r="VIQ67" s="407"/>
      <c r="VIR67" s="407"/>
      <c r="VIS67" s="407"/>
      <c r="VIT67" s="407"/>
      <c r="VIU67" s="407"/>
      <c r="VIV67" s="407"/>
      <c r="VIW67" s="407"/>
      <c r="VIX67" s="407"/>
      <c r="VIY67" s="407"/>
      <c r="VIZ67" s="407"/>
      <c r="VJA67" s="407"/>
      <c r="VJB67" s="407"/>
      <c r="VJC67" s="407"/>
      <c r="VJD67" s="407"/>
      <c r="VJE67" s="407"/>
      <c r="VJF67" s="407"/>
      <c r="VJG67" s="407"/>
      <c r="VJH67" s="407"/>
      <c r="VJI67" s="407"/>
      <c r="VJJ67" s="407"/>
      <c r="VJK67" s="407"/>
      <c r="VJL67" s="407"/>
      <c r="VJM67" s="407"/>
      <c r="VJN67" s="407"/>
      <c r="VJO67" s="407"/>
      <c r="VJP67" s="407"/>
      <c r="VJQ67" s="407"/>
      <c r="VJR67" s="407"/>
      <c r="VJS67" s="407"/>
      <c r="VJT67" s="407"/>
      <c r="VJU67" s="407"/>
      <c r="VJV67" s="407"/>
      <c r="VJW67" s="407"/>
      <c r="VJX67" s="407"/>
      <c r="VJY67" s="407"/>
      <c r="VJZ67" s="407"/>
      <c r="VKA67" s="407"/>
      <c r="VKB67" s="407"/>
      <c r="VKC67" s="407"/>
      <c r="VKD67" s="407"/>
      <c r="VKE67" s="407"/>
      <c r="VKF67" s="407"/>
      <c r="VKG67" s="407"/>
      <c r="VKH67" s="407"/>
      <c r="VKI67" s="407"/>
      <c r="VKJ67" s="407"/>
      <c r="VKK67" s="407"/>
      <c r="VKL67" s="407"/>
      <c r="VKM67" s="407"/>
      <c r="VKN67" s="407"/>
      <c r="VKO67" s="407"/>
      <c r="VKP67" s="407"/>
      <c r="VKQ67" s="407"/>
      <c r="VKR67" s="407"/>
      <c r="VKS67" s="407"/>
      <c r="VKT67" s="407"/>
      <c r="VKU67" s="407"/>
      <c r="VKV67" s="407"/>
      <c r="VKW67" s="407"/>
      <c r="VKX67" s="407"/>
      <c r="VKY67" s="407"/>
      <c r="VKZ67" s="407"/>
      <c r="VLA67" s="407"/>
      <c r="VLB67" s="407"/>
      <c r="VLC67" s="407"/>
      <c r="VLD67" s="407"/>
      <c r="VLE67" s="407"/>
      <c r="VLF67" s="407"/>
      <c r="VLG67" s="407"/>
      <c r="VLH67" s="407"/>
      <c r="VLI67" s="407"/>
      <c r="VLJ67" s="407"/>
      <c r="VLK67" s="407"/>
      <c r="VLL67" s="407"/>
      <c r="VLM67" s="407"/>
      <c r="VLN67" s="407"/>
      <c r="VLO67" s="407"/>
      <c r="VLP67" s="407"/>
      <c r="VLQ67" s="407"/>
      <c r="VLR67" s="407"/>
      <c r="VLS67" s="407"/>
      <c r="VLT67" s="407"/>
      <c r="VLU67" s="407"/>
      <c r="VLV67" s="407"/>
      <c r="VLW67" s="407"/>
      <c r="VLX67" s="407"/>
      <c r="VLY67" s="407"/>
      <c r="VLZ67" s="407"/>
      <c r="VMA67" s="407"/>
      <c r="VMB67" s="407"/>
      <c r="VMC67" s="407"/>
      <c r="VMD67" s="407"/>
      <c r="VME67" s="407"/>
      <c r="VMF67" s="407"/>
      <c r="VMG67" s="407"/>
      <c r="VMH67" s="407"/>
      <c r="VMI67" s="407"/>
      <c r="VMJ67" s="407"/>
      <c r="VMK67" s="407"/>
      <c r="VML67" s="407"/>
      <c r="VMM67" s="407"/>
      <c r="VMN67" s="407"/>
      <c r="VMO67" s="407"/>
      <c r="VMP67" s="407"/>
      <c r="VMQ67" s="407"/>
      <c r="VMR67" s="407"/>
      <c r="VMS67" s="407"/>
      <c r="VMT67" s="407"/>
      <c r="VMU67" s="407"/>
      <c r="VMV67" s="407"/>
      <c r="VMW67" s="407"/>
      <c r="VMX67" s="407"/>
      <c r="VMY67" s="407"/>
      <c r="VMZ67" s="407"/>
      <c r="VNA67" s="407"/>
      <c r="VNB67" s="407"/>
      <c r="VNC67" s="407"/>
      <c r="VND67" s="407"/>
      <c r="VNE67" s="407"/>
      <c r="VNF67" s="407"/>
      <c r="VNG67" s="407"/>
      <c r="VNH67" s="407"/>
      <c r="VNI67" s="407"/>
      <c r="VNJ67" s="407"/>
      <c r="VNK67" s="407"/>
      <c r="VNL67" s="407"/>
      <c r="VNM67" s="407"/>
      <c r="VNN67" s="407"/>
      <c r="VNO67" s="407"/>
      <c r="VNP67" s="407"/>
      <c r="VNQ67" s="407"/>
      <c r="VNR67" s="407"/>
      <c r="VNS67" s="407"/>
      <c r="VNT67" s="407"/>
      <c r="VNU67" s="407"/>
      <c r="VNV67" s="407"/>
      <c r="VNW67" s="407"/>
      <c r="VNX67" s="407"/>
      <c r="VNY67" s="407"/>
      <c r="VNZ67" s="407"/>
      <c r="VOA67" s="407"/>
      <c r="VOB67" s="407"/>
      <c r="VOC67" s="407"/>
      <c r="VOD67" s="407"/>
      <c r="VOE67" s="407"/>
      <c r="VOF67" s="407"/>
      <c r="VOG67" s="407"/>
      <c r="VOH67" s="407"/>
      <c r="VOI67" s="407"/>
      <c r="VOJ67" s="407"/>
      <c r="VOK67" s="407"/>
      <c r="VOL67" s="407"/>
      <c r="VOM67" s="407"/>
      <c r="VON67" s="407"/>
      <c r="VOO67" s="407"/>
      <c r="VOP67" s="407"/>
      <c r="VOQ67" s="407"/>
      <c r="VOR67" s="407"/>
      <c r="VOS67" s="407"/>
      <c r="VOT67" s="407"/>
      <c r="VOU67" s="407"/>
      <c r="VOV67" s="407"/>
      <c r="VOW67" s="407"/>
      <c r="VOX67" s="407"/>
      <c r="VOY67" s="407"/>
      <c r="VOZ67" s="407"/>
      <c r="VPA67" s="407"/>
      <c r="VPB67" s="407"/>
      <c r="VPC67" s="407"/>
      <c r="VPD67" s="407"/>
      <c r="VPE67" s="407"/>
      <c r="VPF67" s="407"/>
      <c r="VPG67" s="407"/>
      <c r="VPH67" s="407"/>
      <c r="VPI67" s="407"/>
      <c r="VPJ67" s="407"/>
      <c r="VPK67" s="407"/>
      <c r="VPL67" s="407"/>
      <c r="VPM67" s="407"/>
      <c r="VPN67" s="407"/>
      <c r="VPO67" s="407"/>
      <c r="VPP67" s="407"/>
      <c r="VPQ67" s="407"/>
      <c r="VPR67" s="407"/>
      <c r="VPS67" s="407"/>
      <c r="VPT67" s="407"/>
      <c r="VPU67" s="407"/>
      <c r="VPV67" s="407"/>
      <c r="VPW67" s="407"/>
      <c r="VPX67" s="407"/>
      <c r="VPY67" s="407"/>
      <c r="VPZ67" s="407"/>
      <c r="VQA67" s="407"/>
      <c r="VQB67" s="407"/>
      <c r="VQC67" s="407"/>
      <c r="VQD67" s="407"/>
      <c r="VQE67" s="407"/>
      <c r="VQF67" s="407"/>
      <c r="VQG67" s="407"/>
      <c r="VQH67" s="407"/>
      <c r="VQI67" s="407"/>
      <c r="VQJ67" s="407"/>
      <c r="VQK67" s="407"/>
      <c r="VQL67" s="407"/>
      <c r="VQM67" s="407"/>
      <c r="VQN67" s="407"/>
      <c r="VQO67" s="407"/>
      <c r="VQP67" s="407"/>
      <c r="VQQ67" s="407"/>
      <c r="VQR67" s="407"/>
      <c r="VQS67" s="407"/>
      <c r="VQT67" s="407"/>
      <c r="VQU67" s="407"/>
      <c r="VQV67" s="407"/>
      <c r="VQW67" s="407"/>
      <c r="VQX67" s="407"/>
      <c r="VQY67" s="407"/>
      <c r="VQZ67" s="407"/>
      <c r="VRA67" s="407"/>
      <c r="VRB67" s="407"/>
      <c r="VRC67" s="407"/>
      <c r="VRD67" s="407"/>
      <c r="VRE67" s="407"/>
      <c r="VRF67" s="407"/>
      <c r="VRG67" s="407"/>
      <c r="VRH67" s="407"/>
      <c r="VRI67" s="407"/>
      <c r="VRJ67" s="407"/>
      <c r="VRK67" s="407"/>
      <c r="VRL67" s="407"/>
      <c r="VRM67" s="407"/>
      <c r="VRN67" s="407"/>
      <c r="VRO67" s="407"/>
      <c r="VRP67" s="407"/>
      <c r="VRQ67" s="407"/>
      <c r="VRR67" s="407"/>
      <c r="VRS67" s="407"/>
      <c r="VRT67" s="407"/>
      <c r="VRU67" s="407"/>
      <c r="VRV67" s="407"/>
      <c r="VRW67" s="407"/>
      <c r="VRX67" s="407"/>
      <c r="VRY67" s="407"/>
      <c r="VRZ67" s="407"/>
      <c r="VSA67" s="407"/>
      <c r="VSB67" s="407"/>
      <c r="VSC67" s="407"/>
      <c r="VSD67" s="407"/>
      <c r="VSE67" s="407"/>
      <c r="VSF67" s="407"/>
      <c r="VSG67" s="407"/>
      <c r="VSH67" s="407"/>
      <c r="VSI67" s="407"/>
      <c r="VSJ67" s="407"/>
      <c r="VSK67" s="407"/>
      <c r="VSL67" s="407"/>
      <c r="VSM67" s="407"/>
      <c r="VSN67" s="407"/>
      <c r="VSO67" s="407"/>
      <c r="VSP67" s="407"/>
      <c r="VSQ67" s="407"/>
      <c r="VSR67" s="407"/>
      <c r="VSS67" s="407"/>
      <c r="VST67" s="407"/>
      <c r="VSU67" s="407"/>
      <c r="VSV67" s="407"/>
      <c r="VSW67" s="407"/>
      <c r="VSX67" s="407"/>
      <c r="VSY67" s="407"/>
      <c r="VSZ67" s="407"/>
      <c r="VTA67" s="407"/>
      <c r="VTB67" s="407"/>
      <c r="VTC67" s="407"/>
      <c r="VTD67" s="407"/>
      <c r="VTE67" s="407"/>
      <c r="VTF67" s="407"/>
      <c r="VTG67" s="407"/>
      <c r="VTH67" s="407"/>
      <c r="VTI67" s="407"/>
      <c r="VTJ67" s="407"/>
      <c r="VTK67" s="407"/>
      <c r="VTL67" s="407"/>
      <c r="VTM67" s="407"/>
      <c r="VTN67" s="407"/>
      <c r="VTO67" s="407"/>
      <c r="VTP67" s="407"/>
      <c r="VTQ67" s="407"/>
      <c r="VTR67" s="407"/>
      <c r="VTS67" s="407"/>
      <c r="VTT67" s="407"/>
      <c r="VTU67" s="407"/>
      <c r="VTV67" s="407"/>
      <c r="VTW67" s="407"/>
      <c r="VTX67" s="407"/>
      <c r="VTY67" s="407"/>
      <c r="VTZ67" s="407"/>
      <c r="VUA67" s="407"/>
      <c r="VUB67" s="407"/>
      <c r="VUC67" s="407"/>
      <c r="VUD67" s="407"/>
      <c r="VUE67" s="407"/>
      <c r="VUF67" s="407"/>
      <c r="VUG67" s="407"/>
      <c r="VUH67" s="407"/>
      <c r="VUI67" s="407"/>
      <c r="VUJ67" s="407"/>
      <c r="VUK67" s="407"/>
      <c r="VUL67" s="407"/>
      <c r="VUM67" s="407"/>
      <c r="VUN67" s="407"/>
      <c r="VUO67" s="407"/>
      <c r="VUP67" s="407"/>
      <c r="VUQ67" s="407"/>
      <c r="VUR67" s="407"/>
      <c r="VUS67" s="407"/>
      <c r="VUT67" s="407"/>
      <c r="VUU67" s="407"/>
      <c r="VUV67" s="407"/>
      <c r="VUW67" s="407"/>
      <c r="VUX67" s="407"/>
      <c r="VUY67" s="407"/>
      <c r="VUZ67" s="407"/>
      <c r="VVA67" s="407"/>
      <c r="VVB67" s="407"/>
      <c r="VVC67" s="407"/>
      <c r="VVD67" s="407"/>
      <c r="VVE67" s="407"/>
      <c r="VVF67" s="407"/>
      <c r="VVG67" s="407"/>
      <c r="VVH67" s="407"/>
      <c r="VVI67" s="407"/>
      <c r="VVJ67" s="407"/>
      <c r="VVK67" s="407"/>
      <c r="VVL67" s="407"/>
      <c r="VVM67" s="407"/>
      <c r="VVN67" s="407"/>
      <c r="VVO67" s="407"/>
      <c r="VVP67" s="407"/>
      <c r="VVQ67" s="407"/>
      <c r="VVR67" s="407"/>
      <c r="VVS67" s="407"/>
      <c r="VVT67" s="407"/>
      <c r="VVU67" s="407"/>
      <c r="VVV67" s="407"/>
      <c r="VVW67" s="407"/>
      <c r="VVX67" s="407"/>
      <c r="VVY67" s="407"/>
      <c r="VVZ67" s="407"/>
      <c r="VWA67" s="407"/>
      <c r="VWB67" s="407"/>
      <c r="VWC67" s="407"/>
      <c r="VWD67" s="407"/>
      <c r="VWE67" s="407"/>
      <c r="VWF67" s="407"/>
      <c r="VWG67" s="407"/>
      <c r="VWH67" s="407"/>
      <c r="VWI67" s="407"/>
      <c r="VWJ67" s="407"/>
      <c r="VWK67" s="407"/>
      <c r="VWL67" s="407"/>
      <c r="VWM67" s="407"/>
      <c r="VWN67" s="407"/>
      <c r="VWO67" s="407"/>
      <c r="VWP67" s="407"/>
      <c r="VWQ67" s="407"/>
      <c r="VWR67" s="407"/>
      <c r="VWS67" s="407"/>
      <c r="VWT67" s="407"/>
      <c r="VWU67" s="407"/>
      <c r="VWV67" s="407"/>
      <c r="VWW67" s="407"/>
      <c r="VWX67" s="407"/>
      <c r="VWY67" s="407"/>
      <c r="VWZ67" s="407"/>
      <c r="VXA67" s="407"/>
      <c r="VXB67" s="407"/>
      <c r="VXC67" s="407"/>
      <c r="VXD67" s="407"/>
      <c r="VXE67" s="407"/>
      <c r="VXF67" s="407"/>
      <c r="VXG67" s="407"/>
      <c r="VXH67" s="407"/>
      <c r="VXI67" s="407"/>
      <c r="VXJ67" s="407"/>
      <c r="VXK67" s="407"/>
      <c r="VXL67" s="407"/>
      <c r="VXM67" s="407"/>
      <c r="VXN67" s="407"/>
      <c r="VXO67" s="407"/>
      <c r="VXP67" s="407"/>
      <c r="VXQ67" s="407"/>
      <c r="VXR67" s="407"/>
      <c r="VXS67" s="407"/>
      <c r="VXT67" s="407"/>
      <c r="VXU67" s="407"/>
      <c r="VXV67" s="407"/>
      <c r="VXW67" s="407"/>
      <c r="VXX67" s="407"/>
      <c r="VXY67" s="407"/>
      <c r="VXZ67" s="407"/>
      <c r="VYA67" s="407"/>
      <c r="VYB67" s="407"/>
      <c r="VYC67" s="407"/>
      <c r="VYD67" s="407"/>
      <c r="VYE67" s="407"/>
      <c r="VYF67" s="407"/>
      <c r="VYG67" s="407"/>
      <c r="VYH67" s="407"/>
      <c r="VYI67" s="407"/>
      <c r="VYJ67" s="407"/>
      <c r="VYK67" s="407"/>
      <c r="VYL67" s="407"/>
      <c r="VYM67" s="407"/>
      <c r="VYN67" s="407"/>
      <c r="VYO67" s="407"/>
      <c r="VYP67" s="407"/>
      <c r="VYQ67" s="407"/>
      <c r="VYR67" s="407"/>
      <c r="VYS67" s="407"/>
      <c r="VYT67" s="407"/>
      <c r="VYU67" s="407"/>
      <c r="VYV67" s="407"/>
      <c r="VYW67" s="407"/>
      <c r="VYX67" s="407"/>
      <c r="VYY67" s="407"/>
      <c r="VYZ67" s="407"/>
      <c r="VZA67" s="407"/>
      <c r="VZB67" s="407"/>
      <c r="VZC67" s="407"/>
      <c r="VZD67" s="407"/>
      <c r="VZE67" s="407"/>
      <c r="VZF67" s="407"/>
      <c r="VZG67" s="407"/>
      <c r="VZH67" s="407"/>
      <c r="VZI67" s="407"/>
      <c r="VZJ67" s="407"/>
      <c r="VZK67" s="407"/>
      <c r="VZL67" s="407"/>
      <c r="VZM67" s="407"/>
      <c r="VZN67" s="407"/>
      <c r="VZO67" s="407"/>
      <c r="VZP67" s="407"/>
      <c r="VZQ67" s="407"/>
      <c r="VZR67" s="407"/>
      <c r="VZS67" s="407"/>
      <c r="VZT67" s="407"/>
      <c r="VZU67" s="407"/>
      <c r="VZV67" s="407"/>
      <c r="VZW67" s="407"/>
      <c r="VZX67" s="407"/>
      <c r="VZY67" s="407"/>
      <c r="VZZ67" s="407"/>
      <c r="WAA67" s="407"/>
      <c r="WAB67" s="407"/>
      <c r="WAC67" s="407"/>
      <c r="WAD67" s="407"/>
      <c r="WAE67" s="407"/>
      <c r="WAF67" s="407"/>
      <c r="WAG67" s="407"/>
      <c r="WAH67" s="407"/>
      <c r="WAI67" s="407"/>
      <c r="WAJ67" s="407"/>
      <c r="WAK67" s="407"/>
      <c r="WAL67" s="407"/>
      <c r="WAM67" s="407"/>
      <c r="WAN67" s="407"/>
      <c r="WAO67" s="407"/>
      <c r="WAP67" s="407"/>
      <c r="WAQ67" s="407"/>
      <c r="WAR67" s="407"/>
      <c r="WAS67" s="407"/>
      <c r="WAT67" s="407"/>
      <c r="WAU67" s="407"/>
      <c r="WAV67" s="407"/>
      <c r="WAW67" s="407"/>
      <c r="WAX67" s="407"/>
      <c r="WAY67" s="407"/>
      <c r="WAZ67" s="407"/>
      <c r="WBA67" s="407"/>
      <c r="WBB67" s="407"/>
      <c r="WBC67" s="407"/>
      <c r="WBD67" s="407"/>
      <c r="WBE67" s="407"/>
      <c r="WBF67" s="407"/>
      <c r="WBG67" s="407"/>
      <c r="WBH67" s="407"/>
      <c r="WBI67" s="407"/>
      <c r="WBJ67" s="407"/>
      <c r="WBK67" s="407"/>
      <c r="WBL67" s="407"/>
      <c r="WBM67" s="407"/>
      <c r="WBN67" s="407"/>
      <c r="WBO67" s="407"/>
      <c r="WBP67" s="407"/>
      <c r="WBQ67" s="407"/>
      <c r="WBR67" s="407"/>
      <c r="WBS67" s="407"/>
      <c r="WBT67" s="407"/>
      <c r="WBU67" s="407"/>
      <c r="WBV67" s="407"/>
      <c r="WBW67" s="407"/>
      <c r="WBX67" s="407"/>
      <c r="WBY67" s="407"/>
      <c r="WBZ67" s="407"/>
      <c r="WCA67" s="407"/>
      <c r="WCB67" s="407"/>
      <c r="WCC67" s="407"/>
      <c r="WCD67" s="407"/>
      <c r="WCE67" s="407"/>
      <c r="WCF67" s="407"/>
      <c r="WCG67" s="407"/>
      <c r="WCH67" s="407"/>
      <c r="WCI67" s="407"/>
      <c r="WCJ67" s="407"/>
      <c r="WCK67" s="407"/>
      <c r="WCL67" s="407"/>
      <c r="WCM67" s="407"/>
      <c r="WCN67" s="407"/>
      <c r="WCO67" s="407"/>
      <c r="WCP67" s="407"/>
      <c r="WCQ67" s="407"/>
      <c r="WCR67" s="407"/>
      <c r="WCS67" s="407"/>
      <c r="WCT67" s="407"/>
      <c r="WCU67" s="407"/>
      <c r="WCV67" s="407"/>
      <c r="WCW67" s="407"/>
      <c r="WCX67" s="407"/>
      <c r="WCY67" s="407"/>
      <c r="WCZ67" s="407"/>
      <c r="WDA67" s="407"/>
      <c r="WDB67" s="407"/>
      <c r="WDC67" s="407"/>
      <c r="WDD67" s="407"/>
      <c r="WDE67" s="407"/>
      <c r="WDF67" s="407"/>
      <c r="WDG67" s="407"/>
      <c r="WDH67" s="407"/>
      <c r="WDI67" s="407"/>
      <c r="WDJ67" s="407"/>
      <c r="WDK67" s="407"/>
      <c r="WDL67" s="407"/>
      <c r="WDM67" s="407"/>
      <c r="WDN67" s="407"/>
      <c r="WDO67" s="407"/>
      <c r="WDP67" s="407"/>
      <c r="WDQ67" s="407"/>
      <c r="WDR67" s="407"/>
      <c r="WDS67" s="407"/>
      <c r="WDT67" s="407"/>
      <c r="WDU67" s="407"/>
      <c r="WDV67" s="407"/>
      <c r="WDW67" s="407"/>
      <c r="WDX67" s="407"/>
      <c r="WDY67" s="407"/>
      <c r="WDZ67" s="407"/>
      <c r="WEA67" s="407"/>
      <c r="WEB67" s="407"/>
      <c r="WEC67" s="407"/>
      <c r="WED67" s="407"/>
      <c r="WEE67" s="407"/>
      <c r="WEF67" s="407"/>
      <c r="WEG67" s="407"/>
      <c r="WEH67" s="407"/>
      <c r="WEI67" s="407"/>
      <c r="WEJ67" s="407"/>
      <c r="WEK67" s="407"/>
      <c r="WEL67" s="407"/>
      <c r="WEM67" s="407"/>
      <c r="WEN67" s="407"/>
      <c r="WEO67" s="407"/>
      <c r="WEP67" s="407"/>
      <c r="WEQ67" s="407"/>
      <c r="WER67" s="407"/>
      <c r="WES67" s="407"/>
      <c r="WET67" s="407"/>
      <c r="WEU67" s="407"/>
      <c r="WEV67" s="407"/>
      <c r="WEW67" s="407"/>
      <c r="WEX67" s="407"/>
      <c r="WEY67" s="407"/>
      <c r="WEZ67" s="407"/>
      <c r="WFA67" s="407"/>
      <c r="WFB67" s="407"/>
      <c r="WFC67" s="407"/>
      <c r="WFD67" s="407"/>
      <c r="WFE67" s="407"/>
      <c r="WFF67" s="407"/>
      <c r="WFG67" s="407"/>
      <c r="WFH67" s="407"/>
      <c r="WFI67" s="407"/>
      <c r="WFJ67" s="407"/>
      <c r="WFK67" s="407"/>
      <c r="WFL67" s="407"/>
      <c r="WFM67" s="407"/>
      <c r="WFN67" s="407"/>
      <c r="WFO67" s="407"/>
      <c r="WFP67" s="407"/>
      <c r="WFQ67" s="407"/>
      <c r="WFR67" s="407"/>
      <c r="WFS67" s="407"/>
      <c r="WFT67" s="407"/>
      <c r="WFU67" s="407"/>
      <c r="WFV67" s="407"/>
      <c r="WFW67" s="407"/>
      <c r="WFX67" s="407"/>
      <c r="WFY67" s="407"/>
      <c r="WFZ67" s="407"/>
      <c r="WGA67" s="407"/>
      <c r="WGB67" s="407"/>
      <c r="WGC67" s="407"/>
      <c r="WGD67" s="407"/>
      <c r="WGE67" s="407"/>
      <c r="WGF67" s="407"/>
      <c r="WGG67" s="407"/>
      <c r="WGH67" s="407"/>
      <c r="WGI67" s="407"/>
      <c r="WGJ67" s="407"/>
      <c r="WGK67" s="407"/>
      <c r="WGL67" s="407"/>
      <c r="WGM67" s="407"/>
      <c r="WGN67" s="407"/>
      <c r="WGO67" s="407"/>
      <c r="WGP67" s="407"/>
      <c r="WGQ67" s="407"/>
      <c r="WGR67" s="407"/>
      <c r="WGS67" s="407"/>
      <c r="WGT67" s="407"/>
      <c r="WGU67" s="407"/>
      <c r="WGV67" s="407"/>
      <c r="WGW67" s="407"/>
      <c r="WGX67" s="407"/>
      <c r="WGY67" s="407"/>
      <c r="WGZ67" s="407"/>
      <c r="WHA67" s="407"/>
      <c r="WHB67" s="407"/>
      <c r="WHC67" s="407"/>
      <c r="WHD67" s="407"/>
      <c r="WHE67" s="407"/>
      <c r="WHF67" s="407"/>
      <c r="WHG67" s="407"/>
      <c r="WHH67" s="407"/>
      <c r="WHI67" s="407"/>
      <c r="WHJ67" s="407"/>
      <c r="WHK67" s="407"/>
      <c r="WHL67" s="407"/>
      <c r="WHM67" s="407"/>
      <c r="WHN67" s="407"/>
      <c r="WHO67" s="407"/>
      <c r="WHP67" s="407"/>
      <c r="WHQ67" s="407"/>
      <c r="WHR67" s="407"/>
      <c r="WHS67" s="407"/>
      <c r="WHT67" s="407"/>
      <c r="WHU67" s="407"/>
      <c r="WHV67" s="407"/>
      <c r="WHW67" s="407"/>
      <c r="WHX67" s="407"/>
      <c r="WHY67" s="407"/>
      <c r="WHZ67" s="407"/>
      <c r="WIA67" s="407"/>
      <c r="WIB67" s="407"/>
      <c r="WIC67" s="407"/>
      <c r="WID67" s="407"/>
      <c r="WIE67" s="407"/>
      <c r="WIF67" s="407"/>
      <c r="WIG67" s="407"/>
      <c r="WIH67" s="407"/>
      <c r="WII67" s="407"/>
      <c r="WIJ67" s="407"/>
      <c r="WIK67" s="407"/>
      <c r="WIL67" s="407"/>
      <c r="WIM67" s="407"/>
      <c r="WIN67" s="407"/>
      <c r="WIO67" s="407"/>
      <c r="WIP67" s="407"/>
      <c r="WIQ67" s="407"/>
      <c r="WIR67" s="407"/>
      <c r="WIS67" s="407"/>
      <c r="WIT67" s="407"/>
      <c r="WIU67" s="407"/>
      <c r="WIV67" s="407"/>
      <c r="WIW67" s="407"/>
      <c r="WIX67" s="407"/>
      <c r="WIY67" s="407"/>
      <c r="WIZ67" s="407"/>
      <c r="WJA67" s="407"/>
      <c r="WJB67" s="407"/>
      <c r="WJC67" s="407"/>
      <c r="WJD67" s="407"/>
      <c r="WJE67" s="407"/>
      <c r="WJF67" s="407"/>
      <c r="WJG67" s="407"/>
      <c r="WJH67" s="407"/>
      <c r="WJI67" s="407"/>
      <c r="WJJ67" s="407"/>
      <c r="WJK67" s="407"/>
      <c r="WJL67" s="407"/>
      <c r="WJM67" s="407"/>
      <c r="WJN67" s="407"/>
      <c r="WJO67" s="407"/>
      <c r="WJP67" s="407"/>
      <c r="WJQ67" s="407"/>
      <c r="WJR67" s="407"/>
      <c r="WJS67" s="407"/>
      <c r="WJT67" s="407"/>
      <c r="WJU67" s="407"/>
      <c r="WJV67" s="407"/>
      <c r="WJW67" s="407"/>
      <c r="WJX67" s="407"/>
      <c r="WJY67" s="407"/>
      <c r="WJZ67" s="407"/>
      <c r="WKA67" s="407"/>
      <c r="WKB67" s="407"/>
      <c r="WKC67" s="407"/>
      <c r="WKD67" s="407"/>
      <c r="WKE67" s="407"/>
      <c r="WKF67" s="407"/>
      <c r="WKG67" s="407"/>
      <c r="WKH67" s="407"/>
      <c r="WKI67" s="407"/>
      <c r="WKJ67" s="407"/>
      <c r="WKK67" s="407"/>
      <c r="WKL67" s="407"/>
      <c r="WKM67" s="407"/>
      <c r="WKN67" s="407"/>
      <c r="WKO67" s="407"/>
      <c r="WKP67" s="407"/>
      <c r="WKQ67" s="407"/>
      <c r="WKR67" s="407"/>
      <c r="WKS67" s="407"/>
      <c r="WKT67" s="407"/>
      <c r="WKU67" s="407"/>
      <c r="WKV67" s="407"/>
      <c r="WKW67" s="407"/>
      <c r="WKX67" s="407"/>
      <c r="WKY67" s="407"/>
      <c r="WKZ67" s="407"/>
      <c r="WLA67" s="407"/>
      <c r="WLB67" s="407"/>
      <c r="WLC67" s="407"/>
      <c r="WLD67" s="407"/>
      <c r="WLE67" s="407"/>
      <c r="WLF67" s="407"/>
      <c r="WLG67" s="407"/>
      <c r="WLH67" s="407"/>
      <c r="WLI67" s="407"/>
      <c r="WLJ67" s="407"/>
      <c r="WLK67" s="407"/>
      <c r="WLL67" s="407"/>
      <c r="WLM67" s="407"/>
      <c r="WLN67" s="407"/>
      <c r="WLO67" s="407"/>
      <c r="WLP67" s="407"/>
      <c r="WLQ67" s="407"/>
      <c r="WLR67" s="407"/>
      <c r="WLS67" s="407"/>
      <c r="WLT67" s="407"/>
      <c r="WLU67" s="407"/>
      <c r="WLV67" s="407"/>
      <c r="WLW67" s="407"/>
      <c r="WLX67" s="407"/>
      <c r="WLY67" s="407"/>
      <c r="WLZ67" s="407"/>
      <c r="WMA67" s="407"/>
      <c r="WMB67" s="407"/>
      <c r="WMC67" s="407"/>
      <c r="WMD67" s="407"/>
      <c r="WME67" s="407"/>
      <c r="WMF67" s="407"/>
      <c r="WMG67" s="407"/>
      <c r="WMH67" s="407"/>
      <c r="WMI67" s="407"/>
      <c r="WMJ67" s="407"/>
      <c r="WMK67" s="407"/>
      <c r="WML67" s="407"/>
      <c r="WMM67" s="407"/>
      <c r="WMN67" s="407"/>
      <c r="WMO67" s="407"/>
      <c r="WMP67" s="407"/>
      <c r="WMQ67" s="407"/>
      <c r="WMR67" s="407"/>
      <c r="WMS67" s="407"/>
      <c r="WMT67" s="407"/>
      <c r="WMU67" s="407"/>
      <c r="WMV67" s="407"/>
      <c r="WMW67" s="407"/>
      <c r="WMX67" s="407"/>
      <c r="WMY67" s="407"/>
      <c r="WMZ67" s="407"/>
      <c r="WNA67" s="407"/>
      <c r="WNB67" s="407"/>
      <c r="WNC67" s="407"/>
      <c r="WND67" s="407"/>
      <c r="WNE67" s="407"/>
      <c r="WNF67" s="407"/>
      <c r="WNG67" s="407"/>
      <c r="WNH67" s="407"/>
      <c r="WNI67" s="407"/>
      <c r="WNJ67" s="407"/>
      <c r="WNK67" s="407"/>
      <c r="WNL67" s="407"/>
      <c r="WNM67" s="407"/>
      <c r="WNN67" s="407"/>
      <c r="WNO67" s="407"/>
      <c r="WNP67" s="407"/>
      <c r="WNQ67" s="407"/>
      <c r="WNR67" s="407"/>
      <c r="WNS67" s="407"/>
      <c r="WNT67" s="407"/>
      <c r="WNU67" s="407"/>
      <c r="WNV67" s="407"/>
      <c r="WNW67" s="407"/>
      <c r="WNX67" s="407"/>
      <c r="WNY67" s="407"/>
      <c r="WNZ67" s="407"/>
      <c r="WOA67" s="407"/>
      <c r="WOB67" s="407"/>
      <c r="WOC67" s="407"/>
      <c r="WOD67" s="407"/>
      <c r="WOE67" s="407"/>
      <c r="WOF67" s="407"/>
      <c r="WOG67" s="407"/>
      <c r="WOH67" s="407"/>
      <c r="WOI67" s="407"/>
      <c r="WOJ67" s="407"/>
      <c r="WOK67" s="407"/>
      <c r="WOL67" s="407"/>
      <c r="WOM67" s="407"/>
      <c r="WON67" s="407"/>
      <c r="WOO67" s="407"/>
      <c r="WOP67" s="407"/>
      <c r="WOQ67" s="407"/>
      <c r="WOR67" s="407"/>
      <c r="WOS67" s="407"/>
      <c r="WOT67" s="407"/>
      <c r="WOU67" s="407"/>
      <c r="WOV67" s="407"/>
      <c r="WOW67" s="407"/>
      <c r="WOX67" s="407"/>
      <c r="WOY67" s="407"/>
      <c r="WOZ67" s="407"/>
      <c r="WPA67" s="407"/>
      <c r="WPB67" s="407"/>
      <c r="WPC67" s="407"/>
      <c r="WPD67" s="407"/>
      <c r="WPE67" s="407"/>
      <c r="WPF67" s="407"/>
      <c r="WPG67" s="407"/>
      <c r="WPH67" s="407"/>
      <c r="WPI67" s="407"/>
      <c r="WPJ67" s="407"/>
      <c r="WPK67" s="407"/>
      <c r="WPL67" s="407"/>
      <c r="WPM67" s="407"/>
      <c r="WPN67" s="407"/>
      <c r="WPO67" s="407"/>
      <c r="WPP67" s="407"/>
      <c r="WPQ67" s="407"/>
      <c r="WPR67" s="407"/>
      <c r="WPS67" s="407"/>
      <c r="WPT67" s="407"/>
      <c r="WPU67" s="407"/>
      <c r="WPV67" s="407"/>
      <c r="WPW67" s="407"/>
      <c r="WPX67" s="407"/>
      <c r="WPY67" s="407"/>
      <c r="WPZ67" s="407"/>
      <c r="WQA67" s="407"/>
      <c r="WQB67" s="407"/>
      <c r="WQC67" s="407"/>
      <c r="WQD67" s="407"/>
      <c r="WQE67" s="407"/>
      <c r="WQF67" s="407"/>
      <c r="WQG67" s="407"/>
      <c r="WQH67" s="407"/>
      <c r="WQI67" s="407"/>
      <c r="WQJ67" s="407"/>
      <c r="WQK67" s="407"/>
      <c r="WQL67" s="407"/>
      <c r="WQM67" s="407"/>
      <c r="WQN67" s="407"/>
      <c r="WQO67" s="407"/>
      <c r="WQP67" s="407"/>
      <c r="WQQ67" s="407"/>
      <c r="WQR67" s="407"/>
      <c r="WQS67" s="407"/>
      <c r="WQT67" s="407"/>
      <c r="WQU67" s="407"/>
      <c r="WQV67" s="407"/>
      <c r="WQW67" s="407"/>
      <c r="WQX67" s="407"/>
      <c r="WQY67" s="407"/>
      <c r="WQZ67" s="407"/>
      <c r="WRA67" s="407"/>
      <c r="WRB67" s="407"/>
      <c r="WRC67" s="407"/>
      <c r="WRD67" s="407"/>
      <c r="WRE67" s="407"/>
      <c r="WRF67" s="407"/>
      <c r="WRG67" s="407"/>
      <c r="WRH67" s="407"/>
      <c r="WRI67" s="407"/>
      <c r="WRJ67" s="407"/>
      <c r="WRK67" s="407"/>
      <c r="WRL67" s="407"/>
      <c r="WRM67" s="407"/>
      <c r="WRN67" s="407"/>
      <c r="WRO67" s="407"/>
      <c r="WRP67" s="407"/>
      <c r="WRQ67" s="407"/>
      <c r="WRR67" s="407"/>
      <c r="WRS67" s="407"/>
      <c r="WRT67" s="407"/>
      <c r="WRU67" s="407"/>
      <c r="WRV67" s="407"/>
      <c r="WRW67" s="407"/>
      <c r="WRX67" s="407"/>
      <c r="WRY67" s="407"/>
      <c r="WRZ67" s="407"/>
      <c r="WSA67" s="407"/>
      <c r="WSB67" s="407"/>
      <c r="WSC67" s="407"/>
      <c r="WSD67" s="407"/>
      <c r="WSE67" s="407"/>
      <c r="WSF67" s="407"/>
      <c r="WSG67" s="407"/>
      <c r="WSH67" s="407"/>
      <c r="WSI67" s="407"/>
      <c r="WSJ67" s="407"/>
      <c r="WSK67" s="407"/>
      <c r="WSL67" s="407"/>
      <c r="WSM67" s="407"/>
      <c r="WSN67" s="407"/>
      <c r="WSO67" s="407"/>
      <c r="WSP67" s="407"/>
      <c r="WSQ67" s="407"/>
      <c r="WSR67" s="407"/>
      <c r="WSS67" s="407"/>
      <c r="WST67" s="407"/>
      <c r="WSU67" s="407"/>
      <c r="WSV67" s="407"/>
      <c r="WSW67" s="407"/>
      <c r="WSX67" s="407"/>
      <c r="WSY67" s="407"/>
      <c r="WSZ67" s="407"/>
      <c r="WTA67" s="407"/>
      <c r="WTB67" s="407"/>
      <c r="WTC67" s="407"/>
      <c r="WTD67" s="407"/>
      <c r="WTE67" s="407"/>
      <c r="WTF67" s="407"/>
      <c r="WTG67" s="407"/>
      <c r="WTH67" s="407"/>
      <c r="WTI67" s="407"/>
      <c r="WTJ67" s="407"/>
      <c r="WTK67" s="407"/>
      <c r="WTL67" s="407"/>
      <c r="WTM67" s="407"/>
      <c r="WTN67" s="407"/>
      <c r="WTO67" s="407"/>
      <c r="WTP67" s="407"/>
      <c r="WTQ67" s="407"/>
      <c r="WTR67" s="407"/>
      <c r="WTS67" s="407"/>
      <c r="WTT67" s="407"/>
      <c r="WTU67" s="407"/>
      <c r="WTV67" s="407"/>
      <c r="WTW67" s="407"/>
      <c r="WTX67" s="407"/>
      <c r="WTY67" s="407"/>
      <c r="WTZ67" s="407"/>
      <c r="WUA67" s="407"/>
      <c r="WUB67" s="407"/>
      <c r="WUC67" s="407"/>
      <c r="WUD67" s="407"/>
      <c r="WUE67" s="407"/>
      <c r="WUF67" s="407"/>
      <c r="WUG67" s="407"/>
      <c r="WUH67" s="407"/>
      <c r="WUI67" s="407"/>
      <c r="WUJ67" s="407"/>
      <c r="WUK67" s="407"/>
      <c r="WUL67" s="407"/>
      <c r="WUM67" s="407"/>
      <c r="WUN67" s="407"/>
      <c r="WUO67" s="407"/>
      <c r="WUP67" s="407"/>
      <c r="WUQ67" s="407"/>
      <c r="WUR67" s="407"/>
      <c r="WUS67" s="407"/>
      <c r="WUT67" s="407"/>
      <c r="WUU67" s="407"/>
      <c r="WUV67" s="407"/>
      <c r="WUW67" s="407"/>
      <c r="WUX67" s="407"/>
      <c r="WUY67" s="407"/>
      <c r="WUZ67" s="407"/>
      <c r="WVA67" s="407"/>
      <c r="WVB67" s="407"/>
      <c r="WVC67" s="407"/>
      <c r="WVD67" s="407"/>
      <c r="WVE67" s="407"/>
      <c r="WVF67" s="407"/>
      <c r="WVG67" s="407"/>
      <c r="WVH67" s="407"/>
      <c r="WVI67" s="407"/>
      <c r="WVJ67" s="407"/>
      <c r="WVK67" s="407"/>
      <c r="WVL67" s="407"/>
      <c r="WVM67" s="407"/>
      <c r="WVN67" s="407"/>
      <c r="WVO67" s="407"/>
      <c r="WVP67" s="407"/>
      <c r="WVQ67" s="407"/>
      <c r="WVR67" s="407"/>
      <c r="WVS67" s="407"/>
      <c r="WVT67" s="407"/>
    </row>
  </sheetData>
  <mergeCells count="9">
    <mergeCell ref="B46:F46"/>
    <mergeCell ref="D1:G1"/>
    <mergeCell ref="A2:A3"/>
    <mergeCell ref="B2:B3"/>
    <mergeCell ref="C2:C3"/>
    <mergeCell ref="D2:D3"/>
    <mergeCell ref="E2:E3"/>
    <mergeCell ref="F2:F3"/>
    <mergeCell ref="G2:G3"/>
  </mergeCells>
  <phoneticPr fontId="31" type="noConversion"/>
  <printOptions horizontalCentered="1"/>
  <pageMargins left="0.75" right="0.5" top="0.5" bottom="0.5" header="0" footer="0"/>
  <pageSetup paperSize="9" scale="75" fitToHeight="0" orientation="portrait" r:id="rId1"/>
  <rowBreaks count="1" manualBreakCount="1">
    <brk id="23" max="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06C3E-0D9C-422A-985A-1E28463C6CB5}">
  <sheetPr>
    <tabColor rgb="FFFF9933"/>
    <pageSetUpPr fitToPage="1"/>
  </sheetPr>
  <dimension ref="A1:J12"/>
  <sheetViews>
    <sheetView view="pageBreakPreview" zoomScale="110" zoomScaleNormal="110" zoomScaleSheetLayoutView="110" workbookViewId="0">
      <selection activeCell="C9" sqref="C9"/>
    </sheetView>
  </sheetViews>
  <sheetFormatPr defaultColWidth="9.109375" defaultRowHeight="13.2"/>
  <cols>
    <col min="1" max="1" width="7.6640625" style="30" customWidth="1"/>
    <col min="2" max="2" width="9.6640625" style="75" customWidth="1"/>
    <col min="3" max="3" width="54" style="30" customWidth="1"/>
    <col min="4" max="4" width="7.6640625" style="76" customWidth="1"/>
    <col min="5" max="5" width="8.6640625" style="30" customWidth="1"/>
    <col min="6" max="6" width="13.44140625" style="30" customWidth="1"/>
    <col min="7" max="7" width="17.6640625" style="30" customWidth="1"/>
    <col min="8" max="8" width="8.5546875" style="30" bestFit="1" customWidth="1"/>
    <col min="9" max="9" width="9.109375" style="30"/>
    <col min="10" max="10" width="10.44140625" style="30" bestFit="1" customWidth="1"/>
    <col min="11" max="16384" width="9.109375" style="30"/>
  </cols>
  <sheetData>
    <row r="1" spans="1:10" s="26" customFormat="1" ht="60" customHeight="1" thickBot="1">
      <c r="A1" s="631" t="s">
        <v>837</v>
      </c>
      <c r="B1" s="632"/>
      <c r="C1" s="632"/>
      <c r="D1" s="633" t="str">
        <f>+'Bill 6.1'!D1:G1</f>
        <v>BILL NO. 06 -REDUCTION OF LANDSLIDE VULNERABILITY  BY MITIGATION MEASURES LIYANWALA MAHA VIDYALAYA (SITE NO 103)</v>
      </c>
      <c r="E1" s="633"/>
      <c r="F1" s="633"/>
      <c r="G1" s="634"/>
    </row>
    <row r="2" spans="1:10" ht="26.4">
      <c r="A2" s="461" t="s">
        <v>18</v>
      </c>
      <c r="B2" s="27" t="s">
        <v>19</v>
      </c>
      <c r="C2" s="28" t="s">
        <v>11</v>
      </c>
      <c r="D2" s="27" t="s">
        <v>20</v>
      </c>
      <c r="E2" s="27" t="s">
        <v>21</v>
      </c>
      <c r="F2" s="29" t="s">
        <v>22</v>
      </c>
      <c r="G2" s="462" t="s">
        <v>23</v>
      </c>
    </row>
    <row r="3" spans="1:10" ht="12" customHeight="1">
      <c r="A3" s="463"/>
      <c r="B3" s="65"/>
      <c r="C3" s="66"/>
      <c r="D3" s="65"/>
      <c r="E3" s="65"/>
      <c r="F3" s="67"/>
      <c r="G3" s="464"/>
    </row>
    <row r="4" spans="1:10" ht="138" customHeight="1">
      <c r="A4" s="463"/>
      <c r="B4" s="65"/>
      <c r="C4" s="478" t="s">
        <v>1010</v>
      </c>
      <c r="D4" s="65"/>
      <c r="E4" s="65"/>
      <c r="F4" s="67"/>
      <c r="G4" s="464"/>
    </row>
    <row r="5" spans="1:10" ht="30" customHeight="1">
      <c r="A5" s="465" t="s">
        <v>865</v>
      </c>
      <c r="B5" s="68"/>
      <c r="C5" s="69" t="s">
        <v>108</v>
      </c>
      <c r="D5" s="70"/>
      <c r="E5" s="31"/>
      <c r="F5" s="31"/>
      <c r="G5" s="466"/>
    </row>
    <row r="6" spans="1:10" ht="30" customHeight="1">
      <c r="A6" s="467" t="s">
        <v>866</v>
      </c>
      <c r="B6" s="32" t="s">
        <v>110</v>
      </c>
      <c r="C6" s="71" t="s">
        <v>111</v>
      </c>
      <c r="D6" s="32" t="s">
        <v>112</v>
      </c>
      <c r="E6" s="455"/>
      <c r="F6" s="228"/>
      <c r="G6" s="468"/>
    </row>
    <row r="7" spans="1:10" s="73" customFormat="1" ht="30" customHeight="1">
      <c r="A7" s="467" t="s">
        <v>867</v>
      </c>
      <c r="B7" s="32" t="s">
        <v>115</v>
      </c>
      <c r="C7" s="46" t="s">
        <v>116</v>
      </c>
      <c r="D7" s="32" t="s">
        <v>7</v>
      </c>
      <c r="E7" s="455">
        <v>402</v>
      </c>
      <c r="F7" s="228"/>
      <c r="G7" s="469"/>
      <c r="H7" s="72">
        <f>'6QTY'!J210</f>
        <v>402</v>
      </c>
    </row>
    <row r="8" spans="1:10" ht="38.4" customHeight="1">
      <c r="A8" s="467" t="s">
        <v>868</v>
      </c>
      <c r="B8" s="224" t="s">
        <v>727</v>
      </c>
      <c r="C8" s="223" t="s">
        <v>836</v>
      </c>
      <c r="D8" s="45" t="s">
        <v>7</v>
      </c>
      <c r="E8" s="288">
        <v>100</v>
      </c>
      <c r="F8" s="456"/>
      <c r="G8" s="469"/>
      <c r="H8" s="35"/>
    </row>
    <row r="9" spans="1:10" ht="30" customHeight="1">
      <c r="A9" s="467" t="s">
        <v>869</v>
      </c>
      <c r="B9" s="32" t="s">
        <v>123</v>
      </c>
      <c r="C9" s="71" t="s">
        <v>124</v>
      </c>
      <c r="D9" s="32" t="s">
        <v>125</v>
      </c>
      <c r="E9" s="455">
        <v>4</v>
      </c>
      <c r="F9" s="228"/>
      <c r="G9" s="469"/>
      <c r="H9" s="35">
        <f>'6QTY'!E205*5%</f>
        <v>3.35</v>
      </c>
    </row>
    <row r="10" spans="1:10" ht="30" customHeight="1">
      <c r="A10" s="470" t="s">
        <v>870</v>
      </c>
      <c r="B10" s="262"/>
      <c r="C10" s="263" t="s">
        <v>131</v>
      </c>
      <c r="D10" s="264"/>
      <c r="E10" s="40"/>
      <c r="F10" s="40"/>
      <c r="G10" s="471"/>
    </row>
    <row r="11" spans="1:10" s="26" customFormat="1" ht="30" customHeight="1">
      <c r="A11" s="467" t="s">
        <v>871</v>
      </c>
      <c r="B11" s="17" t="s">
        <v>284</v>
      </c>
      <c r="C11" s="219" t="s">
        <v>285</v>
      </c>
      <c r="D11" s="45" t="s">
        <v>97</v>
      </c>
      <c r="E11" s="288">
        <v>90</v>
      </c>
      <c r="F11" s="456"/>
      <c r="G11" s="459"/>
      <c r="H11" s="43"/>
      <c r="I11" s="220"/>
      <c r="J11" s="251" t="s">
        <v>319</v>
      </c>
    </row>
    <row r="12" spans="1:10" ht="24.75" customHeight="1" thickBot="1">
      <c r="A12" s="473"/>
      <c r="B12" s="635" t="s">
        <v>872</v>
      </c>
      <c r="C12" s="636"/>
      <c r="D12" s="636"/>
      <c r="E12" s="636"/>
      <c r="F12" s="637"/>
      <c r="G12" s="474">
        <f>SUM(G5:G11)</f>
        <v>0</v>
      </c>
    </row>
  </sheetData>
  <mergeCells count="3">
    <mergeCell ref="A1:C1"/>
    <mergeCell ref="D1:G1"/>
    <mergeCell ref="B12:F12"/>
  </mergeCells>
  <phoneticPr fontId="31" type="noConversion"/>
  <printOptions horizontalCentered="1"/>
  <pageMargins left="0.75" right="0.5" top="0.5" bottom="0.5" header="0" footer="0"/>
  <pageSetup paperSize="9" scale="75"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C346B-5FA3-4564-908B-9C31CBE08F9C}">
  <sheetPr>
    <tabColor theme="4" tint="-0.499984740745262"/>
    <pageSetUpPr fitToPage="1"/>
  </sheetPr>
  <dimension ref="A1:WVT43"/>
  <sheetViews>
    <sheetView view="pageBreakPreview" topLeftCell="A16" zoomScale="85" zoomScaleNormal="100" zoomScaleSheetLayoutView="85" workbookViewId="0">
      <selection activeCell="C7" sqref="C7"/>
    </sheetView>
  </sheetViews>
  <sheetFormatPr defaultColWidth="8.88671875" defaultRowHeight="13.8"/>
  <cols>
    <col min="1" max="1" width="7.6640625" style="408" customWidth="1"/>
    <col min="2" max="2" width="9.6640625" style="408" customWidth="1"/>
    <col min="3" max="3" width="53.33203125" style="407" customWidth="1"/>
    <col min="4" max="4" width="7.6640625" style="409" customWidth="1"/>
    <col min="5" max="5" width="9.88671875" style="409" customWidth="1"/>
    <col min="6" max="6" width="15.44140625" style="410" customWidth="1"/>
    <col min="7" max="7" width="17.6640625" style="410" customWidth="1"/>
    <col min="8" max="8" width="18.5546875" style="406" customWidth="1"/>
    <col min="9" max="10" width="15.44140625" style="407" customWidth="1"/>
    <col min="11" max="11" width="16.88671875" style="407" customWidth="1"/>
    <col min="12" max="12" width="15.5546875" style="407" customWidth="1"/>
    <col min="13" max="256" width="8.88671875" style="407"/>
    <col min="257" max="257" width="3.6640625" style="407" bestFit="1" customWidth="1"/>
    <col min="258" max="258" width="8.33203125" style="407" customWidth="1"/>
    <col min="259" max="259" width="46.109375" style="407" customWidth="1"/>
    <col min="260" max="260" width="11" style="407" customWidth="1"/>
    <col min="261" max="261" width="12.5546875" style="407" customWidth="1"/>
    <col min="262" max="262" width="10.88671875" style="407" customWidth="1"/>
    <col min="263" max="263" width="16.109375" style="407" customWidth="1"/>
    <col min="264" max="264" width="0" style="407" hidden="1" customWidth="1"/>
    <col min="265" max="265" width="15.44140625" style="407" customWidth="1"/>
    <col min="266" max="266" width="12.88671875" style="407" bestFit="1" customWidth="1"/>
    <col min="267" max="267" width="8.88671875" style="407"/>
    <col min="268" max="268" width="12.88671875" style="407" bestFit="1" customWidth="1"/>
    <col min="269" max="512" width="8.88671875" style="407"/>
    <col min="513" max="513" width="3.6640625" style="407" bestFit="1" customWidth="1"/>
    <col min="514" max="514" width="8.33203125" style="407" customWidth="1"/>
    <col min="515" max="515" width="46.109375" style="407" customWidth="1"/>
    <col min="516" max="516" width="11" style="407" customWidth="1"/>
    <col min="517" max="517" width="12.5546875" style="407" customWidth="1"/>
    <col min="518" max="518" width="10.88671875" style="407" customWidth="1"/>
    <col min="519" max="519" width="16.109375" style="407" customWidth="1"/>
    <col min="520" max="520" width="0" style="407" hidden="1" customWidth="1"/>
    <col min="521" max="521" width="15.44140625" style="407" customWidth="1"/>
    <col min="522" max="522" width="12.88671875" style="407" bestFit="1" customWidth="1"/>
    <col min="523" max="523" width="8.88671875" style="407"/>
    <col min="524" max="524" width="12.88671875" style="407" bestFit="1" customWidth="1"/>
    <col min="525" max="768" width="8.88671875" style="407"/>
    <col min="769" max="769" width="3.6640625" style="407" bestFit="1" customWidth="1"/>
    <col min="770" max="770" width="8.33203125" style="407" customWidth="1"/>
    <col min="771" max="771" width="46.109375" style="407" customWidth="1"/>
    <col min="772" max="772" width="11" style="407" customWidth="1"/>
    <col min="773" max="773" width="12.5546875" style="407" customWidth="1"/>
    <col min="774" max="774" width="10.88671875" style="407" customWidth="1"/>
    <col min="775" max="775" width="16.109375" style="407" customWidth="1"/>
    <col min="776" max="776" width="0" style="407" hidden="1" customWidth="1"/>
    <col min="777" max="777" width="15.44140625" style="407" customWidth="1"/>
    <col min="778" max="778" width="12.88671875" style="407" bestFit="1" customWidth="1"/>
    <col min="779" max="779" width="8.88671875" style="407"/>
    <col min="780" max="780" width="12.88671875" style="407" bestFit="1" customWidth="1"/>
    <col min="781" max="1024" width="8.88671875" style="407"/>
    <col min="1025" max="1025" width="3.6640625" style="407" bestFit="1" customWidth="1"/>
    <col min="1026" max="1026" width="8.33203125" style="407" customWidth="1"/>
    <col min="1027" max="1027" width="46.109375" style="407" customWidth="1"/>
    <col min="1028" max="1028" width="11" style="407" customWidth="1"/>
    <col min="1029" max="1029" width="12.5546875" style="407" customWidth="1"/>
    <col min="1030" max="1030" width="10.88671875" style="407" customWidth="1"/>
    <col min="1031" max="1031" width="16.109375" style="407" customWidth="1"/>
    <col min="1032" max="1032" width="0" style="407" hidden="1" customWidth="1"/>
    <col min="1033" max="1033" width="15.44140625" style="407" customWidth="1"/>
    <col min="1034" max="1034" width="12.88671875" style="407" bestFit="1" customWidth="1"/>
    <col min="1035" max="1035" width="8.88671875" style="407"/>
    <col min="1036" max="1036" width="12.88671875" style="407" bestFit="1" customWidth="1"/>
    <col min="1037" max="1280" width="8.88671875" style="407"/>
    <col min="1281" max="1281" width="3.6640625" style="407" bestFit="1" customWidth="1"/>
    <col min="1282" max="1282" width="8.33203125" style="407" customWidth="1"/>
    <col min="1283" max="1283" width="46.109375" style="407" customWidth="1"/>
    <col min="1284" max="1284" width="11" style="407" customWidth="1"/>
    <col min="1285" max="1285" width="12.5546875" style="407" customWidth="1"/>
    <col min="1286" max="1286" width="10.88671875" style="407" customWidth="1"/>
    <col min="1287" max="1287" width="16.109375" style="407" customWidth="1"/>
    <col min="1288" max="1288" width="0" style="407" hidden="1" customWidth="1"/>
    <col min="1289" max="1289" width="15.44140625" style="407" customWidth="1"/>
    <col min="1290" max="1290" width="12.88671875" style="407" bestFit="1" customWidth="1"/>
    <col min="1291" max="1291" width="8.88671875" style="407"/>
    <col min="1292" max="1292" width="12.88671875" style="407" bestFit="1" customWidth="1"/>
    <col min="1293" max="1536" width="8.88671875" style="407"/>
    <col min="1537" max="1537" width="3.6640625" style="407" bestFit="1" customWidth="1"/>
    <col min="1538" max="1538" width="8.33203125" style="407" customWidth="1"/>
    <col min="1539" max="1539" width="46.109375" style="407" customWidth="1"/>
    <col min="1540" max="1540" width="11" style="407" customWidth="1"/>
    <col min="1541" max="1541" width="12.5546875" style="407" customWidth="1"/>
    <col min="1542" max="1542" width="10.88671875" style="407" customWidth="1"/>
    <col min="1543" max="1543" width="16.109375" style="407" customWidth="1"/>
    <col min="1544" max="1544" width="0" style="407" hidden="1" customWidth="1"/>
    <col min="1545" max="1545" width="15.44140625" style="407" customWidth="1"/>
    <col min="1546" max="1546" width="12.88671875" style="407" bestFit="1" customWidth="1"/>
    <col min="1547" max="1547" width="8.88671875" style="407"/>
    <col min="1548" max="1548" width="12.88671875" style="407" bestFit="1" customWidth="1"/>
    <col min="1549" max="1792" width="8.88671875" style="407"/>
    <col min="1793" max="1793" width="3.6640625" style="407" bestFit="1" customWidth="1"/>
    <col min="1794" max="1794" width="8.33203125" style="407" customWidth="1"/>
    <col min="1795" max="1795" width="46.109375" style="407" customWidth="1"/>
    <col min="1796" max="1796" width="11" style="407" customWidth="1"/>
    <col min="1797" max="1797" width="12.5546875" style="407" customWidth="1"/>
    <col min="1798" max="1798" width="10.88671875" style="407" customWidth="1"/>
    <col min="1799" max="1799" width="16.109375" style="407" customWidth="1"/>
    <col min="1800" max="1800" width="0" style="407" hidden="1" customWidth="1"/>
    <col min="1801" max="1801" width="15.44140625" style="407" customWidth="1"/>
    <col min="1802" max="1802" width="12.88671875" style="407" bestFit="1" customWidth="1"/>
    <col min="1803" max="1803" width="8.88671875" style="407"/>
    <col min="1804" max="1804" width="12.88671875" style="407" bestFit="1" customWidth="1"/>
    <col min="1805" max="2048" width="8.88671875" style="407"/>
    <col min="2049" max="2049" width="3.6640625" style="407" bestFit="1" customWidth="1"/>
    <col min="2050" max="2050" width="8.33203125" style="407" customWidth="1"/>
    <col min="2051" max="2051" width="46.109375" style="407" customWidth="1"/>
    <col min="2052" max="2052" width="11" style="407" customWidth="1"/>
    <col min="2053" max="2053" width="12.5546875" style="407" customWidth="1"/>
    <col min="2054" max="2054" width="10.88671875" style="407" customWidth="1"/>
    <col min="2055" max="2055" width="16.109375" style="407" customWidth="1"/>
    <col min="2056" max="2056" width="0" style="407" hidden="1" customWidth="1"/>
    <col min="2057" max="2057" width="15.44140625" style="407" customWidth="1"/>
    <col min="2058" max="2058" width="12.88671875" style="407" bestFit="1" customWidth="1"/>
    <col min="2059" max="2059" width="8.88671875" style="407"/>
    <col min="2060" max="2060" width="12.88671875" style="407" bestFit="1" customWidth="1"/>
    <col min="2061" max="2304" width="8.88671875" style="407"/>
    <col min="2305" max="2305" width="3.6640625" style="407" bestFit="1" customWidth="1"/>
    <col min="2306" max="2306" width="8.33203125" style="407" customWidth="1"/>
    <col min="2307" max="2307" width="46.109375" style="407" customWidth="1"/>
    <col min="2308" max="2308" width="11" style="407" customWidth="1"/>
    <col min="2309" max="2309" width="12.5546875" style="407" customWidth="1"/>
    <col min="2310" max="2310" width="10.88671875" style="407" customWidth="1"/>
    <col min="2311" max="2311" width="16.109375" style="407" customWidth="1"/>
    <col min="2312" max="2312" width="0" style="407" hidden="1" customWidth="1"/>
    <col min="2313" max="2313" width="15.44140625" style="407" customWidth="1"/>
    <col min="2314" max="2314" width="12.88671875" style="407" bestFit="1" customWidth="1"/>
    <col min="2315" max="2315" width="8.88671875" style="407"/>
    <col min="2316" max="2316" width="12.88671875" style="407" bestFit="1" customWidth="1"/>
    <col min="2317" max="2560" width="8.88671875" style="407"/>
    <col min="2561" max="2561" width="3.6640625" style="407" bestFit="1" customWidth="1"/>
    <col min="2562" max="2562" width="8.33203125" style="407" customWidth="1"/>
    <col min="2563" max="2563" width="46.109375" style="407" customWidth="1"/>
    <col min="2564" max="2564" width="11" style="407" customWidth="1"/>
    <col min="2565" max="2565" width="12.5546875" style="407" customWidth="1"/>
    <col min="2566" max="2566" width="10.88671875" style="407" customWidth="1"/>
    <col min="2567" max="2567" width="16.109375" style="407" customWidth="1"/>
    <col min="2568" max="2568" width="0" style="407" hidden="1" customWidth="1"/>
    <col min="2569" max="2569" width="15.44140625" style="407" customWidth="1"/>
    <col min="2570" max="2570" width="12.88671875" style="407" bestFit="1" customWidth="1"/>
    <col min="2571" max="2571" width="8.88671875" style="407"/>
    <col min="2572" max="2572" width="12.88671875" style="407" bestFit="1" customWidth="1"/>
    <col min="2573" max="2816" width="8.88671875" style="407"/>
    <col min="2817" max="2817" width="3.6640625" style="407" bestFit="1" customWidth="1"/>
    <col min="2818" max="2818" width="8.33203125" style="407" customWidth="1"/>
    <col min="2819" max="2819" width="46.109375" style="407" customWidth="1"/>
    <col min="2820" max="2820" width="11" style="407" customWidth="1"/>
    <col min="2821" max="2821" width="12.5546875" style="407" customWidth="1"/>
    <col min="2822" max="2822" width="10.88671875" style="407" customWidth="1"/>
    <col min="2823" max="2823" width="16.109375" style="407" customWidth="1"/>
    <col min="2824" max="2824" width="0" style="407" hidden="1" customWidth="1"/>
    <col min="2825" max="2825" width="15.44140625" style="407" customWidth="1"/>
    <col min="2826" max="2826" width="12.88671875" style="407" bestFit="1" customWidth="1"/>
    <col min="2827" max="2827" width="8.88671875" style="407"/>
    <col min="2828" max="2828" width="12.88671875" style="407" bestFit="1" customWidth="1"/>
    <col min="2829" max="3072" width="8.88671875" style="407"/>
    <col min="3073" max="3073" width="3.6640625" style="407" bestFit="1" customWidth="1"/>
    <col min="3074" max="3074" width="8.33203125" style="407" customWidth="1"/>
    <col min="3075" max="3075" width="46.109375" style="407" customWidth="1"/>
    <col min="3076" max="3076" width="11" style="407" customWidth="1"/>
    <col min="3077" max="3077" width="12.5546875" style="407" customWidth="1"/>
    <col min="3078" max="3078" width="10.88671875" style="407" customWidth="1"/>
    <col min="3079" max="3079" width="16.109375" style="407" customWidth="1"/>
    <col min="3080" max="3080" width="0" style="407" hidden="1" customWidth="1"/>
    <col min="3081" max="3081" width="15.44140625" style="407" customWidth="1"/>
    <col min="3082" max="3082" width="12.88671875" style="407" bestFit="1" customWidth="1"/>
    <col min="3083" max="3083" width="8.88671875" style="407"/>
    <col min="3084" max="3084" width="12.88671875" style="407" bestFit="1" customWidth="1"/>
    <col min="3085" max="3328" width="8.88671875" style="407"/>
    <col min="3329" max="3329" width="3.6640625" style="407" bestFit="1" customWidth="1"/>
    <col min="3330" max="3330" width="8.33203125" style="407" customWidth="1"/>
    <col min="3331" max="3331" width="46.109375" style="407" customWidth="1"/>
    <col min="3332" max="3332" width="11" style="407" customWidth="1"/>
    <col min="3333" max="3333" width="12.5546875" style="407" customWidth="1"/>
    <col min="3334" max="3334" width="10.88671875" style="407" customWidth="1"/>
    <col min="3335" max="3335" width="16.109375" style="407" customWidth="1"/>
    <col min="3336" max="3336" width="0" style="407" hidden="1" customWidth="1"/>
    <col min="3337" max="3337" width="15.44140625" style="407" customWidth="1"/>
    <col min="3338" max="3338" width="12.88671875" style="407" bestFit="1" customWidth="1"/>
    <col min="3339" max="3339" width="8.88671875" style="407"/>
    <col min="3340" max="3340" width="12.88671875" style="407" bestFit="1" customWidth="1"/>
    <col min="3341" max="3584" width="8.88671875" style="407"/>
    <col min="3585" max="3585" width="3.6640625" style="407" bestFit="1" customWidth="1"/>
    <col min="3586" max="3586" width="8.33203125" style="407" customWidth="1"/>
    <col min="3587" max="3587" width="46.109375" style="407" customWidth="1"/>
    <col min="3588" max="3588" width="11" style="407" customWidth="1"/>
    <col min="3589" max="3589" width="12.5546875" style="407" customWidth="1"/>
    <col min="3590" max="3590" width="10.88671875" style="407" customWidth="1"/>
    <col min="3591" max="3591" width="16.109375" style="407" customWidth="1"/>
    <col min="3592" max="3592" width="0" style="407" hidden="1" customWidth="1"/>
    <col min="3593" max="3593" width="15.44140625" style="407" customWidth="1"/>
    <col min="3594" max="3594" width="12.88671875" style="407" bestFit="1" customWidth="1"/>
    <col min="3595" max="3595" width="8.88671875" style="407"/>
    <col min="3596" max="3596" width="12.88671875" style="407" bestFit="1" customWidth="1"/>
    <col min="3597" max="3840" width="8.88671875" style="407"/>
    <col min="3841" max="3841" width="3.6640625" style="407" bestFit="1" customWidth="1"/>
    <col min="3842" max="3842" width="8.33203125" style="407" customWidth="1"/>
    <col min="3843" max="3843" width="46.109375" style="407" customWidth="1"/>
    <col min="3844" max="3844" width="11" style="407" customWidth="1"/>
    <col min="3845" max="3845" width="12.5546875" style="407" customWidth="1"/>
    <col min="3846" max="3846" width="10.88671875" style="407" customWidth="1"/>
    <col min="3847" max="3847" width="16.109375" style="407" customWidth="1"/>
    <col min="3848" max="3848" width="0" style="407" hidden="1" customWidth="1"/>
    <col min="3849" max="3849" width="15.44140625" style="407" customWidth="1"/>
    <col min="3850" max="3850" width="12.88671875" style="407" bestFit="1" customWidth="1"/>
    <col min="3851" max="3851" width="8.88671875" style="407"/>
    <col min="3852" max="3852" width="12.88671875" style="407" bestFit="1" customWidth="1"/>
    <col min="3853" max="4096" width="8.88671875" style="407"/>
    <col min="4097" max="4097" width="3.6640625" style="407" bestFit="1" customWidth="1"/>
    <col min="4098" max="4098" width="8.33203125" style="407" customWidth="1"/>
    <col min="4099" max="4099" width="46.109375" style="407" customWidth="1"/>
    <col min="4100" max="4100" width="11" style="407" customWidth="1"/>
    <col min="4101" max="4101" width="12.5546875" style="407" customWidth="1"/>
    <col min="4102" max="4102" width="10.88671875" style="407" customWidth="1"/>
    <col min="4103" max="4103" width="16.109375" style="407" customWidth="1"/>
    <col min="4104" max="4104" width="0" style="407" hidden="1" customWidth="1"/>
    <col min="4105" max="4105" width="15.44140625" style="407" customWidth="1"/>
    <col min="4106" max="4106" width="12.88671875" style="407" bestFit="1" customWidth="1"/>
    <col min="4107" max="4107" width="8.88671875" style="407"/>
    <col min="4108" max="4108" width="12.88671875" style="407" bestFit="1" customWidth="1"/>
    <col min="4109" max="4352" width="8.88671875" style="407"/>
    <col min="4353" max="4353" width="3.6640625" style="407" bestFit="1" customWidth="1"/>
    <col min="4354" max="4354" width="8.33203125" style="407" customWidth="1"/>
    <col min="4355" max="4355" width="46.109375" style="407" customWidth="1"/>
    <col min="4356" max="4356" width="11" style="407" customWidth="1"/>
    <col min="4357" max="4357" width="12.5546875" style="407" customWidth="1"/>
    <col min="4358" max="4358" width="10.88671875" style="407" customWidth="1"/>
    <col min="4359" max="4359" width="16.109375" style="407" customWidth="1"/>
    <col min="4360" max="4360" width="0" style="407" hidden="1" customWidth="1"/>
    <col min="4361" max="4361" width="15.44140625" style="407" customWidth="1"/>
    <col min="4362" max="4362" width="12.88671875" style="407" bestFit="1" customWidth="1"/>
    <col min="4363" max="4363" width="8.88671875" style="407"/>
    <col min="4364" max="4364" width="12.88671875" style="407" bestFit="1" customWidth="1"/>
    <col min="4365" max="4608" width="8.88671875" style="407"/>
    <col min="4609" max="4609" width="3.6640625" style="407" bestFit="1" customWidth="1"/>
    <col min="4610" max="4610" width="8.33203125" style="407" customWidth="1"/>
    <col min="4611" max="4611" width="46.109375" style="407" customWidth="1"/>
    <col min="4612" max="4612" width="11" style="407" customWidth="1"/>
    <col min="4613" max="4613" width="12.5546875" style="407" customWidth="1"/>
    <col min="4614" max="4614" width="10.88671875" style="407" customWidth="1"/>
    <col min="4615" max="4615" width="16.109375" style="407" customWidth="1"/>
    <col min="4616" max="4616" width="0" style="407" hidden="1" customWidth="1"/>
    <col min="4617" max="4617" width="15.44140625" style="407" customWidth="1"/>
    <col min="4618" max="4618" width="12.88671875" style="407" bestFit="1" customWidth="1"/>
    <col min="4619" max="4619" width="8.88671875" style="407"/>
    <col min="4620" max="4620" width="12.88671875" style="407" bestFit="1" customWidth="1"/>
    <col min="4621" max="4864" width="8.88671875" style="407"/>
    <col min="4865" max="4865" width="3.6640625" style="407" bestFit="1" customWidth="1"/>
    <col min="4866" max="4866" width="8.33203125" style="407" customWidth="1"/>
    <col min="4867" max="4867" width="46.109375" style="407" customWidth="1"/>
    <col min="4868" max="4868" width="11" style="407" customWidth="1"/>
    <col min="4869" max="4869" width="12.5546875" style="407" customWidth="1"/>
    <col min="4870" max="4870" width="10.88671875" style="407" customWidth="1"/>
    <col min="4871" max="4871" width="16.109375" style="407" customWidth="1"/>
    <col min="4872" max="4872" width="0" style="407" hidden="1" customWidth="1"/>
    <col min="4873" max="4873" width="15.44140625" style="407" customWidth="1"/>
    <col min="4874" max="4874" width="12.88671875" style="407" bestFit="1" customWidth="1"/>
    <col min="4875" max="4875" width="8.88671875" style="407"/>
    <col min="4876" max="4876" width="12.88671875" style="407" bestFit="1" customWidth="1"/>
    <col min="4877" max="5120" width="8.88671875" style="407"/>
    <col min="5121" max="5121" width="3.6640625" style="407" bestFit="1" customWidth="1"/>
    <col min="5122" max="5122" width="8.33203125" style="407" customWidth="1"/>
    <col min="5123" max="5123" width="46.109375" style="407" customWidth="1"/>
    <col min="5124" max="5124" width="11" style="407" customWidth="1"/>
    <col min="5125" max="5125" width="12.5546875" style="407" customWidth="1"/>
    <col min="5126" max="5126" width="10.88671875" style="407" customWidth="1"/>
    <col min="5127" max="5127" width="16.109375" style="407" customWidth="1"/>
    <col min="5128" max="5128" width="0" style="407" hidden="1" customWidth="1"/>
    <col min="5129" max="5129" width="15.44140625" style="407" customWidth="1"/>
    <col min="5130" max="5130" width="12.88671875" style="407" bestFit="1" customWidth="1"/>
    <col min="5131" max="5131" width="8.88671875" style="407"/>
    <col min="5132" max="5132" width="12.88671875" style="407" bestFit="1" customWidth="1"/>
    <col min="5133" max="5376" width="8.88671875" style="407"/>
    <col min="5377" max="5377" width="3.6640625" style="407" bestFit="1" customWidth="1"/>
    <col min="5378" max="5378" width="8.33203125" style="407" customWidth="1"/>
    <col min="5379" max="5379" width="46.109375" style="407" customWidth="1"/>
    <col min="5380" max="5380" width="11" style="407" customWidth="1"/>
    <col min="5381" max="5381" width="12.5546875" style="407" customWidth="1"/>
    <col min="5382" max="5382" width="10.88671875" style="407" customWidth="1"/>
    <col min="5383" max="5383" width="16.109375" style="407" customWidth="1"/>
    <col min="5384" max="5384" width="0" style="407" hidden="1" customWidth="1"/>
    <col min="5385" max="5385" width="15.44140625" style="407" customWidth="1"/>
    <col min="5386" max="5386" width="12.88671875" style="407" bestFit="1" customWidth="1"/>
    <col min="5387" max="5387" width="8.88671875" style="407"/>
    <col min="5388" max="5388" width="12.88671875" style="407" bestFit="1" customWidth="1"/>
    <col min="5389" max="5632" width="8.88671875" style="407"/>
    <col min="5633" max="5633" width="3.6640625" style="407" bestFit="1" customWidth="1"/>
    <col min="5634" max="5634" width="8.33203125" style="407" customWidth="1"/>
    <col min="5635" max="5635" width="46.109375" style="407" customWidth="1"/>
    <col min="5636" max="5636" width="11" style="407" customWidth="1"/>
    <col min="5637" max="5637" width="12.5546875" style="407" customWidth="1"/>
    <col min="5638" max="5638" width="10.88671875" style="407" customWidth="1"/>
    <col min="5639" max="5639" width="16.109375" style="407" customWidth="1"/>
    <col min="5640" max="5640" width="0" style="407" hidden="1" customWidth="1"/>
    <col min="5641" max="5641" width="15.44140625" style="407" customWidth="1"/>
    <col min="5642" max="5642" width="12.88671875" style="407" bestFit="1" customWidth="1"/>
    <col min="5643" max="5643" width="8.88671875" style="407"/>
    <col min="5644" max="5644" width="12.88671875" style="407" bestFit="1" customWidth="1"/>
    <col min="5645" max="5888" width="8.88671875" style="407"/>
    <col min="5889" max="5889" width="3.6640625" style="407" bestFit="1" customWidth="1"/>
    <col min="5890" max="5890" width="8.33203125" style="407" customWidth="1"/>
    <col min="5891" max="5891" width="46.109375" style="407" customWidth="1"/>
    <col min="5892" max="5892" width="11" style="407" customWidth="1"/>
    <col min="5893" max="5893" width="12.5546875" style="407" customWidth="1"/>
    <col min="5894" max="5894" width="10.88671875" style="407" customWidth="1"/>
    <col min="5895" max="5895" width="16.109375" style="407" customWidth="1"/>
    <col min="5896" max="5896" width="0" style="407" hidden="1" customWidth="1"/>
    <col min="5897" max="5897" width="15.44140625" style="407" customWidth="1"/>
    <col min="5898" max="5898" width="12.88671875" style="407" bestFit="1" customWidth="1"/>
    <col min="5899" max="5899" width="8.88671875" style="407"/>
    <col min="5900" max="5900" width="12.88671875" style="407" bestFit="1" customWidth="1"/>
    <col min="5901" max="6144" width="8.88671875" style="407"/>
    <col min="6145" max="6145" width="3.6640625" style="407" bestFit="1" customWidth="1"/>
    <col min="6146" max="6146" width="8.33203125" style="407" customWidth="1"/>
    <col min="6147" max="6147" width="46.109375" style="407" customWidth="1"/>
    <col min="6148" max="6148" width="11" style="407" customWidth="1"/>
    <col min="6149" max="6149" width="12.5546875" style="407" customWidth="1"/>
    <col min="6150" max="6150" width="10.88671875" style="407" customWidth="1"/>
    <col min="6151" max="6151" width="16.109375" style="407" customWidth="1"/>
    <col min="6152" max="6152" width="0" style="407" hidden="1" customWidth="1"/>
    <col min="6153" max="6153" width="15.44140625" style="407" customWidth="1"/>
    <col min="6154" max="6154" width="12.88671875" style="407" bestFit="1" customWidth="1"/>
    <col min="6155" max="6155" width="8.88671875" style="407"/>
    <col min="6156" max="6156" width="12.88671875" style="407" bestFit="1" customWidth="1"/>
    <col min="6157" max="6400" width="8.88671875" style="407"/>
    <col min="6401" max="6401" width="3.6640625" style="407" bestFit="1" customWidth="1"/>
    <col min="6402" max="6402" width="8.33203125" style="407" customWidth="1"/>
    <col min="6403" max="6403" width="46.109375" style="407" customWidth="1"/>
    <col min="6404" max="6404" width="11" style="407" customWidth="1"/>
    <col min="6405" max="6405" width="12.5546875" style="407" customWidth="1"/>
    <col min="6406" max="6406" width="10.88671875" style="407" customWidth="1"/>
    <col min="6407" max="6407" width="16.109375" style="407" customWidth="1"/>
    <col min="6408" max="6408" width="0" style="407" hidden="1" customWidth="1"/>
    <col min="6409" max="6409" width="15.44140625" style="407" customWidth="1"/>
    <col min="6410" max="6410" width="12.88671875" style="407" bestFit="1" customWidth="1"/>
    <col min="6411" max="6411" width="8.88671875" style="407"/>
    <col min="6412" max="6412" width="12.88671875" style="407" bestFit="1" customWidth="1"/>
    <col min="6413" max="6656" width="8.88671875" style="407"/>
    <col min="6657" max="6657" width="3.6640625" style="407" bestFit="1" customWidth="1"/>
    <col min="6658" max="6658" width="8.33203125" style="407" customWidth="1"/>
    <col min="6659" max="6659" width="46.109375" style="407" customWidth="1"/>
    <col min="6660" max="6660" width="11" style="407" customWidth="1"/>
    <col min="6661" max="6661" width="12.5546875" style="407" customWidth="1"/>
    <col min="6662" max="6662" width="10.88671875" style="407" customWidth="1"/>
    <col min="6663" max="6663" width="16.109375" style="407" customWidth="1"/>
    <col min="6664" max="6664" width="0" style="407" hidden="1" customWidth="1"/>
    <col min="6665" max="6665" width="15.44140625" style="407" customWidth="1"/>
    <col min="6666" max="6666" width="12.88671875" style="407" bestFit="1" customWidth="1"/>
    <col min="6667" max="6667" width="8.88671875" style="407"/>
    <col min="6668" max="6668" width="12.88671875" style="407" bestFit="1" customWidth="1"/>
    <col min="6669" max="6912" width="8.88671875" style="407"/>
    <col min="6913" max="6913" width="3.6640625" style="407" bestFit="1" customWidth="1"/>
    <col min="6914" max="6914" width="8.33203125" style="407" customWidth="1"/>
    <col min="6915" max="6915" width="46.109375" style="407" customWidth="1"/>
    <col min="6916" max="6916" width="11" style="407" customWidth="1"/>
    <col min="6917" max="6917" width="12.5546875" style="407" customWidth="1"/>
    <col min="6918" max="6918" width="10.88671875" style="407" customWidth="1"/>
    <col min="6919" max="6919" width="16.109375" style="407" customWidth="1"/>
    <col min="6920" max="6920" width="0" style="407" hidden="1" customWidth="1"/>
    <col min="6921" max="6921" width="15.44140625" style="407" customWidth="1"/>
    <col min="6922" max="6922" width="12.88671875" style="407" bestFit="1" customWidth="1"/>
    <col min="6923" max="6923" width="8.88671875" style="407"/>
    <col min="6924" max="6924" width="12.88671875" style="407" bestFit="1" customWidth="1"/>
    <col min="6925" max="7168" width="8.88671875" style="407"/>
    <col min="7169" max="7169" width="3.6640625" style="407" bestFit="1" customWidth="1"/>
    <col min="7170" max="7170" width="8.33203125" style="407" customWidth="1"/>
    <col min="7171" max="7171" width="46.109375" style="407" customWidth="1"/>
    <col min="7172" max="7172" width="11" style="407" customWidth="1"/>
    <col min="7173" max="7173" width="12.5546875" style="407" customWidth="1"/>
    <col min="7174" max="7174" width="10.88671875" style="407" customWidth="1"/>
    <col min="7175" max="7175" width="16.109375" style="407" customWidth="1"/>
    <col min="7176" max="7176" width="0" style="407" hidden="1" customWidth="1"/>
    <col min="7177" max="7177" width="15.44140625" style="407" customWidth="1"/>
    <col min="7178" max="7178" width="12.88671875" style="407" bestFit="1" customWidth="1"/>
    <col min="7179" max="7179" width="8.88671875" style="407"/>
    <col min="7180" max="7180" width="12.88671875" style="407" bestFit="1" customWidth="1"/>
    <col min="7181" max="7424" width="8.88671875" style="407"/>
    <col min="7425" max="7425" width="3.6640625" style="407" bestFit="1" customWidth="1"/>
    <col min="7426" max="7426" width="8.33203125" style="407" customWidth="1"/>
    <col min="7427" max="7427" width="46.109375" style="407" customWidth="1"/>
    <col min="7428" max="7428" width="11" style="407" customWidth="1"/>
    <col min="7429" max="7429" width="12.5546875" style="407" customWidth="1"/>
    <col min="7430" max="7430" width="10.88671875" style="407" customWidth="1"/>
    <col min="7431" max="7431" width="16.109375" style="407" customWidth="1"/>
    <col min="7432" max="7432" width="0" style="407" hidden="1" customWidth="1"/>
    <col min="7433" max="7433" width="15.44140625" style="407" customWidth="1"/>
    <col min="7434" max="7434" width="12.88671875" style="407" bestFit="1" customWidth="1"/>
    <col min="7435" max="7435" width="8.88671875" style="407"/>
    <col min="7436" max="7436" width="12.88671875" style="407" bestFit="1" customWidth="1"/>
    <col min="7437" max="7680" width="8.88671875" style="407"/>
    <col min="7681" max="7681" width="3.6640625" style="407" bestFit="1" customWidth="1"/>
    <col min="7682" max="7682" width="8.33203125" style="407" customWidth="1"/>
    <col min="7683" max="7683" width="46.109375" style="407" customWidth="1"/>
    <col min="7684" max="7684" width="11" style="407" customWidth="1"/>
    <col min="7685" max="7685" width="12.5546875" style="407" customWidth="1"/>
    <col min="7686" max="7686" width="10.88671875" style="407" customWidth="1"/>
    <col min="7687" max="7687" width="16.109375" style="407" customWidth="1"/>
    <col min="7688" max="7688" width="0" style="407" hidden="1" customWidth="1"/>
    <col min="7689" max="7689" width="15.44140625" style="407" customWidth="1"/>
    <col min="7690" max="7690" width="12.88671875" style="407" bestFit="1" customWidth="1"/>
    <col min="7691" max="7691" width="8.88671875" style="407"/>
    <col min="7692" max="7692" width="12.88671875" style="407" bestFit="1" customWidth="1"/>
    <col min="7693" max="7936" width="8.88671875" style="407"/>
    <col min="7937" max="7937" width="3.6640625" style="407" bestFit="1" customWidth="1"/>
    <col min="7938" max="7938" width="8.33203125" style="407" customWidth="1"/>
    <col min="7939" max="7939" width="46.109375" style="407" customWidth="1"/>
    <col min="7940" max="7940" width="11" style="407" customWidth="1"/>
    <col min="7941" max="7941" width="12.5546875" style="407" customWidth="1"/>
    <col min="7942" max="7942" width="10.88671875" style="407" customWidth="1"/>
    <col min="7943" max="7943" width="16.109375" style="407" customWidth="1"/>
    <col min="7944" max="7944" width="0" style="407" hidden="1" customWidth="1"/>
    <col min="7945" max="7945" width="15.44140625" style="407" customWidth="1"/>
    <col min="7946" max="7946" width="12.88671875" style="407" bestFit="1" customWidth="1"/>
    <col min="7947" max="7947" width="8.88671875" style="407"/>
    <col min="7948" max="7948" width="12.88671875" style="407" bestFit="1" customWidth="1"/>
    <col min="7949" max="8192" width="8.88671875" style="407"/>
    <col min="8193" max="8193" width="3.6640625" style="407" bestFit="1" customWidth="1"/>
    <col min="8194" max="8194" width="8.33203125" style="407" customWidth="1"/>
    <col min="8195" max="8195" width="46.109375" style="407" customWidth="1"/>
    <col min="8196" max="8196" width="11" style="407" customWidth="1"/>
    <col min="8197" max="8197" width="12.5546875" style="407" customWidth="1"/>
    <col min="8198" max="8198" width="10.88671875" style="407" customWidth="1"/>
    <col min="8199" max="8199" width="16.109375" style="407" customWidth="1"/>
    <col min="8200" max="8200" width="0" style="407" hidden="1" customWidth="1"/>
    <col min="8201" max="8201" width="15.44140625" style="407" customWidth="1"/>
    <col min="8202" max="8202" width="12.88671875" style="407" bestFit="1" customWidth="1"/>
    <col min="8203" max="8203" width="8.88671875" style="407"/>
    <col min="8204" max="8204" width="12.88671875" style="407" bestFit="1" customWidth="1"/>
    <col min="8205" max="8448" width="8.88671875" style="407"/>
    <col min="8449" max="8449" width="3.6640625" style="407" bestFit="1" customWidth="1"/>
    <col min="8450" max="8450" width="8.33203125" style="407" customWidth="1"/>
    <col min="8451" max="8451" width="46.109375" style="407" customWidth="1"/>
    <col min="8452" max="8452" width="11" style="407" customWidth="1"/>
    <col min="8453" max="8453" width="12.5546875" style="407" customWidth="1"/>
    <col min="8454" max="8454" width="10.88671875" style="407" customWidth="1"/>
    <col min="8455" max="8455" width="16.109375" style="407" customWidth="1"/>
    <col min="8456" max="8456" width="0" style="407" hidden="1" customWidth="1"/>
    <col min="8457" max="8457" width="15.44140625" style="407" customWidth="1"/>
    <col min="8458" max="8458" width="12.88671875" style="407" bestFit="1" customWidth="1"/>
    <col min="8459" max="8459" width="8.88671875" style="407"/>
    <col min="8460" max="8460" width="12.88671875" style="407" bestFit="1" customWidth="1"/>
    <col min="8461" max="8704" width="8.88671875" style="407"/>
    <col min="8705" max="8705" width="3.6640625" style="407" bestFit="1" customWidth="1"/>
    <col min="8706" max="8706" width="8.33203125" style="407" customWidth="1"/>
    <col min="8707" max="8707" width="46.109375" style="407" customWidth="1"/>
    <col min="8708" max="8708" width="11" style="407" customWidth="1"/>
    <col min="8709" max="8709" width="12.5546875" style="407" customWidth="1"/>
    <col min="8710" max="8710" width="10.88671875" style="407" customWidth="1"/>
    <col min="8711" max="8711" width="16.109375" style="407" customWidth="1"/>
    <col min="8712" max="8712" width="0" style="407" hidden="1" customWidth="1"/>
    <col min="8713" max="8713" width="15.44140625" style="407" customWidth="1"/>
    <col min="8714" max="8714" width="12.88671875" style="407" bestFit="1" customWidth="1"/>
    <col min="8715" max="8715" width="8.88671875" style="407"/>
    <col min="8716" max="8716" width="12.88671875" style="407" bestFit="1" customWidth="1"/>
    <col min="8717" max="8960" width="8.88671875" style="407"/>
    <col min="8961" max="8961" width="3.6640625" style="407" bestFit="1" customWidth="1"/>
    <col min="8962" max="8962" width="8.33203125" style="407" customWidth="1"/>
    <col min="8963" max="8963" width="46.109375" style="407" customWidth="1"/>
    <col min="8964" max="8964" width="11" style="407" customWidth="1"/>
    <col min="8965" max="8965" width="12.5546875" style="407" customWidth="1"/>
    <col min="8966" max="8966" width="10.88671875" style="407" customWidth="1"/>
    <col min="8967" max="8967" width="16.109375" style="407" customWidth="1"/>
    <col min="8968" max="8968" width="0" style="407" hidden="1" customWidth="1"/>
    <col min="8969" max="8969" width="15.44140625" style="407" customWidth="1"/>
    <col min="8970" max="8970" width="12.88671875" style="407" bestFit="1" customWidth="1"/>
    <col min="8971" max="8971" width="8.88671875" style="407"/>
    <col min="8972" max="8972" width="12.88671875" style="407" bestFit="1" customWidth="1"/>
    <col min="8973" max="9216" width="8.88671875" style="407"/>
    <col min="9217" max="9217" width="3.6640625" style="407" bestFit="1" customWidth="1"/>
    <col min="9218" max="9218" width="8.33203125" style="407" customWidth="1"/>
    <col min="9219" max="9219" width="46.109375" style="407" customWidth="1"/>
    <col min="9220" max="9220" width="11" style="407" customWidth="1"/>
    <col min="9221" max="9221" width="12.5546875" style="407" customWidth="1"/>
    <col min="9222" max="9222" width="10.88671875" style="407" customWidth="1"/>
    <col min="9223" max="9223" width="16.109375" style="407" customWidth="1"/>
    <col min="9224" max="9224" width="0" style="407" hidden="1" customWidth="1"/>
    <col min="9225" max="9225" width="15.44140625" style="407" customWidth="1"/>
    <col min="9226" max="9226" width="12.88671875" style="407" bestFit="1" customWidth="1"/>
    <col min="9227" max="9227" width="8.88671875" style="407"/>
    <col min="9228" max="9228" width="12.88671875" style="407" bestFit="1" customWidth="1"/>
    <col min="9229" max="9472" width="8.88671875" style="407"/>
    <col min="9473" max="9473" width="3.6640625" style="407" bestFit="1" customWidth="1"/>
    <col min="9474" max="9474" width="8.33203125" style="407" customWidth="1"/>
    <col min="9475" max="9475" width="46.109375" style="407" customWidth="1"/>
    <col min="9476" max="9476" width="11" style="407" customWidth="1"/>
    <col min="9477" max="9477" width="12.5546875" style="407" customWidth="1"/>
    <col min="9478" max="9478" width="10.88671875" style="407" customWidth="1"/>
    <col min="9479" max="9479" width="16.109375" style="407" customWidth="1"/>
    <col min="9480" max="9480" width="0" style="407" hidden="1" customWidth="1"/>
    <col min="9481" max="9481" width="15.44140625" style="407" customWidth="1"/>
    <col min="9482" max="9482" width="12.88671875" style="407" bestFit="1" customWidth="1"/>
    <col min="9483" max="9483" width="8.88671875" style="407"/>
    <col min="9484" max="9484" width="12.88671875" style="407" bestFit="1" customWidth="1"/>
    <col min="9485" max="9728" width="8.88671875" style="407"/>
    <col min="9729" max="9729" width="3.6640625" style="407" bestFit="1" customWidth="1"/>
    <col min="9730" max="9730" width="8.33203125" style="407" customWidth="1"/>
    <col min="9731" max="9731" width="46.109375" style="407" customWidth="1"/>
    <col min="9732" max="9732" width="11" style="407" customWidth="1"/>
    <col min="9733" max="9733" width="12.5546875" style="407" customWidth="1"/>
    <col min="9734" max="9734" width="10.88671875" style="407" customWidth="1"/>
    <col min="9735" max="9735" width="16.109375" style="407" customWidth="1"/>
    <col min="9736" max="9736" width="0" style="407" hidden="1" customWidth="1"/>
    <col min="9737" max="9737" width="15.44140625" style="407" customWidth="1"/>
    <col min="9738" max="9738" width="12.88671875" style="407" bestFit="1" customWidth="1"/>
    <col min="9739" max="9739" width="8.88671875" style="407"/>
    <col min="9740" max="9740" width="12.88671875" style="407" bestFit="1" customWidth="1"/>
    <col min="9741" max="9984" width="8.88671875" style="407"/>
    <col min="9985" max="9985" width="3.6640625" style="407" bestFit="1" customWidth="1"/>
    <col min="9986" max="9986" width="8.33203125" style="407" customWidth="1"/>
    <col min="9987" max="9987" width="46.109375" style="407" customWidth="1"/>
    <col min="9988" max="9988" width="11" style="407" customWidth="1"/>
    <col min="9989" max="9989" width="12.5546875" style="407" customWidth="1"/>
    <col min="9990" max="9990" width="10.88671875" style="407" customWidth="1"/>
    <col min="9991" max="9991" width="16.109375" style="407" customWidth="1"/>
    <col min="9992" max="9992" width="0" style="407" hidden="1" customWidth="1"/>
    <col min="9993" max="9993" width="15.44140625" style="407" customWidth="1"/>
    <col min="9994" max="9994" width="12.88671875" style="407" bestFit="1" customWidth="1"/>
    <col min="9995" max="9995" width="8.88671875" style="407"/>
    <col min="9996" max="9996" width="12.88671875" style="407" bestFit="1" customWidth="1"/>
    <col min="9997" max="10240" width="8.88671875" style="407"/>
    <col min="10241" max="10241" width="3.6640625" style="407" bestFit="1" customWidth="1"/>
    <col min="10242" max="10242" width="8.33203125" style="407" customWidth="1"/>
    <col min="10243" max="10243" width="46.109375" style="407" customWidth="1"/>
    <col min="10244" max="10244" width="11" style="407" customWidth="1"/>
    <col min="10245" max="10245" width="12.5546875" style="407" customWidth="1"/>
    <col min="10246" max="10246" width="10.88671875" style="407" customWidth="1"/>
    <col min="10247" max="10247" width="16.109375" style="407" customWidth="1"/>
    <col min="10248" max="10248" width="0" style="407" hidden="1" customWidth="1"/>
    <col min="10249" max="10249" width="15.44140625" style="407" customWidth="1"/>
    <col min="10250" max="10250" width="12.88671875" style="407" bestFit="1" customWidth="1"/>
    <col min="10251" max="10251" width="8.88671875" style="407"/>
    <col min="10252" max="10252" width="12.88671875" style="407" bestFit="1" customWidth="1"/>
    <col min="10253" max="10496" width="8.88671875" style="407"/>
    <col min="10497" max="10497" width="3.6640625" style="407" bestFit="1" customWidth="1"/>
    <col min="10498" max="10498" width="8.33203125" style="407" customWidth="1"/>
    <col min="10499" max="10499" width="46.109375" style="407" customWidth="1"/>
    <col min="10500" max="10500" width="11" style="407" customWidth="1"/>
    <col min="10501" max="10501" width="12.5546875" style="407" customWidth="1"/>
    <col min="10502" max="10502" width="10.88671875" style="407" customWidth="1"/>
    <col min="10503" max="10503" width="16.109375" style="407" customWidth="1"/>
    <col min="10504" max="10504" width="0" style="407" hidden="1" customWidth="1"/>
    <col min="10505" max="10505" width="15.44140625" style="407" customWidth="1"/>
    <col min="10506" max="10506" width="12.88671875" style="407" bestFit="1" customWidth="1"/>
    <col min="10507" max="10507" width="8.88671875" style="407"/>
    <col min="10508" max="10508" width="12.88671875" style="407" bestFit="1" customWidth="1"/>
    <col min="10509" max="10752" width="8.88671875" style="407"/>
    <col min="10753" max="10753" width="3.6640625" style="407" bestFit="1" customWidth="1"/>
    <col min="10754" max="10754" width="8.33203125" style="407" customWidth="1"/>
    <col min="10755" max="10755" width="46.109375" style="407" customWidth="1"/>
    <col min="10756" max="10756" width="11" style="407" customWidth="1"/>
    <col min="10757" max="10757" width="12.5546875" style="407" customWidth="1"/>
    <col min="10758" max="10758" width="10.88671875" style="407" customWidth="1"/>
    <col min="10759" max="10759" width="16.109375" style="407" customWidth="1"/>
    <col min="10760" max="10760" width="0" style="407" hidden="1" customWidth="1"/>
    <col min="10761" max="10761" width="15.44140625" style="407" customWidth="1"/>
    <col min="10762" max="10762" width="12.88671875" style="407" bestFit="1" customWidth="1"/>
    <col min="10763" max="10763" width="8.88671875" style="407"/>
    <col min="10764" max="10764" width="12.88671875" style="407" bestFit="1" customWidth="1"/>
    <col min="10765" max="11008" width="8.88671875" style="407"/>
    <col min="11009" max="11009" width="3.6640625" style="407" bestFit="1" customWidth="1"/>
    <col min="11010" max="11010" width="8.33203125" style="407" customWidth="1"/>
    <col min="11011" max="11011" width="46.109375" style="407" customWidth="1"/>
    <col min="11012" max="11012" width="11" style="407" customWidth="1"/>
    <col min="11013" max="11013" width="12.5546875" style="407" customWidth="1"/>
    <col min="11014" max="11014" width="10.88671875" style="407" customWidth="1"/>
    <col min="11015" max="11015" width="16.109375" style="407" customWidth="1"/>
    <col min="11016" max="11016" width="0" style="407" hidden="1" customWidth="1"/>
    <col min="11017" max="11017" width="15.44140625" style="407" customWidth="1"/>
    <col min="11018" max="11018" width="12.88671875" style="407" bestFit="1" customWidth="1"/>
    <col min="11019" max="11019" width="8.88671875" style="407"/>
    <col min="11020" max="11020" width="12.88671875" style="407" bestFit="1" customWidth="1"/>
    <col min="11021" max="11264" width="8.88671875" style="407"/>
    <col min="11265" max="11265" width="3.6640625" style="407" bestFit="1" customWidth="1"/>
    <col min="11266" max="11266" width="8.33203125" style="407" customWidth="1"/>
    <col min="11267" max="11267" width="46.109375" style="407" customWidth="1"/>
    <col min="11268" max="11268" width="11" style="407" customWidth="1"/>
    <col min="11269" max="11269" width="12.5546875" style="407" customWidth="1"/>
    <col min="11270" max="11270" width="10.88671875" style="407" customWidth="1"/>
    <col min="11271" max="11271" width="16.109375" style="407" customWidth="1"/>
    <col min="11272" max="11272" width="0" style="407" hidden="1" customWidth="1"/>
    <col min="11273" max="11273" width="15.44140625" style="407" customWidth="1"/>
    <col min="11274" max="11274" width="12.88671875" style="407" bestFit="1" customWidth="1"/>
    <col min="11275" max="11275" width="8.88671875" style="407"/>
    <col min="11276" max="11276" width="12.88671875" style="407" bestFit="1" customWidth="1"/>
    <col min="11277" max="11520" width="8.88671875" style="407"/>
    <col min="11521" max="11521" width="3.6640625" style="407" bestFit="1" customWidth="1"/>
    <col min="11522" max="11522" width="8.33203125" style="407" customWidth="1"/>
    <col min="11523" max="11523" width="46.109375" style="407" customWidth="1"/>
    <col min="11524" max="11524" width="11" style="407" customWidth="1"/>
    <col min="11525" max="11525" width="12.5546875" style="407" customWidth="1"/>
    <col min="11526" max="11526" width="10.88671875" style="407" customWidth="1"/>
    <col min="11527" max="11527" width="16.109375" style="407" customWidth="1"/>
    <col min="11528" max="11528" width="0" style="407" hidden="1" customWidth="1"/>
    <col min="11529" max="11529" width="15.44140625" style="407" customWidth="1"/>
    <col min="11530" max="11530" width="12.88671875" style="407" bestFit="1" customWidth="1"/>
    <col min="11531" max="11531" width="8.88671875" style="407"/>
    <col min="11532" max="11532" width="12.88671875" style="407" bestFit="1" customWidth="1"/>
    <col min="11533" max="11776" width="8.88671875" style="407"/>
    <col min="11777" max="11777" width="3.6640625" style="407" bestFit="1" customWidth="1"/>
    <col min="11778" max="11778" width="8.33203125" style="407" customWidth="1"/>
    <col min="11779" max="11779" width="46.109375" style="407" customWidth="1"/>
    <col min="11780" max="11780" width="11" style="407" customWidth="1"/>
    <col min="11781" max="11781" width="12.5546875" style="407" customWidth="1"/>
    <col min="11782" max="11782" width="10.88671875" style="407" customWidth="1"/>
    <col min="11783" max="11783" width="16.109375" style="407" customWidth="1"/>
    <col min="11784" max="11784" width="0" style="407" hidden="1" customWidth="1"/>
    <col min="11785" max="11785" width="15.44140625" style="407" customWidth="1"/>
    <col min="11786" max="11786" width="12.88671875" style="407" bestFit="1" customWidth="1"/>
    <col min="11787" max="11787" width="8.88671875" style="407"/>
    <col min="11788" max="11788" width="12.88671875" style="407" bestFit="1" customWidth="1"/>
    <col min="11789" max="12032" width="8.88671875" style="407"/>
    <col min="12033" max="12033" width="3.6640625" style="407" bestFit="1" customWidth="1"/>
    <col min="12034" max="12034" width="8.33203125" style="407" customWidth="1"/>
    <col min="12035" max="12035" width="46.109375" style="407" customWidth="1"/>
    <col min="12036" max="12036" width="11" style="407" customWidth="1"/>
    <col min="12037" max="12037" width="12.5546875" style="407" customWidth="1"/>
    <col min="12038" max="12038" width="10.88671875" style="407" customWidth="1"/>
    <col min="12039" max="12039" width="16.109375" style="407" customWidth="1"/>
    <col min="12040" max="12040" width="0" style="407" hidden="1" customWidth="1"/>
    <col min="12041" max="12041" width="15.44140625" style="407" customWidth="1"/>
    <col min="12042" max="12042" width="12.88671875" style="407" bestFit="1" customWidth="1"/>
    <col min="12043" max="12043" width="8.88671875" style="407"/>
    <col min="12044" max="12044" width="12.88671875" style="407" bestFit="1" customWidth="1"/>
    <col min="12045" max="12288" width="8.88671875" style="407"/>
    <col min="12289" max="12289" width="3.6640625" style="407" bestFit="1" customWidth="1"/>
    <col min="12290" max="12290" width="8.33203125" style="407" customWidth="1"/>
    <col min="12291" max="12291" width="46.109375" style="407" customWidth="1"/>
    <col min="12292" max="12292" width="11" style="407" customWidth="1"/>
    <col min="12293" max="12293" width="12.5546875" style="407" customWidth="1"/>
    <col min="12294" max="12294" width="10.88671875" style="407" customWidth="1"/>
    <col min="12295" max="12295" width="16.109375" style="407" customWidth="1"/>
    <col min="12296" max="12296" width="0" style="407" hidden="1" customWidth="1"/>
    <col min="12297" max="12297" width="15.44140625" style="407" customWidth="1"/>
    <col min="12298" max="12298" width="12.88671875" style="407" bestFit="1" customWidth="1"/>
    <col min="12299" max="12299" width="8.88671875" style="407"/>
    <col min="12300" max="12300" width="12.88671875" style="407" bestFit="1" customWidth="1"/>
    <col min="12301" max="12544" width="8.88671875" style="407"/>
    <col min="12545" max="12545" width="3.6640625" style="407" bestFit="1" customWidth="1"/>
    <col min="12546" max="12546" width="8.33203125" style="407" customWidth="1"/>
    <col min="12547" max="12547" width="46.109375" style="407" customWidth="1"/>
    <col min="12548" max="12548" width="11" style="407" customWidth="1"/>
    <col min="12549" max="12549" width="12.5546875" style="407" customWidth="1"/>
    <col min="12550" max="12550" width="10.88671875" style="407" customWidth="1"/>
    <col min="12551" max="12551" width="16.109375" style="407" customWidth="1"/>
    <col min="12552" max="12552" width="0" style="407" hidden="1" customWidth="1"/>
    <col min="12553" max="12553" width="15.44140625" style="407" customWidth="1"/>
    <col min="12554" max="12554" width="12.88671875" style="407" bestFit="1" customWidth="1"/>
    <col min="12555" max="12555" width="8.88671875" style="407"/>
    <col min="12556" max="12556" width="12.88671875" style="407" bestFit="1" customWidth="1"/>
    <col min="12557" max="12800" width="8.88671875" style="407"/>
    <col min="12801" max="12801" width="3.6640625" style="407" bestFit="1" customWidth="1"/>
    <col min="12802" max="12802" width="8.33203125" style="407" customWidth="1"/>
    <col min="12803" max="12803" width="46.109375" style="407" customWidth="1"/>
    <col min="12804" max="12804" width="11" style="407" customWidth="1"/>
    <col min="12805" max="12805" width="12.5546875" style="407" customWidth="1"/>
    <col min="12806" max="12806" width="10.88671875" style="407" customWidth="1"/>
    <col min="12807" max="12807" width="16.109375" style="407" customWidth="1"/>
    <col min="12808" max="12808" width="0" style="407" hidden="1" customWidth="1"/>
    <col min="12809" max="12809" width="15.44140625" style="407" customWidth="1"/>
    <col min="12810" max="12810" width="12.88671875" style="407" bestFit="1" customWidth="1"/>
    <col min="12811" max="12811" width="8.88671875" style="407"/>
    <col min="12812" max="12812" width="12.88671875" style="407" bestFit="1" customWidth="1"/>
    <col min="12813" max="13056" width="8.88671875" style="407"/>
    <col min="13057" max="13057" width="3.6640625" style="407" bestFit="1" customWidth="1"/>
    <col min="13058" max="13058" width="8.33203125" style="407" customWidth="1"/>
    <col min="13059" max="13059" width="46.109375" style="407" customWidth="1"/>
    <col min="13060" max="13060" width="11" style="407" customWidth="1"/>
    <col min="13061" max="13061" width="12.5546875" style="407" customWidth="1"/>
    <col min="13062" max="13062" width="10.88671875" style="407" customWidth="1"/>
    <col min="13063" max="13063" width="16.109375" style="407" customWidth="1"/>
    <col min="13064" max="13064" width="0" style="407" hidden="1" customWidth="1"/>
    <col min="13065" max="13065" width="15.44140625" style="407" customWidth="1"/>
    <col min="13066" max="13066" width="12.88671875" style="407" bestFit="1" customWidth="1"/>
    <col min="13067" max="13067" width="8.88671875" style="407"/>
    <col min="13068" max="13068" width="12.88671875" style="407" bestFit="1" customWidth="1"/>
    <col min="13069" max="13312" width="8.88671875" style="407"/>
    <col min="13313" max="13313" width="3.6640625" style="407" bestFit="1" customWidth="1"/>
    <col min="13314" max="13314" width="8.33203125" style="407" customWidth="1"/>
    <col min="13315" max="13315" width="46.109375" style="407" customWidth="1"/>
    <col min="13316" max="13316" width="11" style="407" customWidth="1"/>
    <col min="13317" max="13317" width="12.5546875" style="407" customWidth="1"/>
    <col min="13318" max="13318" width="10.88671875" style="407" customWidth="1"/>
    <col min="13319" max="13319" width="16.109375" style="407" customWidth="1"/>
    <col min="13320" max="13320" width="0" style="407" hidden="1" customWidth="1"/>
    <col min="13321" max="13321" width="15.44140625" style="407" customWidth="1"/>
    <col min="13322" max="13322" width="12.88671875" style="407" bestFit="1" customWidth="1"/>
    <col min="13323" max="13323" width="8.88671875" style="407"/>
    <col min="13324" max="13324" width="12.88671875" style="407" bestFit="1" customWidth="1"/>
    <col min="13325" max="13568" width="8.88671875" style="407"/>
    <col min="13569" max="13569" width="3.6640625" style="407" bestFit="1" customWidth="1"/>
    <col min="13570" max="13570" width="8.33203125" style="407" customWidth="1"/>
    <col min="13571" max="13571" width="46.109375" style="407" customWidth="1"/>
    <col min="13572" max="13572" width="11" style="407" customWidth="1"/>
    <col min="13573" max="13573" width="12.5546875" style="407" customWidth="1"/>
    <col min="13574" max="13574" width="10.88671875" style="407" customWidth="1"/>
    <col min="13575" max="13575" width="16.109375" style="407" customWidth="1"/>
    <col min="13576" max="13576" width="0" style="407" hidden="1" customWidth="1"/>
    <col min="13577" max="13577" width="15.44140625" style="407" customWidth="1"/>
    <col min="13578" max="13578" width="12.88671875" style="407" bestFit="1" customWidth="1"/>
    <col min="13579" max="13579" width="8.88671875" style="407"/>
    <col min="13580" max="13580" width="12.88671875" style="407" bestFit="1" customWidth="1"/>
    <col min="13581" max="13824" width="8.88671875" style="407"/>
    <col min="13825" max="13825" width="3.6640625" style="407" bestFit="1" customWidth="1"/>
    <col min="13826" max="13826" width="8.33203125" style="407" customWidth="1"/>
    <col min="13827" max="13827" width="46.109375" style="407" customWidth="1"/>
    <col min="13828" max="13828" width="11" style="407" customWidth="1"/>
    <col min="13829" max="13829" width="12.5546875" style="407" customWidth="1"/>
    <col min="13830" max="13830" width="10.88671875" style="407" customWidth="1"/>
    <col min="13831" max="13831" width="16.109375" style="407" customWidth="1"/>
    <col min="13832" max="13832" width="0" style="407" hidden="1" customWidth="1"/>
    <col min="13833" max="13833" width="15.44140625" style="407" customWidth="1"/>
    <col min="13834" max="13834" width="12.88671875" style="407" bestFit="1" customWidth="1"/>
    <col min="13835" max="13835" width="8.88671875" style="407"/>
    <col min="13836" max="13836" width="12.88671875" style="407" bestFit="1" customWidth="1"/>
    <col min="13837" max="14080" width="8.88671875" style="407"/>
    <col min="14081" max="14081" width="3.6640625" style="407" bestFit="1" customWidth="1"/>
    <col min="14082" max="14082" width="8.33203125" style="407" customWidth="1"/>
    <col min="14083" max="14083" width="46.109375" style="407" customWidth="1"/>
    <col min="14084" max="14084" width="11" style="407" customWidth="1"/>
    <col min="14085" max="14085" width="12.5546875" style="407" customWidth="1"/>
    <col min="14086" max="14086" width="10.88671875" style="407" customWidth="1"/>
    <col min="14087" max="14087" width="16.109375" style="407" customWidth="1"/>
    <col min="14088" max="14088" width="0" style="407" hidden="1" customWidth="1"/>
    <col min="14089" max="14089" width="15.44140625" style="407" customWidth="1"/>
    <col min="14090" max="14090" width="12.88671875" style="407" bestFit="1" customWidth="1"/>
    <col min="14091" max="14091" width="8.88671875" style="407"/>
    <col min="14092" max="14092" width="12.88671875" style="407" bestFit="1" customWidth="1"/>
    <col min="14093" max="14336" width="8.88671875" style="407"/>
    <col min="14337" max="14337" width="3.6640625" style="407" bestFit="1" customWidth="1"/>
    <col min="14338" max="14338" width="8.33203125" style="407" customWidth="1"/>
    <col min="14339" max="14339" width="46.109375" style="407" customWidth="1"/>
    <col min="14340" max="14340" width="11" style="407" customWidth="1"/>
    <col min="14341" max="14341" width="12.5546875" style="407" customWidth="1"/>
    <col min="14342" max="14342" width="10.88671875" style="407" customWidth="1"/>
    <col min="14343" max="14343" width="16.109375" style="407" customWidth="1"/>
    <col min="14344" max="14344" width="0" style="407" hidden="1" customWidth="1"/>
    <col min="14345" max="14345" width="15.44140625" style="407" customWidth="1"/>
    <col min="14346" max="14346" width="12.88671875" style="407" bestFit="1" customWidth="1"/>
    <col min="14347" max="14347" width="8.88671875" style="407"/>
    <col min="14348" max="14348" width="12.88671875" style="407" bestFit="1" customWidth="1"/>
    <col min="14349" max="14592" width="8.88671875" style="407"/>
    <col min="14593" max="14593" width="3.6640625" style="407" bestFit="1" customWidth="1"/>
    <col min="14594" max="14594" width="8.33203125" style="407" customWidth="1"/>
    <col min="14595" max="14595" width="46.109375" style="407" customWidth="1"/>
    <col min="14596" max="14596" width="11" style="407" customWidth="1"/>
    <col min="14597" max="14597" width="12.5546875" style="407" customWidth="1"/>
    <col min="14598" max="14598" width="10.88671875" style="407" customWidth="1"/>
    <col min="14599" max="14599" width="16.109375" style="407" customWidth="1"/>
    <col min="14600" max="14600" width="0" style="407" hidden="1" customWidth="1"/>
    <col min="14601" max="14601" width="15.44140625" style="407" customWidth="1"/>
    <col min="14602" max="14602" width="12.88671875" style="407" bestFit="1" customWidth="1"/>
    <col min="14603" max="14603" width="8.88671875" style="407"/>
    <col min="14604" max="14604" width="12.88671875" style="407" bestFit="1" customWidth="1"/>
    <col min="14605" max="14848" width="8.88671875" style="407"/>
    <col min="14849" max="14849" width="3.6640625" style="407" bestFit="1" customWidth="1"/>
    <col min="14850" max="14850" width="8.33203125" style="407" customWidth="1"/>
    <col min="14851" max="14851" width="46.109375" style="407" customWidth="1"/>
    <col min="14852" max="14852" width="11" style="407" customWidth="1"/>
    <col min="14853" max="14853" width="12.5546875" style="407" customWidth="1"/>
    <col min="14854" max="14854" width="10.88671875" style="407" customWidth="1"/>
    <col min="14855" max="14855" width="16.109375" style="407" customWidth="1"/>
    <col min="14856" max="14856" width="0" style="407" hidden="1" customWidth="1"/>
    <col min="14857" max="14857" width="15.44140625" style="407" customWidth="1"/>
    <col min="14858" max="14858" width="12.88671875" style="407" bestFit="1" customWidth="1"/>
    <col min="14859" max="14859" width="8.88671875" style="407"/>
    <col min="14860" max="14860" width="12.88671875" style="407" bestFit="1" customWidth="1"/>
    <col min="14861" max="15104" width="8.88671875" style="407"/>
    <col min="15105" max="15105" width="3.6640625" style="407" bestFit="1" customWidth="1"/>
    <col min="15106" max="15106" width="8.33203125" style="407" customWidth="1"/>
    <col min="15107" max="15107" width="46.109375" style="407" customWidth="1"/>
    <col min="15108" max="15108" width="11" style="407" customWidth="1"/>
    <col min="15109" max="15109" width="12.5546875" style="407" customWidth="1"/>
    <col min="15110" max="15110" width="10.88671875" style="407" customWidth="1"/>
    <col min="15111" max="15111" width="16.109375" style="407" customWidth="1"/>
    <col min="15112" max="15112" width="0" style="407" hidden="1" customWidth="1"/>
    <col min="15113" max="15113" width="15.44140625" style="407" customWidth="1"/>
    <col min="15114" max="15114" width="12.88671875" style="407" bestFit="1" customWidth="1"/>
    <col min="15115" max="15115" width="8.88671875" style="407"/>
    <col min="15116" max="15116" width="12.88671875" style="407" bestFit="1" customWidth="1"/>
    <col min="15117" max="15360" width="8.88671875" style="407"/>
    <col min="15361" max="15361" width="3.6640625" style="407" bestFit="1" customWidth="1"/>
    <col min="15362" max="15362" width="8.33203125" style="407" customWidth="1"/>
    <col min="15363" max="15363" width="46.109375" style="407" customWidth="1"/>
    <col min="15364" max="15364" width="11" style="407" customWidth="1"/>
    <col min="15365" max="15365" width="12.5546875" style="407" customWidth="1"/>
    <col min="15366" max="15366" width="10.88671875" style="407" customWidth="1"/>
    <col min="15367" max="15367" width="16.109375" style="407" customWidth="1"/>
    <col min="15368" max="15368" width="0" style="407" hidden="1" customWidth="1"/>
    <col min="15369" max="15369" width="15.44140625" style="407" customWidth="1"/>
    <col min="15370" max="15370" width="12.88671875" style="407" bestFit="1" customWidth="1"/>
    <col min="15371" max="15371" width="8.88671875" style="407"/>
    <col min="15372" max="15372" width="12.88671875" style="407" bestFit="1" customWidth="1"/>
    <col min="15373" max="15616" width="8.88671875" style="407"/>
    <col min="15617" max="15617" width="3.6640625" style="407" bestFit="1" customWidth="1"/>
    <col min="15618" max="15618" width="8.33203125" style="407" customWidth="1"/>
    <col min="15619" max="15619" width="46.109375" style="407" customWidth="1"/>
    <col min="15620" max="15620" width="11" style="407" customWidth="1"/>
    <col min="15621" max="15621" width="12.5546875" style="407" customWidth="1"/>
    <col min="15622" max="15622" width="10.88671875" style="407" customWidth="1"/>
    <col min="15623" max="15623" width="16.109375" style="407" customWidth="1"/>
    <col min="15624" max="15624" width="0" style="407" hidden="1" customWidth="1"/>
    <col min="15625" max="15625" width="15.44140625" style="407" customWidth="1"/>
    <col min="15626" max="15626" width="12.88671875" style="407" bestFit="1" customWidth="1"/>
    <col min="15627" max="15627" width="8.88671875" style="407"/>
    <col min="15628" max="15628" width="12.88671875" style="407" bestFit="1" customWidth="1"/>
    <col min="15629" max="15872" width="8.88671875" style="407"/>
    <col min="15873" max="15873" width="3.6640625" style="407" bestFit="1" customWidth="1"/>
    <col min="15874" max="15874" width="8.33203125" style="407" customWidth="1"/>
    <col min="15875" max="15875" width="46.109375" style="407" customWidth="1"/>
    <col min="15876" max="15876" width="11" style="407" customWidth="1"/>
    <col min="15877" max="15877" width="12.5546875" style="407" customWidth="1"/>
    <col min="15878" max="15878" width="10.88671875" style="407" customWidth="1"/>
    <col min="15879" max="15879" width="16.109375" style="407" customWidth="1"/>
    <col min="15880" max="15880" width="0" style="407" hidden="1" customWidth="1"/>
    <col min="15881" max="15881" width="15.44140625" style="407" customWidth="1"/>
    <col min="15882" max="15882" width="12.88671875" style="407" bestFit="1" customWidth="1"/>
    <col min="15883" max="15883" width="8.88671875" style="407"/>
    <col min="15884" max="15884" width="12.88671875" style="407" bestFit="1" customWidth="1"/>
    <col min="15885" max="16128" width="8.88671875" style="407"/>
    <col min="16129" max="16129" width="3.6640625" style="407" bestFit="1" customWidth="1"/>
    <col min="16130" max="16130" width="8.33203125" style="407" customWidth="1"/>
    <col min="16131" max="16131" width="46.109375" style="407" customWidth="1"/>
    <col min="16132" max="16132" width="11" style="407" customWidth="1"/>
    <col min="16133" max="16133" width="12.5546875" style="407" customWidth="1"/>
    <col min="16134" max="16134" width="10.88671875" style="407" customWidth="1"/>
    <col min="16135" max="16135" width="16.109375" style="407" customWidth="1"/>
    <col min="16136" max="16136" width="0" style="407" hidden="1" customWidth="1"/>
    <col min="16137" max="16137" width="15.44140625" style="407" customWidth="1"/>
    <col min="16138" max="16138" width="12.88671875" style="407" bestFit="1" customWidth="1"/>
    <col min="16139" max="16139" width="8.88671875" style="407"/>
    <col min="16140" max="16140" width="12.88671875" style="407" bestFit="1" customWidth="1"/>
    <col min="16141" max="16384" width="8.88671875" style="407"/>
  </cols>
  <sheetData>
    <row r="1" spans="1:13" s="26" customFormat="1" ht="41.4" customHeight="1">
      <c r="A1" s="487" t="s">
        <v>878</v>
      </c>
      <c r="B1" s="488"/>
      <c r="C1" s="489"/>
      <c r="D1" s="619"/>
      <c r="E1" s="620"/>
      <c r="F1" s="620"/>
      <c r="G1" s="621"/>
      <c r="H1" s="311"/>
      <c r="I1" s="375">
        <f>G22/'[5]Grand Summary'!H40</f>
        <v>5.4626992827299867E-3</v>
      </c>
    </row>
    <row r="2" spans="1:13" s="26" customFormat="1" ht="18" customHeight="1">
      <c r="A2" s="622" t="s">
        <v>18</v>
      </c>
      <c r="B2" s="624" t="s">
        <v>19</v>
      </c>
      <c r="C2" s="626" t="s">
        <v>11</v>
      </c>
      <c r="D2" s="685" t="s">
        <v>20</v>
      </c>
      <c r="E2" s="686"/>
      <c r="F2" s="687"/>
      <c r="G2" s="628" t="s">
        <v>23</v>
      </c>
      <c r="H2" s="311"/>
      <c r="K2" s="376">
        <f>11*150000</f>
        <v>1650000</v>
      </c>
    </row>
    <row r="3" spans="1:13" s="26" customFormat="1" ht="18" customHeight="1">
      <c r="A3" s="623"/>
      <c r="B3" s="625"/>
      <c r="C3" s="626"/>
      <c r="D3" s="688"/>
      <c r="E3" s="689"/>
      <c r="F3" s="690"/>
      <c r="G3" s="628"/>
      <c r="H3" s="377"/>
    </row>
    <row r="4" spans="1:13" s="26" customFormat="1" ht="24.6" customHeight="1">
      <c r="A4" s="490"/>
      <c r="B4" s="491"/>
      <c r="C4" s="492" t="str">
        <f>'Bill No 08'!C4</f>
        <v>PROJECT NAME BOARDS/ PLAQUES</v>
      </c>
      <c r="D4" s="493"/>
      <c r="E4" s="494"/>
      <c r="F4" s="495"/>
      <c r="G4" s="496"/>
      <c r="H4" s="377"/>
    </row>
    <row r="5" spans="1:13" s="379" customFormat="1" ht="33" customHeight="1">
      <c r="A5" s="497" t="s">
        <v>899</v>
      </c>
      <c r="B5" s="45" t="s">
        <v>493</v>
      </c>
      <c r="C5" s="324" t="s">
        <v>494</v>
      </c>
      <c r="D5" s="691" t="s">
        <v>927</v>
      </c>
      <c r="E5" s="692"/>
      <c r="F5" s="693"/>
      <c r="G5" s="400">
        <v>100000</v>
      </c>
      <c r="H5" s="311"/>
      <c r="J5" s="380"/>
    </row>
    <row r="6" spans="1:13" s="379" customFormat="1" ht="22.2" customHeight="1">
      <c r="A6" s="501"/>
      <c r="B6" s="382"/>
      <c r="C6" s="310" t="str">
        <f>'Bill No 08'!C6</f>
        <v>SERVICES</v>
      </c>
      <c r="D6" s="498"/>
      <c r="E6" s="499"/>
      <c r="F6" s="500"/>
      <c r="G6" s="502"/>
      <c r="H6" s="311"/>
      <c r="J6" s="380"/>
    </row>
    <row r="7" spans="1:13" s="379" customFormat="1" ht="46.2" customHeight="1">
      <c r="A7" s="497" t="s">
        <v>900</v>
      </c>
      <c r="B7" s="45" t="s">
        <v>497</v>
      </c>
      <c r="C7" s="385" t="s">
        <v>498</v>
      </c>
      <c r="D7" s="691" t="s">
        <v>927</v>
      </c>
      <c r="E7" s="692"/>
      <c r="F7" s="693"/>
      <c r="G7" s="400">
        <f>(5*200000)</f>
        <v>1000000</v>
      </c>
      <c r="H7" s="311"/>
      <c r="J7" s="380"/>
    </row>
    <row r="8" spans="1:13" s="379" customFormat="1" ht="25.2" customHeight="1">
      <c r="A8" s="497"/>
      <c r="B8" s="45"/>
      <c r="C8" s="503" t="str">
        <f>'Bill No 08'!C8</f>
        <v>ENVIRONMENTAL MANAGEMENT</v>
      </c>
      <c r="D8" s="498"/>
      <c r="E8" s="499"/>
      <c r="F8" s="500"/>
      <c r="G8" s="400"/>
      <c r="H8" s="311"/>
      <c r="J8" s="380"/>
    </row>
    <row r="9" spans="1:13" s="379" customFormat="1" ht="46.2" customHeight="1">
      <c r="A9" s="497" t="s">
        <v>901</v>
      </c>
      <c r="B9" s="45" t="s">
        <v>511</v>
      </c>
      <c r="C9" s="324" t="s">
        <v>512</v>
      </c>
      <c r="D9" s="691" t="s">
        <v>927</v>
      </c>
      <c r="E9" s="692"/>
      <c r="F9" s="693"/>
      <c r="G9" s="400">
        <f>'[7]EHSH -1.6'!$F$40*1.25</f>
        <v>1250000</v>
      </c>
      <c r="H9" s="388"/>
      <c r="J9" s="380">
        <f>G9/23</f>
        <v>54347.82608695652</v>
      </c>
    </row>
    <row r="10" spans="1:13" s="379" customFormat="1" ht="24.6" customHeight="1">
      <c r="A10" s="497"/>
      <c r="B10" s="45"/>
      <c r="C10" s="503" t="str">
        <f>'Bill No 08'!C10</f>
        <v>TRAFFIC CONTROL</v>
      </c>
      <c r="D10" s="498"/>
      <c r="E10" s="499"/>
      <c r="F10" s="500"/>
      <c r="G10" s="400"/>
      <c r="H10" s="388"/>
      <c r="J10" s="380"/>
    </row>
    <row r="11" spans="1:13" s="379" customFormat="1" ht="46.2" customHeight="1">
      <c r="A11" s="497" t="s">
        <v>902</v>
      </c>
      <c r="B11" s="45" t="s">
        <v>518</v>
      </c>
      <c r="C11" s="324" t="s">
        <v>519</v>
      </c>
      <c r="D11" s="691" t="s">
        <v>927</v>
      </c>
      <c r="E11" s="692"/>
      <c r="F11" s="693"/>
      <c r="G11" s="504">
        <f>2000000</f>
        <v>2000000</v>
      </c>
      <c r="H11" s="388">
        <f>140000*1.15</f>
        <v>161000</v>
      </c>
      <c r="J11" s="380">
        <v>1532464.5491803279</v>
      </c>
    </row>
    <row r="12" spans="1:13" s="379" customFormat="1" ht="30.6" customHeight="1">
      <c r="A12" s="497"/>
      <c r="B12" s="45"/>
      <c r="C12" s="503" t="str">
        <f>'Bill No 08'!C12</f>
        <v>HEALTH &amp; SAFETY</v>
      </c>
      <c r="D12" s="498"/>
      <c r="E12" s="499"/>
      <c r="F12" s="500"/>
      <c r="G12" s="504"/>
      <c r="H12" s="388"/>
      <c r="J12" s="380"/>
    </row>
    <row r="13" spans="1:13" s="379" customFormat="1" ht="34.200000000000003" customHeight="1">
      <c r="A13" s="497" t="s">
        <v>903</v>
      </c>
      <c r="B13" s="391" t="s">
        <v>525</v>
      </c>
      <c r="C13" s="385" t="s">
        <v>526</v>
      </c>
      <c r="D13" s="691" t="s">
        <v>927</v>
      </c>
      <c r="E13" s="692"/>
      <c r="F13" s="693"/>
      <c r="G13" s="400">
        <f>180000</f>
        <v>180000</v>
      </c>
      <c r="H13" s="311"/>
      <c r="J13" s="380"/>
    </row>
    <row r="14" spans="1:13" s="379" customFormat="1" ht="25.2" customHeight="1">
      <c r="A14" s="497"/>
      <c r="B14" s="391"/>
      <c r="C14" s="503" t="str">
        <f>'Bill No 08'!C14</f>
        <v>UTILITY RELOCATION</v>
      </c>
      <c r="D14" s="498"/>
      <c r="E14" s="499"/>
      <c r="F14" s="500"/>
      <c r="G14" s="400"/>
      <c r="H14" s="311"/>
      <c r="J14" s="380"/>
    </row>
    <row r="15" spans="1:13" s="379" customFormat="1" ht="42.6" customHeight="1">
      <c r="A15" s="497" t="s">
        <v>904</v>
      </c>
      <c r="B15" s="45" t="s">
        <v>531</v>
      </c>
      <c r="C15" s="385" t="s">
        <v>532</v>
      </c>
      <c r="D15" s="691" t="s">
        <v>927</v>
      </c>
      <c r="E15" s="692"/>
      <c r="F15" s="693"/>
      <c r="G15" s="400">
        <f>500000</f>
        <v>500000</v>
      </c>
      <c r="H15" s="311"/>
      <c r="I15" s="392" t="s">
        <v>533</v>
      </c>
      <c r="J15" s="393">
        <v>1</v>
      </c>
      <c r="K15" s="392" t="s">
        <v>529</v>
      </c>
      <c r="L15" s="392">
        <f>J15*M15</f>
        <v>350000</v>
      </c>
      <c r="M15" s="379">
        <v>350000</v>
      </c>
    </row>
    <row r="16" spans="1:13" s="379" customFormat="1" ht="23.4" customHeight="1">
      <c r="A16" s="497"/>
      <c r="B16" s="45"/>
      <c r="C16" s="503" t="str">
        <f>'Bill No 08'!C16</f>
        <v>MONITORING</v>
      </c>
      <c r="D16" s="498"/>
      <c r="E16" s="499"/>
      <c r="F16" s="500"/>
      <c r="G16" s="400"/>
      <c r="H16" s="311"/>
      <c r="I16" s="392"/>
      <c r="J16" s="393"/>
      <c r="K16" s="392"/>
      <c r="L16" s="392"/>
    </row>
    <row r="17" spans="1:16140" s="379" customFormat="1" ht="33.6" customHeight="1">
      <c r="A17" s="497" t="s">
        <v>905</v>
      </c>
      <c r="B17" s="45" t="s">
        <v>543</v>
      </c>
      <c r="C17" s="385" t="s">
        <v>671</v>
      </c>
      <c r="D17" s="691" t="s">
        <v>927</v>
      </c>
      <c r="E17" s="692"/>
      <c r="F17" s="693"/>
      <c r="G17" s="400">
        <f>5000000</f>
        <v>5000000</v>
      </c>
      <c r="H17" s="311"/>
      <c r="I17" s="392" t="s">
        <v>544</v>
      </c>
      <c r="J17" s="393">
        <v>6</v>
      </c>
      <c r="K17" s="392" t="s">
        <v>529</v>
      </c>
      <c r="L17" s="392">
        <f t="shared" ref="L17" si="0">J17*M17</f>
        <v>510000</v>
      </c>
      <c r="M17" s="379">
        <v>85000</v>
      </c>
    </row>
    <row r="18" spans="1:16140" s="379" customFormat="1" ht="27" customHeight="1">
      <c r="A18" s="497"/>
      <c r="B18" s="45"/>
      <c r="C18" s="503" t="str">
        <f>'Bill No 08'!C18</f>
        <v>REMOVAL OF EXISTING STRUCTURES</v>
      </c>
      <c r="D18" s="498"/>
      <c r="E18" s="499"/>
      <c r="F18" s="500"/>
      <c r="G18" s="400"/>
      <c r="H18" s="311"/>
      <c r="I18" s="392"/>
      <c r="J18" s="393"/>
      <c r="K18" s="392"/>
      <c r="L18" s="392"/>
    </row>
    <row r="19" spans="1:16140" s="379" customFormat="1" ht="33.6" customHeight="1">
      <c r="A19" s="497" t="s">
        <v>906</v>
      </c>
      <c r="B19" s="45"/>
      <c r="C19" s="305" t="s">
        <v>898</v>
      </c>
      <c r="D19" s="691" t="s">
        <v>927</v>
      </c>
      <c r="E19" s="692"/>
      <c r="F19" s="693"/>
      <c r="G19" s="400">
        <f>300000</f>
        <v>300000</v>
      </c>
      <c r="H19" s="311">
        <v>0</v>
      </c>
      <c r="I19" s="392"/>
      <c r="J19" s="401"/>
      <c r="K19" s="392"/>
      <c r="L19" s="392"/>
    </row>
    <row r="20" spans="1:16140" s="379" customFormat="1" ht="36.6" customHeight="1">
      <c r="A20" s="497"/>
      <c r="B20" s="45"/>
      <c r="C20" s="301" t="str">
        <f>'Bill No 08'!C20</f>
        <v>DEVELOPMENT OF ACCESS ROADS, REHABILITATION OF ROADS &amp; EXISTING DRAINAGE</v>
      </c>
      <c r="D20" s="498"/>
      <c r="E20" s="499"/>
      <c r="F20" s="500"/>
      <c r="G20" s="400"/>
      <c r="H20" s="311"/>
      <c r="I20" s="392"/>
      <c r="J20" s="401"/>
      <c r="K20" s="392"/>
      <c r="L20" s="392"/>
    </row>
    <row r="21" spans="1:16140" s="379" customFormat="1" ht="84" customHeight="1">
      <c r="A21" s="497" t="s">
        <v>907</v>
      </c>
      <c r="B21" s="45"/>
      <c r="C21" s="219" t="s">
        <v>553</v>
      </c>
      <c r="D21" s="691" t="s">
        <v>927</v>
      </c>
      <c r="E21" s="692"/>
      <c r="F21" s="693"/>
      <c r="G21" s="505">
        <v>2000000</v>
      </c>
      <c r="H21" s="311"/>
      <c r="I21" s="392"/>
      <c r="J21" s="401"/>
      <c r="K21" s="392"/>
      <c r="L21" s="392"/>
    </row>
    <row r="22" spans="1:16140" ht="30" customHeight="1" thickBot="1">
      <c r="A22" s="506"/>
      <c r="B22" s="694" t="s">
        <v>673</v>
      </c>
      <c r="C22" s="694"/>
      <c r="D22" s="694"/>
      <c r="E22" s="694"/>
      <c r="F22" s="694"/>
      <c r="G22" s="507">
        <f>SUM(G5:G21)</f>
        <v>12330000</v>
      </c>
      <c r="I22" s="392"/>
      <c r="J22" s="401"/>
      <c r="K22" s="392"/>
      <c r="L22" s="392">
        <f>J22*M22</f>
        <v>0</v>
      </c>
    </row>
    <row r="24" spans="1:16140" s="406" customFormat="1">
      <c r="A24" s="408"/>
      <c r="B24" s="408"/>
      <c r="C24" s="407"/>
      <c r="D24" s="409"/>
      <c r="E24" s="409"/>
      <c r="F24" s="410"/>
      <c r="G24" s="410" t="e">
        <f>SUM(G21,G19,G17,G15,G13,G9,G7,G5,#REF!,G11)</f>
        <v>#REF!</v>
      </c>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07"/>
      <c r="BL24" s="407"/>
      <c r="BM24" s="407"/>
      <c r="BN24" s="407"/>
      <c r="BO24" s="407"/>
      <c r="BP24" s="407"/>
      <c r="BQ24" s="407"/>
      <c r="BR24" s="407"/>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c r="DN24" s="407"/>
      <c r="DO24" s="407"/>
      <c r="DP24" s="407"/>
      <c r="DQ24" s="407"/>
      <c r="DR24" s="407"/>
      <c r="DS24" s="407"/>
      <c r="DT24" s="407"/>
      <c r="DU24" s="407"/>
      <c r="DV24" s="407"/>
      <c r="DW24" s="407"/>
      <c r="DX24" s="407"/>
      <c r="DY24" s="407"/>
      <c r="DZ24" s="407"/>
      <c r="EA24" s="407"/>
      <c r="EB24" s="407"/>
      <c r="EC24" s="407"/>
      <c r="ED24" s="407"/>
      <c r="EE24" s="407"/>
      <c r="EF24" s="407"/>
      <c r="EG24" s="407"/>
      <c r="EH24" s="407"/>
      <c r="EI24" s="407"/>
      <c r="EJ24" s="407"/>
      <c r="EK24" s="407"/>
      <c r="EL24" s="407"/>
      <c r="EM24" s="407"/>
      <c r="EN24" s="407"/>
      <c r="EO24" s="407"/>
      <c r="EP24" s="407"/>
      <c r="EQ24" s="407"/>
      <c r="ER24" s="407"/>
      <c r="ES24" s="407"/>
      <c r="ET24" s="407"/>
      <c r="EU24" s="407"/>
      <c r="EV24" s="407"/>
      <c r="EW24" s="407"/>
      <c r="EX24" s="407"/>
      <c r="EY24" s="407"/>
      <c r="EZ24" s="407"/>
      <c r="FA24" s="407"/>
      <c r="FB24" s="407"/>
      <c r="FC24" s="407"/>
      <c r="FD24" s="407"/>
      <c r="FE24" s="407"/>
      <c r="FF24" s="407"/>
      <c r="FG24" s="407"/>
      <c r="FH24" s="407"/>
      <c r="FI24" s="407"/>
      <c r="FJ24" s="407"/>
      <c r="FK24" s="407"/>
      <c r="FL24" s="407"/>
      <c r="FM24" s="407"/>
      <c r="FN24" s="407"/>
      <c r="FO24" s="407"/>
      <c r="FP24" s="407"/>
      <c r="FQ24" s="407"/>
      <c r="FR24" s="407"/>
      <c r="FS24" s="407"/>
      <c r="FT24" s="407"/>
      <c r="FU24" s="407"/>
      <c r="FV24" s="407"/>
      <c r="FW24" s="407"/>
      <c r="FX24" s="407"/>
      <c r="FY24" s="407"/>
      <c r="FZ24" s="407"/>
      <c r="GA24" s="407"/>
      <c r="GB24" s="407"/>
      <c r="GC24" s="407"/>
      <c r="GD24" s="407"/>
      <c r="GE24" s="407"/>
      <c r="GF24" s="407"/>
      <c r="GG24" s="407"/>
      <c r="GH24" s="407"/>
      <c r="GI24" s="407"/>
      <c r="GJ24" s="407"/>
      <c r="GK24" s="407"/>
      <c r="GL24" s="407"/>
      <c r="GM24" s="407"/>
      <c r="GN24" s="407"/>
      <c r="GO24" s="407"/>
      <c r="GP24" s="407"/>
      <c r="GQ24" s="407"/>
      <c r="GR24" s="407"/>
      <c r="GS24" s="407"/>
      <c r="GT24" s="407"/>
      <c r="GU24" s="407"/>
      <c r="GV24" s="407"/>
      <c r="GW24" s="407"/>
      <c r="GX24" s="407"/>
      <c r="GY24" s="407"/>
      <c r="GZ24" s="407"/>
      <c r="HA24" s="407"/>
      <c r="HB24" s="407"/>
      <c r="HC24" s="407"/>
      <c r="HD24" s="407"/>
      <c r="HE24" s="407"/>
      <c r="HF24" s="407"/>
      <c r="HG24" s="407"/>
      <c r="HH24" s="407"/>
      <c r="HI24" s="407"/>
      <c r="HJ24" s="407"/>
      <c r="HK24" s="407"/>
      <c r="HL24" s="407"/>
      <c r="HM24" s="407"/>
      <c r="HN24" s="407"/>
      <c r="HO24" s="407"/>
      <c r="HP24" s="407"/>
      <c r="HQ24" s="407"/>
      <c r="HR24" s="407"/>
      <c r="HS24" s="407"/>
      <c r="HT24" s="407"/>
      <c r="HU24" s="407"/>
      <c r="HV24" s="407"/>
      <c r="HW24" s="407"/>
      <c r="HX24" s="407"/>
      <c r="HY24" s="407"/>
      <c r="HZ24" s="407"/>
      <c r="IA24" s="407"/>
      <c r="IB24" s="407"/>
      <c r="IC24" s="407"/>
      <c r="ID24" s="407"/>
      <c r="IE24" s="407"/>
      <c r="IF24" s="407"/>
      <c r="IG24" s="407"/>
      <c r="IH24" s="407"/>
      <c r="II24" s="407"/>
      <c r="IJ24" s="407"/>
      <c r="IK24" s="407"/>
      <c r="IL24" s="407"/>
      <c r="IM24" s="407"/>
      <c r="IN24" s="407"/>
      <c r="IO24" s="407"/>
      <c r="IP24" s="407"/>
      <c r="IQ24" s="407"/>
      <c r="IR24" s="407"/>
      <c r="IS24" s="407"/>
      <c r="IT24" s="407"/>
      <c r="IU24" s="407"/>
      <c r="IV24" s="407"/>
      <c r="IW24" s="407"/>
      <c r="IX24" s="407"/>
      <c r="IY24" s="407"/>
      <c r="IZ24" s="407"/>
      <c r="JA24" s="407"/>
      <c r="JB24" s="407"/>
      <c r="JC24" s="407"/>
      <c r="JD24" s="407"/>
      <c r="JE24" s="407"/>
      <c r="JF24" s="407"/>
      <c r="JG24" s="407"/>
      <c r="JH24" s="407"/>
      <c r="JI24" s="407"/>
      <c r="JJ24" s="407"/>
      <c r="JK24" s="407"/>
      <c r="JL24" s="407"/>
      <c r="JM24" s="407"/>
      <c r="JN24" s="407"/>
      <c r="JO24" s="407"/>
      <c r="JP24" s="407"/>
      <c r="JQ24" s="407"/>
      <c r="JR24" s="407"/>
      <c r="JS24" s="407"/>
      <c r="JT24" s="407"/>
      <c r="JU24" s="407"/>
      <c r="JV24" s="407"/>
      <c r="JW24" s="407"/>
      <c r="JX24" s="407"/>
      <c r="JY24" s="407"/>
      <c r="JZ24" s="407"/>
      <c r="KA24" s="407"/>
      <c r="KB24" s="407"/>
      <c r="KC24" s="407"/>
      <c r="KD24" s="407"/>
      <c r="KE24" s="407"/>
      <c r="KF24" s="407"/>
      <c r="KG24" s="407"/>
      <c r="KH24" s="407"/>
      <c r="KI24" s="407"/>
      <c r="KJ24" s="407"/>
      <c r="KK24" s="407"/>
      <c r="KL24" s="407"/>
      <c r="KM24" s="407"/>
      <c r="KN24" s="407"/>
      <c r="KO24" s="407"/>
      <c r="KP24" s="407"/>
      <c r="KQ24" s="407"/>
      <c r="KR24" s="407"/>
      <c r="KS24" s="407"/>
      <c r="KT24" s="407"/>
      <c r="KU24" s="407"/>
      <c r="KV24" s="407"/>
      <c r="KW24" s="407"/>
      <c r="KX24" s="407"/>
      <c r="KY24" s="407"/>
      <c r="KZ24" s="407"/>
      <c r="LA24" s="407"/>
      <c r="LB24" s="407"/>
      <c r="LC24" s="407"/>
      <c r="LD24" s="407"/>
      <c r="LE24" s="407"/>
      <c r="LF24" s="407"/>
      <c r="LG24" s="407"/>
      <c r="LH24" s="407"/>
      <c r="LI24" s="407"/>
      <c r="LJ24" s="407"/>
      <c r="LK24" s="407"/>
      <c r="LL24" s="407"/>
      <c r="LM24" s="407"/>
      <c r="LN24" s="407"/>
      <c r="LO24" s="407"/>
      <c r="LP24" s="407"/>
      <c r="LQ24" s="407"/>
      <c r="LR24" s="407"/>
      <c r="LS24" s="407"/>
      <c r="LT24" s="407"/>
      <c r="LU24" s="407"/>
      <c r="LV24" s="407"/>
      <c r="LW24" s="407"/>
      <c r="LX24" s="407"/>
      <c r="LY24" s="407"/>
      <c r="LZ24" s="407"/>
      <c r="MA24" s="407"/>
      <c r="MB24" s="407"/>
      <c r="MC24" s="407"/>
      <c r="MD24" s="407"/>
      <c r="ME24" s="407"/>
      <c r="MF24" s="407"/>
      <c r="MG24" s="407"/>
      <c r="MH24" s="407"/>
      <c r="MI24" s="407"/>
      <c r="MJ24" s="407"/>
      <c r="MK24" s="407"/>
      <c r="ML24" s="407"/>
      <c r="MM24" s="407"/>
      <c r="MN24" s="407"/>
      <c r="MO24" s="407"/>
      <c r="MP24" s="407"/>
      <c r="MQ24" s="407"/>
      <c r="MR24" s="407"/>
      <c r="MS24" s="407"/>
      <c r="MT24" s="407"/>
      <c r="MU24" s="407"/>
      <c r="MV24" s="407"/>
      <c r="MW24" s="407"/>
      <c r="MX24" s="407"/>
      <c r="MY24" s="407"/>
      <c r="MZ24" s="407"/>
      <c r="NA24" s="407"/>
      <c r="NB24" s="407"/>
      <c r="NC24" s="407"/>
      <c r="ND24" s="407"/>
      <c r="NE24" s="407"/>
      <c r="NF24" s="407"/>
      <c r="NG24" s="407"/>
      <c r="NH24" s="407"/>
      <c r="NI24" s="407"/>
      <c r="NJ24" s="407"/>
      <c r="NK24" s="407"/>
      <c r="NL24" s="407"/>
      <c r="NM24" s="407"/>
      <c r="NN24" s="407"/>
      <c r="NO24" s="407"/>
      <c r="NP24" s="407"/>
      <c r="NQ24" s="407"/>
      <c r="NR24" s="407"/>
      <c r="NS24" s="407"/>
      <c r="NT24" s="407"/>
      <c r="NU24" s="407"/>
      <c r="NV24" s="407"/>
      <c r="NW24" s="407"/>
      <c r="NX24" s="407"/>
      <c r="NY24" s="407"/>
      <c r="NZ24" s="407"/>
      <c r="OA24" s="407"/>
      <c r="OB24" s="407"/>
      <c r="OC24" s="407"/>
      <c r="OD24" s="407"/>
      <c r="OE24" s="407"/>
      <c r="OF24" s="407"/>
      <c r="OG24" s="407"/>
      <c r="OH24" s="407"/>
      <c r="OI24" s="407"/>
      <c r="OJ24" s="407"/>
      <c r="OK24" s="407"/>
      <c r="OL24" s="407"/>
      <c r="OM24" s="407"/>
      <c r="ON24" s="407"/>
      <c r="OO24" s="407"/>
      <c r="OP24" s="407"/>
      <c r="OQ24" s="407"/>
      <c r="OR24" s="407"/>
      <c r="OS24" s="407"/>
      <c r="OT24" s="407"/>
      <c r="OU24" s="407"/>
      <c r="OV24" s="407"/>
      <c r="OW24" s="407"/>
      <c r="OX24" s="407"/>
      <c r="OY24" s="407"/>
      <c r="OZ24" s="407"/>
      <c r="PA24" s="407"/>
      <c r="PB24" s="407"/>
      <c r="PC24" s="407"/>
      <c r="PD24" s="407"/>
      <c r="PE24" s="407"/>
      <c r="PF24" s="407"/>
      <c r="PG24" s="407"/>
      <c r="PH24" s="407"/>
      <c r="PI24" s="407"/>
      <c r="PJ24" s="407"/>
      <c r="PK24" s="407"/>
      <c r="PL24" s="407"/>
      <c r="PM24" s="407"/>
      <c r="PN24" s="407"/>
      <c r="PO24" s="407"/>
      <c r="PP24" s="407"/>
      <c r="PQ24" s="407"/>
      <c r="PR24" s="407"/>
      <c r="PS24" s="407"/>
      <c r="PT24" s="407"/>
      <c r="PU24" s="407"/>
      <c r="PV24" s="407"/>
      <c r="PW24" s="407"/>
      <c r="PX24" s="407"/>
      <c r="PY24" s="407"/>
      <c r="PZ24" s="407"/>
      <c r="QA24" s="407"/>
      <c r="QB24" s="407"/>
      <c r="QC24" s="407"/>
      <c r="QD24" s="407"/>
      <c r="QE24" s="407"/>
      <c r="QF24" s="407"/>
      <c r="QG24" s="407"/>
      <c r="QH24" s="407"/>
      <c r="QI24" s="407"/>
      <c r="QJ24" s="407"/>
      <c r="QK24" s="407"/>
      <c r="QL24" s="407"/>
      <c r="QM24" s="407"/>
      <c r="QN24" s="407"/>
      <c r="QO24" s="407"/>
      <c r="QP24" s="407"/>
      <c r="QQ24" s="407"/>
      <c r="QR24" s="407"/>
      <c r="QS24" s="407"/>
      <c r="QT24" s="407"/>
      <c r="QU24" s="407"/>
      <c r="QV24" s="407"/>
      <c r="QW24" s="407"/>
      <c r="QX24" s="407"/>
      <c r="QY24" s="407"/>
      <c r="QZ24" s="407"/>
      <c r="RA24" s="407"/>
      <c r="RB24" s="407"/>
      <c r="RC24" s="407"/>
      <c r="RD24" s="407"/>
      <c r="RE24" s="407"/>
      <c r="RF24" s="407"/>
      <c r="RG24" s="407"/>
      <c r="RH24" s="407"/>
      <c r="RI24" s="407"/>
      <c r="RJ24" s="407"/>
      <c r="RK24" s="407"/>
      <c r="RL24" s="407"/>
      <c r="RM24" s="407"/>
      <c r="RN24" s="407"/>
      <c r="RO24" s="407"/>
      <c r="RP24" s="407"/>
      <c r="RQ24" s="407"/>
      <c r="RR24" s="407"/>
      <c r="RS24" s="407"/>
      <c r="RT24" s="407"/>
      <c r="RU24" s="407"/>
      <c r="RV24" s="407"/>
      <c r="RW24" s="407"/>
      <c r="RX24" s="407"/>
      <c r="RY24" s="407"/>
      <c r="RZ24" s="407"/>
      <c r="SA24" s="407"/>
      <c r="SB24" s="407"/>
      <c r="SC24" s="407"/>
      <c r="SD24" s="407"/>
      <c r="SE24" s="407"/>
      <c r="SF24" s="407"/>
      <c r="SG24" s="407"/>
      <c r="SH24" s="407"/>
      <c r="SI24" s="407"/>
      <c r="SJ24" s="407"/>
      <c r="SK24" s="407"/>
      <c r="SL24" s="407"/>
      <c r="SM24" s="407"/>
      <c r="SN24" s="407"/>
      <c r="SO24" s="407"/>
      <c r="SP24" s="407"/>
      <c r="SQ24" s="407"/>
      <c r="SR24" s="407"/>
      <c r="SS24" s="407"/>
      <c r="ST24" s="407"/>
      <c r="SU24" s="407"/>
      <c r="SV24" s="407"/>
      <c r="SW24" s="407"/>
      <c r="SX24" s="407"/>
      <c r="SY24" s="407"/>
      <c r="SZ24" s="407"/>
      <c r="TA24" s="407"/>
      <c r="TB24" s="407"/>
      <c r="TC24" s="407"/>
      <c r="TD24" s="407"/>
      <c r="TE24" s="407"/>
      <c r="TF24" s="407"/>
      <c r="TG24" s="407"/>
      <c r="TH24" s="407"/>
      <c r="TI24" s="407"/>
      <c r="TJ24" s="407"/>
      <c r="TK24" s="407"/>
      <c r="TL24" s="407"/>
      <c r="TM24" s="407"/>
      <c r="TN24" s="407"/>
      <c r="TO24" s="407"/>
      <c r="TP24" s="407"/>
      <c r="TQ24" s="407"/>
      <c r="TR24" s="407"/>
      <c r="TS24" s="407"/>
      <c r="TT24" s="407"/>
      <c r="TU24" s="407"/>
      <c r="TV24" s="407"/>
      <c r="TW24" s="407"/>
      <c r="TX24" s="407"/>
      <c r="TY24" s="407"/>
      <c r="TZ24" s="407"/>
      <c r="UA24" s="407"/>
      <c r="UB24" s="407"/>
      <c r="UC24" s="407"/>
      <c r="UD24" s="407"/>
      <c r="UE24" s="407"/>
      <c r="UF24" s="407"/>
      <c r="UG24" s="407"/>
      <c r="UH24" s="407"/>
      <c r="UI24" s="407"/>
      <c r="UJ24" s="407"/>
      <c r="UK24" s="407"/>
      <c r="UL24" s="407"/>
      <c r="UM24" s="407"/>
      <c r="UN24" s="407"/>
      <c r="UO24" s="407"/>
      <c r="UP24" s="407"/>
      <c r="UQ24" s="407"/>
      <c r="UR24" s="407"/>
      <c r="US24" s="407"/>
      <c r="UT24" s="407"/>
      <c r="UU24" s="407"/>
      <c r="UV24" s="407"/>
      <c r="UW24" s="407"/>
      <c r="UX24" s="407"/>
      <c r="UY24" s="407"/>
      <c r="UZ24" s="407"/>
      <c r="VA24" s="407"/>
      <c r="VB24" s="407"/>
      <c r="VC24" s="407"/>
      <c r="VD24" s="407"/>
      <c r="VE24" s="407"/>
      <c r="VF24" s="407"/>
      <c r="VG24" s="407"/>
      <c r="VH24" s="407"/>
      <c r="VI24" s="407"/>
      <c r="VJ24" s="407"/>
      <c r="VK24" s="407"/>
      <c r="VL24" s="407"/>
      <c r="VM24" s="407"/>
      <c r="VN24" s="407"/>
      <c r="VO24" s="407"/>
      <c r="VP24" s="407"/>
      <c r="VQ24" s="407"/>
      <c r="VR24" s="407"/>
      <c r="VS24" s="407"/>
      <c r="VT24" s="407"/>
      <c r="VU24" s="407"/>
      <c r="VV24" s="407"/>
      <c r="VW24" s="407"/>
      <c r="VX24" s="407"/>
      <c r="VY24" s="407"/>
      <c r="VZ24" s="407"/>
      <c r="WA24" s="407"/>
      <c r="WB24" s="407"/>
      <c r="WC24" s="407"/>
      <c r="WD24" s="407"/>
      <c r="WE24" s="407"/>
      <c r="WF24" s="407"/>
      <c r="WG24" s="407"/>
      <c r="WH24" s="407"/>
      <c r="WI24" s="407"/>
      <c r="WJ24" s="407"/>
      <c r="WK24" s="407"/>
      <c r="WL24" s="407"/>
      <c r="WM24" s="407"/>
      <c r="WN24" s="407"/>
      <c r="WO24" s="407"/>
      <c r="WP24" s="407"/>
      <c r="WQ24" s="407"/>
      <c r="WR24" s="407"/>
      <c r="WS24" s="407"/>
      <c r="WT24" s="407"/>
      <c r="WU24" s="407"/>
      <c r="WV24" s="407"/>
      <c r="WW24" s="407"/>
      <c r="WX24" s="407"/>
      <c r="WY24" s="407"/>
      <c r="WZ24" s="407"/>
      <c r="XA24" s="407"/>
      <c r="XB24" s="407"/>
      <c r="XC24" s="407"/>
      <c r="XD24" s="407"/>
      <c r="XE24" s="407"/>
      <c r="XF24" s="407"/>
      <c r="XG24" s="407"/>
      <c r="XH24" s="407"/>
      <c r="XI24" s="407"/>
      <c r="XJ24" s="407"/>
      <c r="XK24" s="407"/>
      <c r="XL24" s="407"/>
      <c r="XM24" s="407"/>
      <c r="XN24" s="407"/>
      <c r="XO24" s="407"/>
      <c r="XP24" s="407"/>
      <c r="XQ24" s="407"/>
      <c r="XR24" s="407"/>
      <c r="XS24" s="407"/>
      <c r="XT24" s="407"/>
      <c r="XU24" s="407"/>
      <c r="XV24" s="407"/>
      <c r="XW24" s="407"/>
      <c r="XX24" s="407"/>
      <c r="XY24" s="407"/>
      <c r="XZ24" s="407"/>
      <c r="YA24" s="407"/>
      <c r="YB24" s="407"/>
      <c r="YC24" s="407"/>
      <c r="YD24" s="407"/>
      <c r="YE24" s="407"/>
      <c r="YF24" s="407"/>
      <c r="YG24" s="407"/>
      <c r="YH24" s="407"/>
      <c r="YI24" s="407"/>
      <c r="YJ24" s="407"/>
      <c r="YK24" s="407"/>
      <c r="YL24" s="407"/>
      <c r="YM24" s="407"/>
      <c r="YN24" s="407"/>
      <c r="YO24" s="407"/>
      <c r="YP24" s="407"/>
      <c r="YQ24" s="407"/>
      <c r="YR24" s="407"/>
      <c r="YS24" s="407"/>
      <c r="YT24" s="407"/>
      <c r="YU24" s="407"/>
      <c r="YV24" s="407"/>
      <c r="YW24" s="407"/>
      <c r="YX24" s="407"/>
      <c r="YY24" s="407"/>
      <c r="YZ24" s="407"/>
      <c r="ZA24" s="407"/>
      <c r="ZB24" s="407"/>
      <c r="ZC24" s="407"/>
      <c r="ZD24" s="407"/>
      <c r="ZE24" s="407"/>
      <c r="ZF24" s="407"/>
      <c r="ZG24" s="407"/>
      <c r="ZH24" s="407"/>
      <c r="ZI24" s="407"/>
      <c r="ZJ24" s="407"/>
      <c r="ZK24" s="407"/>
      <c r="ZL24" s="407"/>
      <c r="ZM24" s="407"/>
      <c r="ZN24" s="407"/>
      <c r="ZO24" s="407"/>
      <c r="ZP24" s="407"/>
      <c r="ZQ24" s="407"/>
      <c r="ZR24" s="407"/>
      <c r="ZS24" s="407"/>
      <c r="ZT24" s="407"/>
      <c r="ZU24" s="407"/>
      <c r="ZV24" s="407"/>
      <c r="ZW24" s="407"/>
      <c r="ZX24" s="407"/>
      <c r="ZY24" s="407"/>
      <c r="ZZ24" s="407"/>
      <c r="AAA24" s="407"/>
      <c r="AAB24" s="407"/>
      <c r="AAC24" s="407"/>
      <c r="AAD24" s="407"/>
      <c r="AAE24" s="407"/>
      <c r="AAF24" s="407"/>
      <c r="AAG24" s="407"/>
      <c r="AAH24" s="407"/>
      <c r="AAI24" s="407"/>
      <c r="AAJ24" s="407"/>
      <c r="AAK24" s="407"/>
      <c r="AAL24" s="407"/>
      <c r="AAM24" s="407"/>
      <c r="AAN24" s="407"/>
      <c r="AAO24" s="407"/>
      <c r="AAP24" s="407"/>
      <c r="AAQ24" s="407"/>
      <c r="AAR24" s="407"/>
      <c r="AAS24" s="407"/>
      <c r="AAT24" s="407"/>
      <c r="AAU24" s="407"/>
      <c r="AAV24" s="407"/>
      <c r="AAW24" s="407"/>
      <c r="AAX24" s="407"/>
      <c r="AAY24" s="407"/>
      <c r="AAZ24" s="407"/>
      <c r="ABA24" s="407"/>
      <c r="ABB24" s="407"/>
      <c r="ABC24" s="407"/>
      <c r="ABD24" s="407"/>
      <c r="ABE24" s="407"/>
      <c r="ABF24" s="407"/>
      <c r="ABG24" s="407"/>
      <c r="ABH24" s="407"/>
      <c r="ABI24" s="407"/>
      <c r="ABJ24" s="407"/>
      <c r="ABK24" s="407"/>
      <c r="ABL24" s="407"/>
      <c r="ABM24" s="407"/>
      <c r="ABN24" s="407"/>
      <c r="ABO24" s="407"/>
      <c r="ABP24" s="407"/>
      <c r="ABQ24" s="407"/>
      <c r="ABR24" s="407"/>
      <c r="ABS24" s="407"/>
      <c r="ABT24" s="407"/>
      <c r="ABU24" s="407"/>
      <c r="ABV24" s="407"/>
      <c r="ABW24" s="407"/>
      <c r="ABX24" s="407"/>
      <c r="ABY24" s="407"/>
      <c r="ABZ24" s="407"/>
      <c r="ACA24" s="407"/>
      <c r="ACB24" s="407"/>
      <c r="ACC24" s="407"/>
      <c r="ACD24" s="407"/>
      <c r="ACE24" s="407"/>
      <c r="ACF24" s="407"/>
      <c r="ACG24" s="407"/>
      <c r="ACH24" s="407"/>
      <c r="ACI24" s="407"/>
      <c r="ACJ24" s="407"/>
      <c r="ACK24" s="407"/>
      <c r="ACL24" s="407"/>
      <c r="ACM24" s="407"/>
      <c r="ACN24" s="407"/>
      <c r="ACO24" s="407"/>
      <c r="ACP24" s="407"/>
      <c r="ACQ24" s="407"/>
      <c r="ACR24" s="407"/>
      <c r="ACS24" s="407"/>
      <c r="ACT24" s="407"/>
      <c r="ACU24" s="407"/>
      <c r="ACV24" s="407"/>
      <c r="ACW24" s="407"/>
      <c r="ACX24" s="407"/>
      <c r="ACY24" s="407"/>
      <c r="ACZ24" s="407"/>
      <c r="ADA24" s="407"/>
      <c r="ADB24" s="407"/>
      <c r="ADC24" s="407"/>
      <c r="ADD24" s="407"/>
      <c r="ADE24" s="407"/>
      <c r="ADF24" s="407"/>
      <c r="ADG24" s="407"/>
      <c r="ADH24" s="407"/>
      <c r="ADI24" s="407"/>
      <c r="ADJ24" s="407"/>
      <c r="ADK24" s="407"/>
      <c r="ADL24" s="407"/>
      <c r="ADM24" s="407"/>
      <c r="ADN24" s="407"/>
      <c r="ADO24" s="407"/>
      <c r="ADP24" s="407"/>
      <c r="ADQ24" s="407"/>
      <c r="ADR24" s="407"/>
      <c r="ADS24" s="407"/>
      <c r="ADT24" s="407"/>
      <c r="ADU24" s="407"/>
      <c r="ADV24" s="407"/>
      <c r="ADW24" s="407"/>
      <c r="ADX24" s="407"/>
      <c r="ADY24" s="407"/>
      <c r="ADZ24" s="407"/>
      <c r="AEA24" s="407"/>
      <c r="AEB24" s="407"/>
      <c r="AEC24" s="407"/>
      <c r="AED24" s="407"/>
      <c r="AEE24" s="407"/>
      <c r="AEF24" s="407"/>
      <c r="AEG24" s="407"/>
      <c r="AEH24" s="407"/>
      <c r="AEI24" s="407"/>
      <c r="AEJ24" s="407"/>
      <c r="AEK24" s="407"/>
      <c r="AEL24" s="407"/>
      <c r="AEM24" s="407"/>
      <c r="AEN24" s="407"/>
      <c r="AEO24" s="407"/>
      <c r="AEP24" s="407"/>
      <c r="AEQ24" s="407"/>
      <c r="AER24" s="407"/>
      <c r="AES24" s="407"/>
      <c r="AET24" s="407"/>
      <c r="AEU24" s="407"/>
      <c r="AEV24" s="407"/>
      <c r="AEW24" s="407"/>
      <c r="AEX24" s="407"/>
      <c r="AEY24" s="407"/>
      <c r="AEZ24" s="407"/>
      <c r="AFA24" s="407"/>
      <c r="AFB24" s="407"/>
      <c r="AFC24" s="407"/>
      <c r="AFD24" s="407"/>
      <c r="AFE24" s="407"/>
      <c r="AFF24" s="407"/>
      <c r="AFG24" s="407"/>
      <c r="AFH24" s="407"/>
      <c r="AFI24" s="407"/>
      <c r="AFJ24" s="407"/>
      <c r="AFK24" s="407"/>
      <c r="AFL24" s="407"/>
      <c r="AFM24" s="407"/>
      <c r="AFN24" s="407"/>
      <c r="AFO24" s="407"/>
      <c r="AFP24" s="407"/>
      <c r="AFQ24" s="407"/>
      <c r="AFR24" s="407"/>
      <c r="AFS24" s="407"/>
      <c r="AFT24" s="407"/>
      <c r="AFU24" s="407"/>
      <c r="AFV24" s="407"/>
      <c r="AFW24" s="407"/>
      <c r="AFX24" s="407"/>
      <c r="AFY24" s="407"/>
      <c r="AFZ24" s="407"/>
      <c r="AGA24" s="407"/>
      <c r="AGB24" s="407"/>
      <c r="AGC24" s="407"/>
      <c r="AGD24" s="407"/>
      <c r="AGE24" s="407"/>
      <c r="AGF24" s="407"/>
      <c r="AGG24" s="407"/>
      <c r="AGH24" s="407"/>
      <c r="AGI24" s="407"/>
      <c r="AGJ24" s="407"/>
      <c r="AGK24" s="407"/>
      <c r="AGL24" s="407"/>
      <c r="AGM24" s="407"/>
      <c r="AGN24" s="407"/>
      <c r="AGO24" s="407"/>
      <c r="AGP24" s="407"/>
      <c r="AGQ24" s="407"/>
      <c r="AGR24" s="407"/>
      <c r="AGS24" s="407"/>
      <c r="AGT24" s="407"/>
      <c r="AGU24" s="407"/>
      <c r="AGV24" s="407"/>
      <c r="AGW24" s="407"/>
      <c r="AGX24" s="407"/>
      <c r="AGY24" s="407"/>
      <c r="AGZ24" s="407"/>
      <c r="AHA24" s="407"/>
      <c r="AHB24" s="407"/>
      <c r="AHC24" s="407"/>
      <c r="AHD24" s="407"/>
      <c r="AHE24" s="407"/>
      <c r="AHF24" s="407"/>
      <c r="AHG24" s="407"/>
      <c r="AHH24" s="407"/>
      <c r="AHI24" s="407"/>
      <c r="AHJ24" s="407"/>
      <c r="AHK24" s="407"/>
      <c r="AHL24" s="407"/>
      <c r="AHM24" s="407"/>
      <c r="AHN24" s="407"/>
      <c r="AHO24" s="407"/>
      <c r="AHP24" s="407"/>
      <c r="AHQ24" s="407"/>
      <c r="AHR24" s="407"/>
      <c r="AHS24" s="407"/>
      <c r="AHT24" s="407"/>
      <c r="AHU24" s="407"/>
      <c r="AHV24" s="407"/>
      <c r="AHW24" s="407"/>
      <c r="AHX24" s="407"/>
      <c r="AHY24" s="407"/>
      <c r="AHZ24" s="407"/>
      <c r="AIA24" s="407"/>
      <c r="AIB24" s="407"/>
      <c r="AIC24" s="407"/>
      <c r="AID24" s="407"/>
      <c r="AIE24" s="407"/>
      <c r="AIF24" s="407"/>
      <c r="AIG24" s="407"/>
      <c r="AIH24" s="407"/>
      <c r="AII24" s="407"/>
      <c r="AIJ24" s="407"/>
      <c r="AIK24" s="407"/>
      <c r="AIL24" s="407"/>
      <c r="AIM24" s="407"/>
      <c r="AIN24" s="407"/>
      <c r="AIO24" s="407"/>
      <c r="AIP24" s="407"/>
      <c r="AIQ24" s="407"/>
      <c r="AIR24" s="407"/>
      <c r="AIS24" s="407"/>
      <c r="AIT24" s="407"/>
      <c r="AIU24" s="407"/>
      <c r="AIV24" s="407"/>
      <c r="AIW24" s="407"/>
      <c r="AIX24" s="407"/>
      <c r="AIY24" s="407"/>
      <c r="AIZ24" s="407"/>
      <c r="AJA24" s="407"/>
      <c r="AJB24" s="407"/>
      <c r="AJC24" s="407"/>
      <c r="AJD24" s="407"/>
      <c r="AJE24" s="407"/>
      <c r="AJF24" s="407"/>
      <c r="AJG24" s="407"/>
      <c r="AJH24" s="407"/>
      <c r="AJI24" s="407"/>
      <c r="AJJ24" s="407"/>
      <c r="AJK24" s="407"/>
      <c r="AJL24" s="407"/>
      <c r="AJM24" s="407"/>
      <c r="AJN24" s="407"/>
      <c r="AJO24" s="407"/>
      <c r="AJP24" s="407"/>
      <c r="AJQ24" s="407"/>
      <c r="AJR24" s="407"/>
      <c r="AJS24" s="407"/>
      <c r="AJT24" s="407"/>
      <c r="AJU24" s="407"/>
      <c r="AJV24" s="407"/>
      <c r="AJW24" s="407"/>
      <c r="AJX24" s="407"/>
      <c r="AJY24" s="407"/>
      <c r="AJZ24" s="407"/>
      <c r="AKA24" s="407"/>
      <c r="AKB24" s="407"/>
      <c r="AKC24" s="407"/>
      <c r="AKD24" s="407"/>
      <c r="AKE24" s="407"/>
      <c r="AKF24" s="407"/>
      <c r="AKG24" s="407"/>
      <c r="AKH24" s="407"/>
      <c r="AKI24" s="407"/>
      <c r="AKJ24" s="407"/>
      <c r="AKK24" s="407"/>
      <c r="AKL24" s="407"/>
      <c r="AKM24" s="407"/>
      <c r="AKN24" s="407"/>
      <c r="AKO24" s="407"/>
      <c r="AKP24" s="407"/>
      <c r="AKQ24" s="407"/>
      <c r="AKR24" s="407"/>
      <c r="AKS24" s="407"/>
      <c r="AKT24" s="407"/>
      <c r="AKU24" s="407"/>
      <c r="AKV24" s="407"/>
      <c r="AKW24" s="407"/>
      <c r="AKX24" s="407"/>
      <c r="AKY24" s="407"/>
      <c r="AKZ24" s="407"/>
      <c r="ALA24" s="407"/>
      <c r="ALB24" s="407"/>
      <c r="ALC24" s="407"/>
      <c r="ALD24" s="407"/>
      <c r="ALE24" s="407"/>
      <c r="ALF24" s="407"/>
      <c r="ALG24" s="407"/>
      <c r="ALH24" s="407"/>
      <c r="ALI24" s="407"/>
      <c r="ALJ24" s="407"/>
      <c r="ALK24" s="407"/>
      <c r="ALL24" s="407"/>
      <c r="ALM24" s="407"/>
      <c r="ALN24" s="407"/>
      <c r="ALO24" s="407"/>
      <c r="ALP24" s="407"/>
      <c r="ALQ24" s="407"/>
      <c r="ALR24" s="407"/>
      <c r="ALS24" s="407"/>
      <c r="ALT24" s="407"/>
      <c r="ALU24" s="407"/>
      <c r="ALV24" s="407"/>
      <c r="ALW24" s="407"/>
      <c r="ALX24" s="407"/>
      <c r="ALY24" s="407"/>
      <c r="ALZ24" s="407"/>
      <c r="AMA24" s="407"/>
      <c r="AMB24" s="407"/>
      <c r="AMC24" s="407"/>
      <c r="AMD24" s="407"/>
      <c r="AME24" s="407"/>
      <c r="AMF24" s="407"/>
      <c r="AMG24" s="407"/>
      <c r="AMH24" s="407"/>
      <c r="AMI24" s="407"/>
      <c r="AMJ24" s="407"/>
      <c r="AMK24" s="407"/>
      <c r="AML24" s="407"/>
      <c r="AMM24" s="407"/>
      <c r="AMN24" s="407"/>
      <c r="AMO24" s="407"/>
      <c r="AMP24" s="407"/>
      <c r="AMQ24" s="407"/>
      <c r="AMR24" s="407"/>
      <c r="AMS24" s="407"/>
      <c r="AMT24" s="407"/>
      <c r="AMU24" s="407"/>
      <c r="AMV24" s="407"/>
      <c r="AMW24" s="407"/>
      <c r="AMX24" s="407"/>
      <c r="AMY24" s="407"/>
      <c r="AMZ24" s="407"/>
      <c r="ANA24" s="407"/>
      <c r="ANB24" s="407"/>
      <c r="ANC24" s="407"/>
      <c r="AND24" s="407"/>
      <c r="ANE24" s="407"/>
      <c r="ANF24" s="407"/>
      <c r="ANG24" s="407"/>
      <c r="ANH24" s="407"/>
      <c r="ANI24" s="407"/>
      <c r="ANJ24" s="407"/>
      <c r="ANK24" s="407"/>
      <c r="ANL24" s="407"/>
      <c r="ANM24" s="407"/>
      <c r="ANN24" s="407"/>
      <c r="ANO24" s="407"/>
      <c r="ANP24" s="407"/>
      <c r="ANQ24" s="407"/>
      <c r="ANR24" s="407"/>
      <c r="ANS24" s="407"/>
      <c r="ANT24" s="407"/>
      <c r="ANU24" s="407"/>
      <c r="ANV24" s="407"/>
      <c r="ANW24" s="407"/>
      <c r="ANX24" s="407"/>
      <c r="ANY24" s="407"/>
      <c r="ANZ24" s="407"/>
      <c r="AOA24" s="407"/>
      <c r="AOB24" s="407"/>
      <c r="AOC24" s="407"/>
      <c r="AOD24" s="407"/>
      <c r="AOE24" s="407"/>
      <c r="AOF24" s="407"/>
      <c r="AOG24" s="407"/>
      <c r="AOH24" s="407"/>
      <c r="AOI24" s="407"/>
      <c r="AOJ24" s="407"/>
      <c r="AOK24" s="407"/>
      <c r="AOL24" s="407"/>
      <c r="AOM24" s="407"/>
      <c r="AON24" s="407"/>
      <c r="AOO24" s="407"/>
      <c r="AOP24" s="407"/>
      <c r="AOQ24" s="407"/>
      <c r="AOR24" s="407"/>
      <c r="AOS24" s="407"/>
      <c r="AOT24" s="407"/>
      <c r="AOU24" s="407"/>
      <c r="AOV24" s="407"/>
      <c r="AOW24" s="407"/>
      <c r="AOX24" s="407"/>
      <c r="AOY24" s="407"/>
      <c r="AOZ24" s="407"/>
      <c r="APA24" s="407"/>
      <c r="APB24" s="407"/>
      <c r="APC24" s="407"/>
      <c r="APD24" s="407"/>
      <c r="APE24" s="407"/>
      <c r="APF24" s="407"/>
      <c r="APG24" s="407"/>
      <c r="APH24" s="407"/>
      <c r="API24" s="407"/>
      <c r="APJ24" s="407"/>
      <c r="APK24" s="407"/>
      <c r="APL24" s="407"/>
      <c r="APM24" s="407"/>
      <c r="APN24" s="407"/>
      <c r="APO24" s="407"/>
      <c r="APP24" s="407"/>
      <c r="APQ24" s="407"/>
      <c r="APR24" s="407"/>
      <c r="APS24" s="407"/>
      <c r="APT24" s="407"/>
      <c r="APU24" s="407"/>
      <c r="APV24" s="407"/>
      <c r="APW24" s="407"/>
      <c r="APX24" s="407"/>
      <c r="APY24" s="407"/>
      <c r="APZ24" s="407"/>
      <c r="AQA24" s="407"/>
      <c r="AQB24" s="407"/>
      <c r="AQC24" s="407"/>
      <c r="AQD24" s="407"/>
      <c r="AQE24" s="407"/>
      <c r="AQF24" s="407"/>
      <c r="AQG24" s="407"/>
      <c r="AQH24" s="407"/>
      <c r="AQI24" s="407"/>
      <c r="AQJ24" s="407"/>
      <c r="AQK24" s="407"/>
      <c r="AQL24" s="407"/>
      <c r="AQM24" s="407"/>
      <c r="AQN24" s="407"/>
      <c r="AQO24" s="407"/>
      <c r="AQP24" s="407"/>
      <c r="AQQ24" s="407"/>
      <c r="AQR24" s="407"/>
      <c r="AQS24" s="407"/>
      <c r="AQT24" s="407"/>
      <c r="AQU24" s="407"/>
      <c r="AQV24" s="407"/>
      <c r="AQW24" s="407"/>
      <c r="AQX24" s="407"/>
      <c r="AQY24" s="407"/>
      <c r="AQZ24" s="407"/>
      <c r="ARA24" s="407"/>
      <c r="ARB24" s="407"/>
      <c r="ARC24" s="407"/>
      <c r="ARD24" s="407"/>
      <c r="ARE24" s="407"/>
      <c r="ARF24" s="407"/>
      <c r="ARG24" s="407"/>
      <c r="ARH24" s="407"/>
      <c r="ARI24" s="407"/>
      <c r="ARJ24" s="407"/>
      <c r="ARK24" s="407"/>
      <c r="ARL24" s="407"/>
      <c r="ARM24" s="407"/>
      <c r="ARN24" s="407"/>
      <c r="ARO24" s="407"/>
      <c r="ARP24" s="407"/>
      <c r="ARQ24" s="407"/>
      <c r="ARR24" s="407"/>
      <c r="ARS24" s="407"/>
      <c r="ART24" s="407"/>
      <c r="ARU24" s="407"/>
      <c r="ARV24" s="407"/>
      <c r="ARW24" s="407"/>
      <c r="ARX24" s="407"/>
      <c r="ARY24" s="407"/>
      <c r="ARZ24" s="407"/>
      <c r="ASA24" s="407"/>
      <c r="ASB24" s="407"/>
      <c r="ASC24" s="407"/>
      <c r="ASD24" s="407"/>
      <c r="ASE24" s="407"/>
      <c r="ASF24" s="407"/>
      <c r="ASG24" s="407"/>
      <c r="ASH24" s="407"/>
      <c r="ASI24" s="407"/>
      <c r="ASJ24" s="407"/>
      <c r="ASK24" s="407"/>
      <c r="ASL24" s="407"/>
      <c r="ASM24" s="407"/>
      <c r="ASN24" s="407"/>
      <c r="ASO24" s="407"/>
      <c r="ASP24" s="407"/>
      <c r="ASQ24" s="407"/>
      <c r="ASR24" s="407"/>
      <c r="ASS24" s="407"/>
      <c r="AST24" s="407"/>
      <c r="ASU24" s="407"/>
      <c r="ASV24" s="407"/>
      <c r="ASW24" s="407"/>
      <c r="ASX24" s="407"/>
      <c r="ASY24" s="407"/>
      <c r="ASZ24" s="407"/>
      <c r="ATA24" s="407"/>
      <c r="ATB24" s="407"/>
      <c r="ATC24" s="407"/>
      <c r="ATD24" s="407"/>
      <c r="ATE24" s="407"/>
      <c r="ATF24" s="407"/>
      <c r="ATG24" s="407"/>
      <c r="ATH24" s="407"/>
      <c r="ATI24" s="407"/>
      <c r="ATJ24" s="407"/>
      <c r="ATK24" s="407"/>
      <c r="ATL24" s="407"/>
      <c r="ATM24" s="407"/>
      <c r="ATN24" s="407"/>
      <c r="ATO24" s="407"/>
      <c r="ATP24" s="407"/>
      <c r="ATQ24" s="407"/>
      <c r="ATR24" s="407"/>
      <c r="ATS24" s="407"/>
      <c r="ATT24" s="407"/>
      <c r="ATU24" s="407"/>
      <c r="ATV24" s="407"/>
      <c r="ATW24" s="407"/>
      <c r="ATX24" s="407"/>
      <c r="ATY24" s="407"/>
      <c r="ATZ24" s="407"/>
      <c r="AUA24" s="407"/>
      <c r="AUB24" s="407"/>
      <c r="AUC24" s="407"/>
      <c r="AUD24" s="407"/>
      <c r="AUE24" s="407"/>
      <c r="AUF24" s="407"/>
      <c r="AUG24" s="407"/>
      <c r="AUH24" s="407"/>
      <c r="AUI24" s="407"/>
      <c r="AUJ24" s="407"/>
      <c r="AUK24" s="407"/>
      <c r="AUL24" s="407"/>
      <c r="AUM24" s="407"/>
      <c r="AUN24" s="407"/>
      <c r="AUO24" s="407"/>
      <c r="AUP24" s="407"/>
      <c r="AUQ24" s="407"/>
      <c r="AUR24" s="407"/>
      <c r="AUS24" s="407"/>
      <c r="AUT24" s="407"/>
      <c r="AUU24" s="407"/>
      <c r="AUV24" s="407"/>
      <c r="AUW24" s="407"/>
      <c r="AUX24" s="407"/>
      <c r="AUY24" s="407"/>
      <c r="AUZ24" s="407"/>
      <c r="AVA24" s="407"/>
      <c r="AVB24" s="407"/>
      <c r="AVC24" s="407"/>
      <c r="AVD24" s="407"/>
      <c r="AVE24" s="407"/>
      <c r="AVF24" s="407"/>
      <c r="AVG24" s="407"/>
      <c r="AVH24" s="407"/>
      <c r="AVI24" s="407"/>
      <c r="AVJ24" s="407"/>
      <c r="AVK24" s="407"/>
      <c r="AVL24" s="407"/>
      <c r="AVM24" s="407"/>
      <c r="AVN24" s="407"/>
      <c r="AVO24" s="407"/>
      <c r="AVP24" s="407"/>
      <c r="AVQ24" s="407"/>
      <c r="AVR24" s="407"/>
      <c r="AVS24" s="407"/>
      <c r="AVT24" s="407"/>
      <c r="AVU24" s="407"/>
      <c r="AVV24" s="407"/>
      <c r="AVW24" s="407"/>
      <c r="AVX24" s="407"/>
      <c r="AVY24" s="407"/>
      <c r="AVZ24" s="407"/>
      <c r="AWA24" s="407"/>
      <c r="AWB24" s="407"/>
      <c r="AWC24" s="407"/>
      <c r="AWD24" s="407"/>
      <c r="AWE24" s="407"/>
      <c r="AWF24" s="407"/>
      <c r="AWG24" s="407"/>
      <c r="AWH24" s="407"/>
      <c r="AWI24" s="407"/>
      <c r="AWJ24" s="407"/>
      <c r="AWK24" s="407"/>
      <c r="AWL24" s="407"/>
      <c r="AWM24" s="407"/>
      <c r="AWN24" s="407"/>
      <c r="AWO24" s="407"/>
      <c r="AWP24" s="407"/>
      <c r="AWQ24" s="407"/>
      <c r="AWR24" s="407"/>
      <c r="AWS24" s="407"/>
      <c r="AWT24" s="407"/>
      <c r="AWU24" s="407"/>
      <c r="AWV24" s="407"/>
      <c r="AWW24" s="407"/>
      <c r="AWX24" s="407"/>
      <c r="AWY24" s="407"/>
      <c r="AWZ24" s="407"/>
      <c r="AXA24" s="407"/>
      <c r="AXB24" s="407"/>
      <c r="AXC24" s="407"/>
      <c r="AXD24" s="407"/>
      <c r="AXE24" s="407"/>
      <c r="AXF24" s="407"/>
      <c r="AXG24" s="407"/>
      <c r="AXH24" s="407"/>
      <c r="AXI24" s="407"/>
      <c r="AXJ24" s="407"/>
      <c r="AXK24" s="407"/>
      <c r="AXL24" s="407"/>
      <c r="AXM24" s="407"/>
      <c r="AXN24" s="407"/>
      <c r="AXO24" s="407"/>
      <c r="AXP24" s="407"/>
      <c r="AXQ24" s="407"/>
      <c r="AXR24" s="407"/>
      <c r="AXS24" s="407"/>
      <c r="AXT24" s="407"/>
      <c r="AXU24" s="407"/>
      <c r="AXV24" s="407"/>
      <c r="AXW24" s="407"/>
      <c r="AXX24" s="407"/>
      <c r="AXY24" s="407"/>
      <c r="AXZ24" s="407"/>
      <c r="AYA24" s="407"/>
      <c r="AYB24" s="407"/>
      <c r="AYC24" s="407"/>
      <c r="AYD24" s="407"/>
      <c r="AYE24" s="407"/>
      <c r="AYF24" s="407"/>
      <c r="AYG24" s="407"/>
      <c r="AYH24" s="407"/>
      <c r="AYI24" s="407"/>
      <c r="AYJ24" s="407"/>
      <c r="AYK24" s="407"/>
      <c r="AYL24" s="407"/>
      <c r="AYM24" s="407"/>
      <c r="AYN24" s="407"/>
      <c r="AYO24" s="407"/>
      <c r="AYP24" s="407"/>
      <c r="AYQ24" s="407"/>
      <c r="AYR24" s="407"/>
      <c r="AYS24" s="407"/>
      <c r="AYT24" s="407"/>
      <c r="AYU24" s="407"/>
      <c r="AYV24" s="407"/>
      <c r="AYW24" s="407"/>
      <c r="AYX24" s="407"/>
      <c r="AYY24" s="407"/>
      <c r="AYZ24" s="407"/>
      <c r="AZA24" s="407"/>
      <c r="AZB24" s="407"/>
      <c r="AZC24" s="407"/>
      <c r="AZD24" s="407"/>
      <c r="AZE24" s="407"/>
      <c r="AZF24" s="407"/>
      <c r="AZG24" s="407"/>
      <c r="AZH24" s="407"/>
      <c r="AZI24" s="407"/>
      <c r="AZJ24" s="407"/>
      <c r="AZK24" s="407"/>
      <c r="AZL24" s="407"/>
      <c r="AZM24" s="407"/>
      <c r="AZN24" s="407"/>
      <c r="AZO24" s="407"/>
      <c r="AZP24" s="407"/>
      <c r="AZQ24" s="407"/>
      <c r="AZR24" s="407"/>
      <c r="AZS24" s="407"/>
      <c r="AZT24" s="407"/>
      <c r="AZU24" s="407"/>
      <c r="AZV24" s="407"/>
      <c r="AZW24" s="407"/>
      <c r="AZX24" s="407"/>
      <c r="AZY24" s="407"/>
      <c r="AZZ24" s="407"/>
      <c r="BAA24" s="407"/>
      <c r="BAB24" s="407"/>
      <c r="BAC24" s="407"/>
      <c r="BAD24" s="407"/>
      <c r="BAE24" s="407"/>
      <c r="BAF24" s="407"/>
      <c r="BAG24" s="407"/>
      <c r="BAH24" s="407"/>
      <c r="BAI24" s="407"/>
      <c r="BAJ24" s="407"/>
      <c r="BAK24" s="407"/>
      <c r="BAL24" s="407"/>
      <c r="BAM24" s="407"/>
      <c r="BAN24" s="407"/>
      <c r="BAO24" s="407"/>
      <c r="BAP24" s="407"/>
      <c r="BAQ24" s="407"/>
      <c r="BAR24" s="407"/>
      <c r="BAS24" s="407"/>
      <c r="BAT24" s="407"/>
      <c r="BAU24" s="407"/>
      <c r="BAV24" s="407"/>
      <c r="BAW24" s="407"/>
      <c r="BAX24" s="407"/>
      <c r="BAY24" s="407"/>
      <c r="BAZ24" s="407"/>
      <c r="BBA24" s="407"/>
      <c r="BBB24" s="407"/>
      <c r="BBC24" s="407"/>
      <c r="BBD24" s="407"/>
      <c r="BBE24" s="407"/>
      <c r="BBF24" s="407"/>
      <c r="BBG24" s="407"/>
      <c r="BBH24" s="407"/>
      <c r="BBI24" s="407"/>
      <c r="BBJ24" s="407"/>
      <c r="BBK24" s="407"/>
      <c r="BBL24" s="407"/>
      <c r="BBM24" s="407"/>
      <c r="BBN24" s="407"/>
      <c r="BBO24" s="407"/>
      <c r="BBP24" s="407"/>
      <c r="BBQ24" s="407"/>
      <c r="BBR24" s="407"/>
      <c r="BBS24" s="407"/>
      <c r="BBT24" s="407"/>
      <c r="BBU24" s="407"/>
      <c r="BBV24" s="407"/>
      <c r="BBW24" s="407"/>
      <c r="BBX24" s="407"/>
      <c r="BBY24" s="407"/>
      <c r="BBZ24" s="407"/>
      <c r="BCA24" s="407"/>
      <c r="BCB24" s="407"/>
      <c r="BCC24" s="407"/>
      <c r="BCD24" s="407"/>
      <c r="BCE24" s="407"/>
      <c r="BCF24" s="407"/>
      <c r="BCG24" s="407"/>
      <c r="BCH24" s="407"/>
      <c r="BCI24" s="407"/>
      <c r="BCJ24" s="407"/>
      <c r="BCK24" s="407"/>
      <c r="BCL24" s="407"/>
      <c r="BCM24" s="407"/>
      <c r="BCN24" s="407"/>
      <c r="BCO24" s="407"/>
      <c r="BCP24" s="407"/>
      <c r="BCQ24" s="407"/>
      <c r="BCR24" s="407"/>
      <c r="BCS24" s="407"/>
      <c r="BCT24" s="407"/>
      <c r="BCU24" s="407"/>
      <c r="BCV24" s="407"/>
      <c r="BCW24" s="407"/>
      <c r="BCX24" s="407"/>
      <c r="BCY24" s="407"/>
      <c r="BCZ24" s="407"/>
      <c r="BDA24" s="407"/>
      <c r="BDB24" s="407"/>
      <c r="BDC24" s="407"/>
      <c r="BDD24" s="407"/>
      <c r="BDE24" s="407"/>
      <c r="BDF24" s="407"/>
      <c r="BDG24" s="407"/>
      <c r="BDH24" s="407"/>
      <c r="BDI24" s="407"/>
      <c r="BDJ24" s="407"/>
      <c r="BDK24" s="407"/>
      <c r="BDL24" s="407"/>
      <c r="BDM24" s="407"/>
      <c r="BDN24" s="407"/>
      <c r="BDO24" s="407"/>
      <c r="BDP24" s="407"/>
      <c r="BDQ24" s="407"/>
      <c r="BDR24" s="407"/>
      <c r="BDS24" s="407"/>
      <c r="BDT24" s="407"/>
      <c r="BDU24" s="407"/>
      <c r="BDV24" s="407"/>
      <c r="BDW24" s="407"/>
      <c r="BDX24" s="407"/>
      <c r="BDY24" s="407"/>
      <c r="BDZ24" s="407"/>
      <c r="BEA24" s="407"/>
      <c r="BEB24" s="407"/>
      <c r="BEC24" s="407"/>
      <c r="BED24" s="407"/>
      <c r="BEE24" s="407"/>
      <c r="BEF24" s="407"/>
      <c r="BEG24" s="407"/>
      <c r="BEH24" s="407"/>
      <c r="BEI24" s="407"/>
      <c r="BEJ24" s="407"/>
      <c r="BEK24" s="407"/>
      <c r="BEL24" s="407"/>
      <c r="BEM24" s="407"/>
      <c r="BEN24" s="407"/>
      <c r="BEO24" s="407"/>
      <c r="BEP24" s="407"/>
      <c r="BEQ24" s="407"/>
      <c r="BER24" s="407"/>
      <c r="BES24" s="407"/>
      <c r="BET24" s="407"/>
      <c r="BEU24" s="407"/>
      <c r="BEV24" s="407"/>
      <c r="BEW24" s="407"/>
      <c r="BEX24" s="407"/>
      <c r="BEY24" s="407"/>
      <c r="BEZ24" s="407"/>
      <c r="BFA24" s="407"/>
      <c r="BFB24" s="407"/>
      <c r="BFC24" s="407"/>
      <c r="BFD24" s="407"/>
      <c r="BFE24" s="407"/>
      <c r="BFF24" s="407"/>
      <c r="BFG24" s="407"/>
      <c r="BFH24" s="407"/>
      <c r="BFI24" s="407"/>
      <c r="BFJ24" s="407"/>
      <c r="BFK24" s="407"/>
      <c r="BFL24" s="407"/>
      <c r="BFM24" s="407"/>
      <c r="BFN24" s="407"/>
      <c r="BFO24" s="407"/>
      <c r="BFP24" s="407"/>
      <c r="BFQ24" s="407"/>
      <c r="BFR24" s="407"/>
      <c r="BFS24" s="407"/>
      <c r="BFT24" s="407"/>
      <c r="BFU24" s="407"/>
      <c r="BFV24" s="407"/>
      <c r="BFW24" s="407"/>
      <c r="BFX24" s="407"/>
      <c r="BFY24" s="407"/>
      <c r="BFZ24" s="407"/>
      <c r="BGA24" s="407"/>
      <c r="BGB24" s="407"/>
      <c r="BGC24" s="407"/>
      <c r="BGD24" s="407"/>
      <c r="BGE24" s="407"/>
      <c r="BGF24" s="407"/>
      <c r="BGG24" s="407"/>
      <c r="BGH24" s="407"/>
      <c r="BGI24" s="407"/>
      <c r="BGJ24" s="407"/>
      <c r="BGK24" s="407"/>
      <c r="BGL24" s="407"/>
      <c r="BGM24" s="407"/>
      <c r="BGN24" s="407"/>
      <c r="BGO24" s="407"/>
      <c r="BGP24" s="407"/>
      <c r="BGQ24" s="407"/>
      <c r="BGR24" s="407"/>
      <c r="BGS24" s="407"/>
      <c r="BGT24" s="407"/>
      <c r="BGU24" s="407"/>
      <c r="BGV24" s="407"/>
      <c r="BGW24" s="407"/>
      <c r="BGX24" s="407"/>
      <c r="BGY24" s="407"/>
      <c r="BGZ24" s="407"/>
      <c r="BHA24" s="407"/>
      <c r="BHB24" s="407"/>
      <c r="BHC24" s="407"/>
      <c r="BHD24" s="407"/>
      <c r="BHE24" s="407"/>
      <c r="BHF24" s="407"/>
      <c r="BHG24" s="407"/>
      <c r="BHH24" s="407"/>
      <c r="BHI24" s="407"/>
      <c r="BHJ24" s="407"/>
      <c r="BHK24" s="407"/>
      <c r="BHL24" s="407"/>
      <c r="BHM24" s="407"/>
      <c r="BHN24" s="407"/>
      <c r="BHO24" s="407"/>
      <c r="BHP24" s="407"/>
      <c r="BHQ24" s="407"/>
      <c r="BHR24" s="407"/>
      <c r="BHS24" s="407"/>
      <c r="BHT24" s="407"/>
      <c r="BHU24" s="407"/>
      <c r="BHV24" s="407"/>
      <c r="BHW24" s="407"/>
      <c r="BHX24" s="407"/>
      <c r="BHY24" s="407"/>
      <c r="BHZ24" s="407"/>
      <c r="BIA24" s="407"/>
      <c r="BIB24" s="407"/>
      <c r="BIC24" s="407"/>
      <c r="BID24" s="407"/>
      <c r="BIE24" s="407"/>
      <c r="BIF24" s="407"/>
      <c r="BIG24" s="407"/>
      <c r="BIH24" s="407"/>
      <c r="BII24" s="407"/>
      <c r="BIJ24" s="407"/>
      <c r="BIK24" s="407"/>
      <c r="BIL24" s="407"/>
      <c r="BIM24" s="407"/>
      <c r="BIN24" s="407"/>
      <c r="BIO24" s="407"/>
      <c r="BIP24" s="407"/>
      <c r="BIQ24" s="407"/>
      <c r="BIR24" s="407"/>
      <c r="BIS24" s="407"/>
      <c r="BIT24" s="407"/>
      <c r="BIU24" s="407"/>
      <c r="BIV24" s="407"/>
      <c r="BIW24" s="407"/>
      <c r="BIX24" s="407"/>
      <c r="BIY24" s="407"/>
      <c r="BIZ24" s="407"/>
      <c r="BJA24" s="407"/>
      <c r="BJB24" s="407"/>
      <c r="BJC24" s="407"/>
      <c r="BJD24" s="407"/>
      <c r="BJE24" s="407"/>
      <c r="BJF24" s="407"/>
      <c r="BJG24" s="407"/>
      <c r="BJH24" s="407"/>
      <c r="BJI24" s="407"/>
      <c r="BJJ24" s="407"/>
      <c r="BJK24" s="407"/>
      <c r="BJL24" s="407"/>
      <c r="BJM24" s="407"/>
      <c r="BJN24" s="407"/>
      <c r="BJO24" s="407"/>
      <c r="BJP24" s="407"/>
      <c r="BJQ24" s="407"/>
      <c r="BJR24" s="407"/>
      <c r="BJS24" s="407"/>
      <c r="BJT24" s="407"/>
      <c r="BJU24" s="407"/>
      <c r="BJV24" s="407"/>
      <c r="BJW24" s="407"/>
      <c r="BJX24" s="407"/>
      <c r="BJY24" s="407"/>
      <c r="BJZ24" s="407"/>
      <c r="BKA24" s="407"/>
      <c r="BKB24" s="407"/>
      <c r="BKC24" s="407"/>
      <c r="BKD24" s="407"/>
      <c r="BKE24" s="407"/>
      <c r="BKF24" s="407"/>
      <c r="BKG24" s="407"/>
      <c r="BKH24" s="407"/>
      <c r="BKI24" s="407"/>
      <c r="BKJ24" s="407"/>
      <c r="BKK24" s="407"/>
      <c r="BKL24" s="407"/>
      <c r="BKM24" s="407"/>
      <c r="BKN24" s="407"/>
      <c r="BKO24" s="407"/>
      <c r="BKP24" s="407"/>
      <c r="BKQ24" s="407"/>
      <c r="BKR24" s="407"/>
      <c r="BKS24" s="407"/>
      <c r="BKT24" s="407"/>
      <c r="BKU24" s="407"/>
      <c r="BKV24" s="407"/>
      <c r="BKW24" s="407"/>
      <c r="BKX24" s="407"/>
      <c r="BKY24" s="407"/>
      <c r="BKZ24" s="407"/>
      <c r="BLA24" s="407"/>
      <c r="BLB24" s="407"/>
      <c r="BLC24" s="407"/>
      <c r="BLD24" s="407"/>
      <c r="BLE24" s="407"/>
      <c r="BLF24" s="407"/>
      <c r="BLG24" s="407"/>
      <c r="BLH24" s="407"/>
      <c r="BLI24" s="407"/>
      <c r="BLJ24" s="407"/>
      <c r="BLK24" s="407"/>
      <c r="BLL24" s="407"/>
      <c r="BLM24" s="407"/>
      <c r="BLN24" s="407"/>
      <c r="BLO24" s="407"/>
      <c r="BLP24" s="407"/>
      <c r="BLQ24" s="407"/>
      <c r="BLR24" s="407"/>
      <c r="BLS24" s="407"/>
      <c r="BLT24" s="407"/>
      <c r="BLU24" s="407"/>
      <c r="BLV24" s="407"/>
      <c r="BLW24" s="407"/>
      <c r="BLX24" s="407"/>
      <c r="BLY24" s="407"/>
      <c r="BLZ24" s="407"/>
      <c r="BMA24" s="407"/>
      <c r="BMB24" s="407"/>
      <c r="BMC24" s="407"/>
      <c r="BMD24" s="407"/>
      <c r="BME24" s="407"/>
      <c r="BMF24" s="407"/>
      <c r="BMG24" s="407"/>
      <c r="BMH24" s="407"/>
      <c r="BMI24" s="407"/>
      <c r="BMJ24" s="407"/>
      <c r="BMK24" s="407"/>
      <c r="BML24" s="407"/>
      <c r="BMM24" s="407"/>
      <c r="BMN24" s="407"/>
      <c r="BMO24" s="407"/>
      <c r="BMP24" s="407"/>
      <c r="BMQ24" s="407"/>
      <c r="BMR24" s="407"/>
      <c r="BMS24" s="407"/>
      <c r="BMT24" s="407"/>
      <c r="BMU24" s="407"/>
      <c r="BMV24" s="407"/>
      <c r="BMW24" s="407"/>
      <c r="BMX24" s="407"/>
      <c r="BMY24" s="407"/>
      <c r="BMZ24" s="407"/>
      <c r="BNA24" s="407"/>
      <c r="BNB24" s="407"/>
      <c r="BNC24" s="407"/>
      <c r="BND24" s="407"/>
      <c r="BNE24" s="407"/>
      <c r="BNF24" s="407"/>
      <c r="BNG24" s="407"/>
      <c r="BNH24" s="407"/>
      <c r="BNI24" s="407"/>
      <c r="BNJ24" s="407"/>
      <c r="BNK24" s="407"/>
      <c r="BNL24" s="407"/>
      <c r="BNM24" s="407"/>
      <c r="BNN24" s="407"/>
      <c r="BNO24" s="407"/>
      <c r="BNP24" s="407"/>
      <c r="BNQ24" s="407"/>
      <c r="BNR24" s="407"/>
      <c r="BNS24" s="407"/>
      <c r="BNT24" s="407"/>
      <c r="BNU24" s="407"/>
      <c r="BNV24" s="407"/>
      <c r="BNW24" s="407"/>
      <c r="BNX24" s="407"/>
      <c r="BNY24" s="407"/>
      <c r="BNZ24" s="407"/>
      <c r="BOA24" s="407"/>
      <c r="BOB24" s="407"/>
      <c r="BOC24" s="407"/>
      <c r="BOD24" s="407"/>
      <c r="BOE24" s="407"/>
      <c r="BOF24" s="407"/>
      <c r="BOG24" s="407"/>
      <c r="BOH24" s="407"/>
      <c r="BOI24" s="407"/>
      <c r="BOJ24" s="407"/>
      <c r="BOK24" s="407"/>
      <c r="BOL24" s="407"/>
      <c r="BOM24" s="407"/>
      <c r="BON24" s="407"/>
      <c r="BOO24" s="407"/>
      <c r="BOP24" s="407"/>
      <c r="BOQ24" s="407"/>
      <c r="BOR24" s="407"/>
      <c r="BOS24" s="407"/>
      <c r="BOT24" s="407"/>
      <c r="BOU24" s="407"/>
      <c r="BOV24" s="407"/>
      <c r="BOW24" s="407"/>
      <c r="BOX24" s="407"/>
      <c r="BOY24" s="407"/>
      <c r="BOZ24" s="407"/>
      <c r="BPA24" s="407"/>
      <c r="BPB24" s="407"/>
      <c r="BPC24" s="407"/>
      <c r="BPD24" s="407"/>
      <c r="BPE24" s="407"/>
      <c r="BPF24" s="407"/>
      <c r="BPG24" s="407"/>
      <c r="BPH24" s="407"/>
      <c r="BPI24" s="407"/>
      <c r="BPJ24" s="407"/>
      <c r="BPK24" s="407"/>
      <c r="BPL24" s="407"/>
      <c r="BPM24" s="407"/>
      <c r="BPN24" s="407"/>
      <c r="BPO24" s="407"/>
      <c r="BPP24" s="407"/>
      <c r="BPQ24" s="407"/>
      <c r="BPR24" s="407"/>
      <c r="BPS24" s="407"/>
      <c r="BPT24" s="407"/>
      <c r="BPU24" s="407"/>
      <c r="BPV24" s="407"/>
      <c r="BPW24" s="407"/>
      <c r="BPX24" s="407"/>
      <c r="BPY24" s="407"/>
      <c r="BPZ24" s="407"/>
      <c r="BQA24" s="407"/>
      <c r="BQB24" s="407"/>
      <c r="BQC24" s="407"/>
      <c r="BQD24" s="407"/>
      <c r="BQE24" s="407"/>
      <c r="BQF24" s="407"/>
      <c r="BQG24" s="407"/>
      <c r="BQH24" s="407"/>
      <c r="BQI24" s="407"/>
      <c r="BQJ24" s="407"/>
      <c r="BQK24" s="407"/>
      <c r="BQL24" s="407"/>
      <c r="BQM24" s="407"/>
      <c r="BQN24" s="407"/>
      <c r="BQO24" s="407"/>
      <c r="BQP24" s="407"/>
      <c r="BQQ24" s="407"/>
      <c r="BQR24" s="407"/>
      <c r="BQS24" s="407"/>
      <c r="BQT24" s="407"/>
      <c r="BQU24" s="407"/>
      <c r="BQV24" s="407"/>
      <c r="BQW24" s="407"/>
      <c r="BQX24" s="407"/>
      <c r="BQY24" s="407"/>
      <c r="BQZ24" s="407"/>
      <c r="BRA24" s="407"/>
      <c r="BRB24" s="407"/>
      <c r="BRC24" s="407"/>
      <c r="BRD24" s="407"/>
      <c r="BRE24" s="407"/>
      <c r="BRF24" s="407"/>
      <c r="BRG24" s="407"/>
      <c r="BRH24" s="407"/>
      <c r="BRI24" s="407"/>
      <c r="BRJ24" s="407"/>
      <c r="BRK24" s="407"/>
      <c r="BRL24" s="407"/>
      <c r="BRM24" s="407"/>
      <c r="BRN24" s="407"/>
      <c r="BRO24" s="407"/>
      <c r="BRP24" s="407"/>
      <c r="BRQ24" s="407"/>
      <c r="BRR24" s="407"/>
      <c r="BRS24" s="407"/>
      <c r="BRT24" s="407"/>
      <c r="BRU24" s="407"/>
      <c r="BRV24" s="407"/>
      <c r="BRW24" s="407"/>
      <c r="BRX24" s="407"/>
      <c r="BRY24" s="407"/>
      <c r="BRZ24" s="407"/>
      <c r="BSA24" s="407"/>
      <c r="BSB24" s="407"/>
      <c r="BSC24" s="407"/>
      <c r="BSD24" s="407"/>
      <c r="BSE24" s="407"/>
      <c r="BSF24" s="407"/>
      <c r="BSG24" s="407"/>
      <c r="BSH24" s="407"/>
      <c r="BSI24" s="407"/>
      <c r="BSJ24" s="407"/>
      <c r="BSK24" s="407"/>
      <c r="BSL24" s="407"/>
      <c r="BSM24" s="407"/>
      <c r="BSN24" s="407"/>
      <c r="BSO24" s="407"/>
      <c r="BSP24" s="407"/>
      <c r="BSQ24" s="407"/>
      <c r="BSR24" s="407"/>
      <c r="BSS24" s="407"/>
      <c r="BST24" s="407"/>
      <c r="BSU24" s="407"/>
      <c r="BSV24" s="407"/>
      <c r="BSW24" s="407"/>
      <c r="BSX24" s="407"/>
      <c r="BSY24" s="407"/>
      <c r="BSZ24" s="407"/>
      <c r="BTA24" s="407"/>
      <c r="BTB24" s="407"/>
      <c r="BTC24" s="407"/>
      <c r="BTD24" s="407"/>
      <c r="BTE24" s="407"/>
      <c r="BTF24" s="407"/>
      <c r="BTG24" s="407"/>
      <c r="BTH24" s="407"/>
      <c r="BTI24" s="407"/>
      <c r="BTJ24" s="407"/>
      <c r="BTK24" s="407"/>
      <c r="BTL24" s="407"/>
      <c r="BTM24" s="407"/>
      <c r="BTN24" s="407"/>
      <c r="BTO24" s="407"/>
      <c r="BTP24" s="407"/>
      <c r="BTQ24" s="407"/>
      <c r="BTR24" s="407"/>
      <c r="BTS24" s="407"/>
      <c r="BTT24" s="407"/>
      <c r="BTU24" s="407"/>
      <c r="BTV24" s="407"/>
      <c r="BTW24" s="407"/>
      <c r="BTX24" s="407"/>
      <c r="BTY24" s="407"/>
      <c r="BTZ24" s="407"/>
      <c r="BUA24" s="407"/>
      <c r="BUB24" s="407"/>
      <c r="BUC24" s="407"/>
      <c r="BUD24" s="407"/>
      <c r="BUE24" s="407"/>
      <c r="BUF24" s="407"/>
      <c r="BUG24" s="407"/>
      <c r="BUH24" s="407"/>
      <c r="BUI24" s="407"/>
      <c r="BUJ24" s="407"/>
      <c r="BUK24" s="407"/>
      <c r="BUL24" s="407"/>
      <c r="BUM24" s="407"/>
      <c r="BUN24" s="407"/>
      <c r="BUO24" s="407"/>
      <c r="BUP24" s="407"/>
      <c r="BUQ24" s="407"/>
      <c r="BUR24" s="407"/>
      <c r="BUS24" s="407"/>
      <c r="BUT24" s="407"/>
      <c r="BUU24" s="407"/>
      <c r="BUV24" s="407"/>
      <c r="BUW24" s="407"/>
      <c r="BUX24" s="407"/>
      <c r="BUY24" s="407"/>
      <c r="BUZ24" s="407"/>
      <c r="BVA24" s="407"/>
      <c r="BVB24" s="407"/>
      <c r="BVC24" s="407"/>
      <c r="BVD24" s="407"/>
      <c r="BVE24" s="407"/>
      <c r="BVF24" s="407"/>
      <c r="BVG24" s="407"/>
      <c r="BVH24" s="407"/>
      <c r="BVI24" s="407"/>
      <c r="BVJ24" s="407"/>
      <c r="BVK24" s="407"/>
      <c r="BVL24" s="407"/>
      <c r="BVM24" s="407"/>
      <c r="BVN24" s="407"/>
      <c r="BVO24" s="407"/>
      <c r="BVP24" s="407"/>
      <c r="BVQ24" s="407"/>
      <c r="BVR24" s="407"/>
      <c r="BVS24" s="407"/>
      <c r="BVT24" s="407"/>
      <c r="BVU24" s="407"/>
      <c r="BVV24" s="407"/>
      <c r="BVW24" s="407"/>
      <c r="BVX24" s="407"/>
      <c r="BVY24" s="407"/>
      <c r="BVZ24" s="407"/>
      <c r="BWA24" s="407"/>
      <c r="BWB24" s="407"/>
      <c r="BWC24" s="407"/>
      <c r="BWD24" s="407"/>
      <c r="BWE24" s="407"/>
      <c r="BWF24" s="407"/>
      <c r="BWG24" s="407"/>
      <c r="BWH24" s="407"/>
      <c r="BWI24" s="407"/>
      <c r="BWJ24" s="407"/>
      <c r="BWK24" s="407"/>
      <c r="BWL24" s="407"/>
      <c r="BWM24" s="407"/>
      <c r="BWN24" s="407"/>
      <c r="BWO24" s="407"/>
      <c r="BWP24" s="407"/>
      <c r="BWQ24" s="407"/>
      <c r="BWR24" s="407"/>
      <c r="BWS24" s="407"/>
      <c r="BWT24" s="407"/>
      <c r="BWU24" s="407"/>
      <c r="BWV24" s="407"/>
      <c r="BWW24" s="407"/>
      <c r="BWX24" s="407"/>
      <c r="BWY24" s="407"/>
      <c r="BWZ24" s="407"/>
      <c r="BXA24" s="407"/>
      <c r="BXB24" s="407"/>
      <c r="BXC24" s="407"/>
      <c r="BXD24" s="407"/>
      <c r="BXE24" s="407"/>
      <c r="BXF24" s="407"/>
      <c r="BXG24" s="407"/>
      <c r="BXH24" s="407"/>
      <c r="BXI24" s="407"/>
      <c r="BXJ24" s="407"/>
      <c r="BXK24" s="407"/>
      <c r="BXL24" s="407"/>
      <c r="BXM24" s="407"/>
      <c r="BXN24" s="407"/>
      <c r="BXO24" s="407"/>
      <c r="BXP24" s="407"/>
      <c r="BXQ24" s="407"/>
      <c r="BXR24" s="407"/>
      <c r="BXS24" s="407"/>
      <c r="BXT24" s="407"/>
      <c r="BXU24" s="407"/>
      <c r="BXV24" s="407"/>
      <c r="BXW24" s="407"/>
      <c r="BXX24" s="407"/>
      <c r="BXY24" s="407"/>
      <c r="BXZ24" s="407"/>
      <c r="BYA24" s="407"/>
      <c r="BYB24" s="407"/>
      <c r="BYC24" s="407"/>
      <c r="BYD24" s="407"/>
      <c r="BYE24" s="407"/>
      <c r="BYF24" s="407"/>
      <c r="BYG24" s="407"/>
      <c r="BYH24" s="407"/>
      <c r="BYI24" s="407"/>
      <c r="BYJ24" s="407"/>
      <c r="BYK24" s="407"/>
      <c r="BYL24" s="407"/>
      <c r="BYM24" s="407"/>
      <c r="BYN24" s="407"/>
      <c r="BYO24" s="407"/>
      <c r="BYP24" s="407"/>
      <c r="BYQ24" s="407"/>
      <c r="BYR24" s="407"/>
      <c r="BYS24" s="407"/>
      <c r="BYT24" s="407"/>
      <c r="BYU24" s="407"/>
      <c r="BYV24" s="407"/>
      <c r="BYW24" s="407"/>
      <c r="BYX24" s="407"/>
      <c r="BYY24" s="407"/>
      <c r="BYZ24" s="407"/>
      <c r="BZA24" s="407"/>
      <c r="BZB24" s="407"/>
      <c r="BZC24" s="407"/>
      <c r="BZD24" s="407"/>
      <c r="BZE24" s="407"/>
      <c r="BZF24" s="407"/>
      <c r="BZG24" s="407"/>
      <c r="BZH24" s="407"/>
      <c r="BZI24" s="407"/>
      <c r="BZJ24" s="407"/>
      <c r="BZK24" s="407"/>
      <c r="BZL24" s="407"/>
      <c r="BZM24" s="407"/>
      <c r="BZN24" s="407"/>
      <c r="BZO24" s="407"/>
      <c r="BZP24" s="407"/>
      <c r="BZQ24" s="407"/>
      <c r="BZR24" s="407"/>
      <c r="BZS24" s="407"/>
      <c r="BZT24" s="407"/>
      <c r="BZU24" s="407"/>
      <c r="BZV24" s="407"/>
      <c r="BZW24" s="407"/>
      <c r="BZX24" s="407"/>
      <c r="BZY24" s="407"/>
      <c r="BZZ24" s="407"/>
      <c r="CAA24" s="407"/>
      <c r="CAB24" s="407"/>
      <c r="CAC24" s="407"/>
      <c r="CAD24" s="407"/>
      <c r="CAE24" s="407"/>
      <c r="CAF24" s="407"/>
      <c r="CAG24" s="407"/>
      <c r="CAH24" s="407"/>
      <c r="CAI24" s="407"/>
      <c r="CAJ24" s="407"/>
      <c r="CAK24" s="407"/>
      <c r="CAL24" s="407"/>
      <c r="CAM24" s="407"/>
      <c r="CAN24" s="407"/>
      <c r="CAO24" s="407"/>
      <c r="CAP24" s="407"/>
      <c r="CAQ24" s="407"/>
      <c r="CAR24" s="407"/>
      <c r="CAS24" s="407"/>
      <c r="CAT24" s="407"/>
      <c r="CAU24" s="407"/>
      <c r="CAV24" s="407"/>
      <c r="CAW24" s="407"/>
      <c r="CAX24" s="407"/>
      <c r="CAY24" s="407"/>
      <c r="CAZ24" s="407"/>
      <c r="CBA24" s="407"/>
      <c r="CBB24" s="407"/>
      <c r="CBC24" s="407"/>
      <c r="CBD24" s="407"/>
      <c r="CBE24" s="407"/>
      <c r="CBF24" s="407"/>
      <c r="CBG24" s="407"/>
      <c r="CBH24" s="407"/>
      <c r="CBI24" s="407"/>
      <c r="CBJ24" s="407"/>
      <c r="CBK24" s="407"/>
      <c r="CBL24" s="407"/>
      <c r="CBM24" s="407"/>
      <c r="CBN24" s="407"/>
      <c r="CBO24" s="407"/>
      <c r="CBP24" s="407"/>
      <c r="CBQ24" s="407"/>
      <c r="CBR24" s="407"/>
      <c r="CBS24" s="407"/>
      <c r="CBT24" s="407"/>
      <c r="CBU24" s="407"/>
      <c r="CBV24" s="407"/>
      <c r="CBW24" s="407"/>
      <c r="CBX24" s="407"/>
      <c r="CBY24" s="407"/>
      <c r="CBZ24" s="407"/>
      <c r="CCA24" s="407"/>
      <c r="CCB24" s="407"/>
      <c r="CCC24" s="407"/>
      <c r="CCD24" s="407"/>
      <c r="CCE24" s="407"/>
      <c r="CCF24" s="407"/>
      <c r="CCG24" s="407"/>
      <c r="CCH24" s="407"/>
      <c r="CCI24" s="407"/>
      <c r="CCJ24" s="407"/>
      <c r="CCK24" s="407"/>
      <c r="CCL24" s="407"/>
      <c r="CCM24" s="407"/>
      <c r="CCN24" s="407"/>
      <c r="CCO24" s="407"/>
      <c r="CCP24" s="407"/>
      <c r="CCQ24" s="407"/>
      <c r="CCR24" s="407"/>
      <c r="CCS24" s="407"/>
      <c r="CCT24" s="407"/>
      <c r="CCU24" s="407"/>
      <c r="CCV24" s="407"/>
      <c r="CCW24" s="407"/>
      <c r="CCX24" s="407"/>
      <c r="CCY24" s="407"/>
      <c r="CCZ24" s="407"/>
      <c r="CDA24" s="407"/>
      <c r="CDB24" s="407"/>
      <c r="CDC24" s="407"/>
      <c r="CDD24" s="407"/>
      <c r="CDE24" s="407"/>
      <c r="CDF24" s="407"/>
      <c r="CDG24" s="407"/>
      <c r="CDH24" s="407"/>
      <c r="CDI24" s="407"/>
      <c r="CDJ24" s="407"/>
      <c r="CDK24" s="407"/>
      <c r="CDL24" s="407"/>
      <c r="CDM24" s="407"/>
      <c r="CDN24" s="407"/>
      <c r="CDO24" s="407"/>
      <c r="CDP24" s="407"/>
      <c r="CDQ24" s="407"/>
      <c r="CDR24" s="407"/>
      <c r="CDS24" s="407"/>
      <c r="CDT24" s="407"/>
      <c r="CDU24" s="407"/>
      <c r="CDV24" s="407"/>
      <c r="CDW24" s="407"/>
      <c r="CDX24" s="407"/>
      <c r="CDY24" s="407"/>
      <c r="CDZ24" s="407"/>
      <c r="CEA24" s="407"/>
      <c r="CEB24" s="407"/>
      <c r="CEC24" s="407"/>
      <c r="CED24" s="407"/>
      <c r="CEE24" s="407"/>
      <c r="CEF24" s="407"/>
      <c r="CEG24" s="407"/>
      <c r="CEH24" s="407"/>
      <c r="CEI24" s="407"/>
      <c r="CEJ24" s="407"/>
      <c r="CEK24" s="407"/>
      <c r="CEL24" s="407"/>
      <c r="CEM24" s="407"/>
      <c r="CEN24" s="407"/>
      <c r="CEO24" s="407"/>
      <c r="CEP24" s="407"/>
      <c r="CEQ24" s="407"/>
      <c r="CER24" s="407"/>
      <c r="CES24" s="407"/>
      <c r="CET24" s="407"/>
      <c r="CEU24" s="407"/>
      <c r="CEV24" s="407"/>
      <c r="CEW24" s="407"/>
      <c r="CEX24" s="407"/>
      <c r="CEY24" s="407"/>
      <c r="CEZ24" s="407"/>
      <c r="CFA24" s="407"/>
      <c r="CFB24" s="407"/>
      <c r="CFC24" s="407"/>
      <c r="CFD24" s="407"/>
      <c r="CFE24" s="407"/>
      <c r="CFF24" s="407"/>
      <c r="CFG24" s="407"/>
      <c r="CFH24" s="407"/>
      <c r="CFI24" s="407"/>
      <c r="CFJ24" s="407"/>
      <c r="CFK24" s="407"/>
      <c r="CFL24" s="407"/>
      <c r="CFM24" s="407"/>
      <c r="CFN24" s="407"/>
      <c r="CFO24" s="407"/>
      <c r="CFP24" s="407"/>
      <c r="CFQ24" s="407"/>
      <c r="CFR24" s="407"/>
      <c r="CFS24" s="407"/>
      <c r="CFT24" s="407"/>
      <c r="CFU24" s="407"/>
      <c r="CFV24" s="407"/>
      <c r="CFW24" s="407"/>
      <c r="CFX24" s="407"/>
      <c r="CFY24" s="407"/>
      <c r="CFZ24" s="407"/>
      <c r="CGA24" s="407"/>
      <c r="CGB24" s="407"/>
      <c r="CGC24" s="407"/>
      <c r="CGD24" s="407"/>
      <c r="CGE24" s="407"/>
      <c r="CGF24" s="407"/>
      <c r="CGG24" s="407"/>
      <c r="CGH24" s="407"/>
      <c r="CGI24" s="407"/>
      <c r="CGJ24" s="407"/>
      <c r="CGK24" s="407"/>
      <c r="CGL24" s="407"/>
      <c r="CGM24" s="407"/>
      <c r="CGN24" s="407"/>
      <c r="CGO24" s="407"/>
      <c r="CGP24" s="407"/>
      <c r="CGQ24" s="407"/>
      <c r="CGR24" s="407"/>
      <c r="CGS24" s="407"/>
      <c r="CGT24" s="407"/>
      <c r="CGU24" s="407"/>
      <c r="CGV24" s="407"/>
      <c r="CGW24" s="407"/>
      <c r="CGX24" s="407"/>
      <c r="CGY24" s="407"/>
      <c r="CGZ24" s="407"/>
      <c r="CHA24" s="407"/>
      <c r="CHB24" s="407"/>
      <c r="CHC24" s="407"/>
      <c r="CHD24" s="407"/>
      <c r="CHE24" s="407"/>
      <c r="CHF24" s="407"/>
      <c r="CHG24" s="407"/>
      <c r="CHH24" s="407"/>
      <c r="CHI24" s="407"/>
      <c r="CHJ24" s="407"/>
      <c r="CHK24" s="407"/>
      <c r="CHL24" s="407"/>
      <c r="CHM24" s="407"/>
      <c r="CHN24" s="407"/>
      <c r="CHO24" s="407"/>
      <c r="CHP24" s="407"/>
      <c r="CHQ24" s="407"/>
      <c r="CHR24" s="407"/>
      <c r="CHS24" s="407"/>
      <c r="CHT24" s="407"/>
      <c r="CHU24" s="407"/>
      <c r="CHV24" s="407"/>
      <c r="CHW24" s="407"/>
      <c r="CHX24" s="407"/>
      <c r="CHY24" s="407"/>
      <c r="CHZ24" s="407"/>
      <c r="CIA24" s="407"/>
      <c r="CIB24" s="407"/>
      <c r="CIC24" s="407"/>
      <c r="CID24" s="407"/>
      <c r="CIE24" s="407"/>
      <c r="CIF24" s="407"/>
      <c r="CIG24" s="407"/>
      <c r="CIH24" s="407"/>
      <c r="CII24" s="407"/>
      <c r="CIJ24" s="407"/>
      <c r="CIK24" s="407"/>
      <c r="CIL24" s="407"/>
      <c r="CIM24" s="407"/>
      <c r="CIN24" s="407"/>
      <c r="CIO24" s="407"/>
      <c r="CIP24" s="407"/>
      <c r="CIQ24" s="407"/>
      <c r="CIR24" s="407"/>
      <c r="CIS24" s="407"/>
      <c r="CIT24" s="407"/>
      <c r="CIU24" s="407"/>
      <c r="CIV24" s="407"/>
      <c r="CIW24" s="407"/>
      <c r="CIX24" s="407"/>
      <c r="CIY24" s="407"/>
      <c r="CIZ24" s="407"/>
      <c r="CJA24" s="407"/>
      <c r="CJB24" s="407"/>
      <c r="CJC24" s="407"/>
      <c r="CJD24" s="407"/>
      <c r="CJE24" s="407"/>
      <c r="CJF24" s="407"/>
      <c r="CJG24" s="407"/>
      <c r="CJH24" s="407"/>
      <c r="CJI24" s="407"/>
      <c r="CJJ24" s="407"/>
      <c r="CJK24" s="407"/>
      <c r="CJL24" s="407"/>
      <c r="CJM24" s="407"/>
      <c r="CJN24" s="407"/>
      <c r="CJO24" s="407"/>
      <c r="CJP24" s="407"/>
      <c r="CJQ24" s="407"/>
      <c r="CJR24" s="407"/>
      <c r="CJS24" s="407"/>
      <c r="CJT24" s="407"/>
      <c r="CJU24" s="407"/>
      <c r="CJV24" s="407"/>
      <c r="CJW24" s="407"/>
      <c r="CJX24" s="407"/>
      <c r="CJY24" s="407"/>
      <c r="CJZ24" s="407"/>
      <c r="CKA24" s="407"/>
      <c r="CKB24" s="407"/>
      <c r="CKC24" s="407"/>
      <c r="CKD24" s="407"/>
      <c r="CKE24" s="407"/>
      <c r="CKF24" s="407"/>
      <c r="CKG24" s="407"/>
      <c r="CKH24" s="407"/>
      <c r="CKI24" s="407"/>
      <c r="CKJ24" s="407"/>
      <c r="CKK24" s="407"/>
      <c r="CKL24" s="407"/>
      <c r="CKM24" s="407"/>
      <c r="CKN24" s="407"/>
      <c r="CKO24" s="407"/>
      <c r="CKP24" s="407"/>
      <c r="CKQ24" s="407"/>
      <c r="CKR24" s="407"/>
      <c r="CKS24" s="407"/>
      <c r="CKT24" s="407"/>
      <c r="CKU24" s="407"/>
      <c r="CKV24" s="407"/>
      <c r="CKW24" s="407"/>
      <c r="CKX24" s="407"/>
      <c r="CKY24" s="407"/>
      <c r="CKZ24" s="407"/>
      <c r="CLA24" s="407"/>
      <c r="CLB24" s="407"/>
      <c r="CLC24" s="407"/>
      <c r="CLD24" s="407"/>
      <c r="CLE24" s="407"/>
      <c r="CLF24" s="407"/>
      <c r="CLG24" s="407"/>
      <c r="CLH24" s="407"/>
      <c r="CLI24" s="407"/>
      <c r="CLJ24" s="407"/>
      <c r="CLK24" s="407"/>
      <c r="CLL24" s="407"/>
      <c r="CLM24" s="407"/>
      <c r="CLN24" s="407"/>
      <c r="CLO24" s="407"/>
      <c r="CLP24" s="407"/>
      <c r="CLQ24" s="407"/>
      <c r="CLR24" s="407"/>
      <c r="CLS24" s="407"/>
      <c r="CLT24" s="407"/>
      <c r="CLU24" s="407"/>
      <c r="CLV24" s="407"/>
      <c r="CLW24" s="407"/>
      <c r="CLX24" s="407"/>
      <c r="CLY24" s="407"/>
      <c r="CLZ24" s="407"/>
      <c r="CMA24" s="407"/>
      <c r="CMB24" s="407"/>
      <c r="CMC24" s="407"/>
      <c r="CMD24" s="407"/>
      <c r="CME24" s="407"/>
      <c r="CMF24" s="407"/>
      <c r="CMG24" s="407"/>
      <c r="CMH24" s="407"/>
      <c r="CMI24" s="407"/>
      <c r="CMJ24" s="407"/>
      <c r="CMK24" s="407"/>
      <c r="CML24" s="407"/>
      <c r="CMM24" s="407"/>
      <c r="CMN24" s="407"/>
      <c r="CMO24" s="407"/>
      <c r="CMP24" s="407"/>
      <c r="CMQ24" s="407"/>
      <c r="CMR24" s="407"/>
      <c r="CMS24" s="407"/>
      <c r="CMT24" s="407"/>
      <c r="CMU24" s="407"/>
      <c r="CMV24" s="407"/>
      <c r="CMW24" s="407"/>
      <c r="CMX24" s="407"/>
      <c r="CMY24" s="407"/>
      <c r="CMZ24" s="407"/>
      <c r="CNA24" s="407"/>
      <c r="CNB24" s="407"/>
      <c r="CNC24" s="407"/>
      <c r="CND24" s="407"/>
      <c r="CNE24" s="407"/>
      <c r="CNF24" s="407"/>
      <c r="CNG24" s="407"/>
      <c r="CNH24" s="407"/>
      <c r="CNI24" s="407"/>
      <c r="CNJ24" s="407"/>
      <c r="CNK24" s="407"/>
      <c r="CNL24" s="407"/>
      <c r="CNM24" s="407"/>
      <c r="CNN24" s="407"/>
      <c r="CNO24" s="407"/>
      <c r="CNP24" s="407"/>
      <c r="CNQ24" s="407"/>
      <c r="CNR24" s="407"/>
      <c r="CNS24" s="407"/>
      <c r="CNT24" s="407"/>
      <c r="CNU24" s="407"/>
      <c r="CNV24" s="407"/>
      <c r="CNW24" s="407"/>
      <c r="CNX24" s="407"/>
      <c r="CNY24" s="407"/>
      <c r="CNZ24" s="407"/>
      <c r="COA24" s="407"/>
      <c r="COB24" s="407"/>
      <c r="COC24" s="407"/>
      <c r="COD24" s="407"/>
      <c r="COE24" s="407"/>
      <c r="COF24" s="407"/>
      <c r="COG24" s="407"/>
      <c r="COH24" s="407"/>
      <c r="COI24" s="407"/>
      <c r="COJ24" s="407"/>
      <c r="COK24" s="407"/>
      <c r="COL24" s="407"/>
      <c r="COM24" s="407"/>
      <c r="CON24" s="407"/>
      <c r="COO24" s="407"/>
      <c r="COP24" s="407"/>
      <c r="COQ24" s="407"/>
      <c r="COR24" s="407"/>
      <c r="COS24" s="407"/>
      <c r="COT24" s="407"/>
      <c r="COU24" s="407"/>
      <c r="COV24" s="407"/>
      <c r="COW24" s="407"/>
      <c r="COX24" s="407"/>
      <c r="COY24" s="407"/>
      <c r="COZ24" s="407"/>
      <c r="CPA24" s="407"/>
      <c r="CPB24" s="407"/>
      <c r="CPC24" s="407"/>
      <c r="CPD24" s="407"/>
      <c r="CPE24" s="407"/>
      <c r="CPF24" s="407"/>
      <c r="CPG24" s="407"/>
      <c r="CPH24" s="407"/>
      <c r="CPI24" s="407"/>
      <c r="CPJ24" s="407"/>
      <c r="CPK24" s="407"/>
      <c r="CPL24" s="407"/>
      <c r="CPM24" s="407"/>
      <c r="CPN24" s="407"/>
      <c r="CPO24" s="407"/>
      <c r="CPP24" s="407"/>
      <c r="CPQ24" s="407"/>
      <c r="CPR24" s="407"/>
      <c r="CPS24" s="407"/>
      <c r="CPT24" s="407"/>
      <c r="CPU24" s="407"/>
      <c r="CPV24" s="407"/>
      <c r="CPW24" s="407"/>
      <c r="CPX24" s="407"/>
      <c r="CPY24" s="407"/>
      <c r="CPZ24" s="407"/>
      <c r="CQA24" s="407"/>
      <c r="CQB24" s="407"/>
      <c r="CQC24" s="407"/>
      <c r="CQD24" s="407"/>
      <c r="CQE24" s="407"/>
      <c r="CQF24" s="407"/>
      <c r="CQG24" s="407"/>
      <c r="CQH24" s="407"/>
      <c r="CQI24" s="407"/>
      <c r="CQJ24" s="407"/>
      <c r="CQK24" s="407"/>
      <c r="CQL24" s="407"/>
      <c r="CQM24" s="407"/>
      <c r="CQN24" s="407"/>
      <c r="CQO24" s="407"/>
      <c r="CQP24" s="407"/>
      <c r="CQQ24" s="407"/>
      <c r="CQR24" s="407"/>
      <c r="CQS24" s="407"/>
      <c r="CQT24" s="407"/>
      <c r="CQU24" s="407"/>
      <c r="CQV24" s="407"/>
      <c r="CQW24" s="407"/>
      <c r="CQX24" s="407"/>
      <c r="CQY24" s="407"/>
      <c r="CQZ24" s="407"/>
      <c r="CRA24" s="407"/>
      <c r="CRB24" s="407"/>
      <c r="CRC24" s="407"/>
      <c r="CRD24" s="407"/>
      <c r="CRE24" s="407"/>
      <c r="CRF24" s="407"/>
      <c r="CRG24" s="407"/>
      <c r="CRH24" s="407"/>
      <c r="CRI24" s="407"/>
      <c r="CRJ24" s="407"/>
      <c r="CRK24" s="407"/>
      <c r="CRL24" s="407"/>
      <c r="CRM24" s="407"/>
      <c r="CRN24" s="407"/>
      <c r="CRO24" s="407"/>
      <c r="CRP24" s="407"/>
      <c r="CRQ24" s="407"/>
      <c r="CRR24" s="407"/>
      <c r="CRS24" s="407"/>
      <c r="CRT24" s="407"/>
      <c r="CRU24" s="407"/>
      <c r="CRV24" s="407"/>
      <c r="CRW24" s="407"/>
      <c r="CRX24" s="407"/>
      <c r="CRY24" s="407"/>
      <c r="CRZ24" s="407"/>
      <c r="CSA24" s="407"/>
      <c r="CSB24" s="407"/>
      <c r="CSC24" s="407"/>
      <c r="CSD24" s="407"/>
      <c r="CSE24" s="407"/>
      <c r="CSF24" s="407"/>
      <c r="CSG24" s="407"/>
      <c r="CSH24" s="407"/>
      <c r="CSI24" s="407"/>
      <c r="CSJ24" s="407"/>
      <c r="CSK24" s="407"/>
      <c r="CSL24" s="407"/>
      <c r="CSM24" s="407"/>
      <c r="CSN24" s="407"/>
      <c r="CSO24" s="407"/>
      <c r="CSP24" s="407"/>
      <c r="CSQ24" s="407"/>
      <c r="CSR24" s="407"/>
      <c r="CSS24" s="407"/>
      <c r="CST24" s="407"/>
      <c r="CSU24" s="407"/>
      <c r="CSV24" s="407"/>
      <c r="CSW24" s="407"/>
      <c r="CSX24" s="407"/>
      <c r="CSY24" s="407"/>
      <c r="CSZ24" s="407"/>
      <c r="CTA24" s="407"/>
      <c r="CTB24" s="407"/>
      <c r="CTC24" s="407"/>
      <c r="CTD24" s="407"/>
      <c r="CTE24" s="407"/>
      <c r="CTF24" s="407"/>
      <c r="CTG24" s="407"/>
      <c r="CTH24" s="407"/>
      <c r="CTI24" s="407"/>
      <c r="CTJ24" s="407"/>
      <c r="CTK24" s="407"/>
      <c r="CTL24" s="407"/>
      <c r="CTM24" s="407"/>
      <c r="CTN24" s="407"/>
      <c r="CTO24" s="407"/>
      <c r="CTP24" s="407"/>
      <c r="CTQ24" s="407"/>
      <c r="CTR24" s="407"/>
      <c r="CTS24" s="407"/>
      <c r="CTT24" s="407"/>
      <c r="CTU24" s="407"/>
      <c r="CTV24" s="407"/>
      <c r="CTW24" s="407"/>
      <c r="CTX24" s="407"/>
      <c r="CTY24" s="407"/>
      <c r="CTZ24" s="407"/>
      <c r="CUA24" s="407"/>
      <c r="CUB24" s="407"/>
      <c r="CUC24" s="407"/>
      <c r="CUD24" s="407"/>
      <c r="CUE24" s="407"/>
      <c r="CUF24" s="407"/>
      <c r="CUG24" s="407"/>
      <c r="CUH24" s="407"/>
      <c r="CUI24" s="407"/>
      <c r="CUJ24" s="407"/>
      <c r="CUK24" s="407"/>
      <c r="CUL24" s="407"/>
      <c r="CUM24" s="407"/>
      <c r="CUN24" s="407"/>
      <c r="CUO24" s="407"/>
      <c r="CUP24" s="407"/>
      <c r="CUQ24" s="407"/>
      <c r="CUR24" s="407"/>
      <c r="CUS24" s="407"/>
      <c r="CUT24" s="407"/>
      <c r="CUU24" s="407"/>
      <c r="CUV24" s="407"/>
      <c r="CUW24" s="407"/>
      <c r="CUX24" s="407"/>
      <c r="CUY24" s="407"/>
      <c r="CUZ24" s="407"/>
      <c r="CVA24" s="407"/>
      <c r="CVB24" s="407"/>
      <c r="CVC24" s="407"/>
      <c r="CVD24" s="407"/>
      <c r="CVE24" s="407"/>
      <c r="CVF24" s="407"/>
      <c r="CVG24" s="407"/>
      <c r="CVH24" s="407"/>
      <c r="CVI24" s="407"/>
      <c r="CVJ24" s="407"/>
      <c r="CVK24" s="407"/>
      <c r="CVL24" s="407"/>
      <c r="CVM24" s="407"/>
      <c r="CVN24" s="407"/>
      <c r="CVO24" s="407"/>
      <c r="CVP24" s="407"/>
      <c r="CVQ24" s="407"/>
      <c r="CVR24" s="407"/>
      <c r="CVS24" s="407"/>
      <c r="CVT24" s="407"/>
      <c r="CVU24" s="407"/>
      <c r="CVV24" s="407"/>
      <c r="CVW24" s="407"/>
      <c r="CVX24" s="407"/>
      <c r="CVY24" s="407"/>
      <c r="CVZ24" s="407"/>
      <c r="CWA24" s="407"/>
      <c r="CWB24" s="407"/>
      <c r="CWC24" s="407"/>
      <c r="CWD24" s="407"/>
      <c r="CWE24" s="407"/>
      <c r="CWF24" s="407"/>
      <c r="CWG24" s="407"/>
      <c r="CWH24" s="407"/>
      <c r="CWI24" s="407"/>
      <c r="CWJ24" s="407"/>
      <c r="CWK24" s="407"/>
      <c r="CWL24" s="407"/>
      <c r="CWM24" s="407"/>
      <c r="CWN24" s="407"/>
      <c r="CWO24" s="407"/>
      <c r="CWP24" s="407"/>
      <c r="CWQ24" s="407"/>
      <c r="CWR24" s="407"/>
      <c r="CWS24" s="407"/>
      <c r="CWT24" s="407"/>
      <c r="CWU24" s="407"/>
      <c r="CWV24" s="407"/>
      <c r="CWW24" s="407"/>
      <c r="CWX24" s="407"/>
      <c r="CWY24" s="407"/>
      <c r="CWZ24" s="407"/>
      <c r="CXA24" s="407"/>
      <c r="CXB24" s="407"/>
      <c r="CXC24" s="407"/>
      <c r="CXD24" s="407"/>
      <c r="CXE24" s="407"/>
      <c r="CXF24" s="407"/>
      <c r="CXG24" s="407"/>
      <c r="CXH24" s="407"/>
      <c r="CXI24" s="407"/>
      <c r="CXJ24" s="407"/>
      <c r="CXK24" s="407"/>
      <c r="CXL24" s="407"/>
      <c r="CXM24" s="407"/>
      <c r="CXN24" s="407"/>
      <c r="CXO24" s="407"/>
      <c r="CXP24" s="407"/>
      <c r="CXQ24" s="407"/>
      <c r="CXR24" s="407"/>
      <c r="CXS24" s="407"/>
      <c r="CXT24" s="407"/>
      <c r="CXU24" s="407"/>
      <c r="CXV24" s="407"/>
      <c r="CXW24" s="407"/>
      <c r="CXX24" s="407"/>
      <c r="CXY24" s="407"/>
      <c r="CXZ24" s="407"/>
      <c r="CYA24" s="407"/>
      <c r="CYB24" s="407"/>
      <c r="CYC24" s="407"/>
      <c r="CYD24" s="407"/>
      <c r="CYE24" s="407"/>
      <c r="CYF24" s="407"/>
      <c r="CYG24" s="407"/>
      <c r="CYH24" s="407"/>
      <c r="CYI24" s="407"/>
      <c r="CYJ24" s="407"/>
      <c r="CYK24" s="407"/>
      <c r="CYL24" s="407"/>
      <c r="CYM24" s="407"/>
      <c r="CYN24" s="407"/>
      <c r="CYO24" s="407"/>
      <c r="CYP24" s="407"/>
      <c r="CYQ24" s="407"/>
      <c r="CYR24" s="407"/>
      <c r="CYS24" s="407"/>
      <c r="CYT24" s="407"/>
      <c r="CYU24" s="407"/>
      <c r="CYV24" s="407"/>
      <c r="CYW24" s="407"/>
      <c r="CYX24" s="407"/>
      <c r="CYY24" s="407"/>
      <c r="CYZ24" s="407"/>
      <c r="CZA24" s="407"/>
      <c r="CZB24" s="407"/>
      <c r="CZC24" s="407"/>
      <c r="CZD24" s="407"/>
      <c r="CZE24" s="407"/>
      <c r="CZF24" s="407"/>
      <c r="CZG24" s="407"/>
      <c r="CZH24" s="407"/>
      <c r="CZI24" s="407"/>
      <c r="CZJ24" s="407"/>
      <c r="CZK24" s="407"/>
      <c r="CZL24" s="407"/>
      <c r="CZM24" s="407"/>
      <c r="CZN24" s="407"/>
      <c r="CZO24" s="407"/>
      <c r="CZP24" s="407"/>
      <c r="CZQ24" s="407"/>
      <c r="CZR24" s="407"/>
      <c r="CZS24" s="407"/>
      <c r="CZT24" s="407"/>
      <c r="CZU24" s="407"/>
      <c r="CZV24" s="407"/>
      <c r="CZW24" s="407"/>
      <c r="CZX24" s="407"/>
      <c r="CZY24" s="407"/>
      <c r="CZZ24" s="407"/>
      <c r="DAA24" s="407"/>
      <c r="DAB24" s="407"/>
      <c r="DAC24" s="407"/>
      <c r="DAD24" s="407"/>
      <c r="DAE24" s="407"/>
      <c r="DAF24" s="407"/>
      <c r="DAG24" s="407"/>
      <c r="DAH24" s="407"/>
      <c r="DAI24" s="407"/>
      <c r="DAJ24" s="407"/>
      <c r="DAK24" s="407"/>
      <c r="DAL24" s="407"/>
      <c r="DAM24" s="407"/>
      <c r="DAN24" s="407"/>
      <c r="DAO24" s="407"/>
      <c r="DAP24" s="407"/>
      <c r="DAQ24" s="407"/>
      <c r="DAR24" s="407"/>
      <c r="DAS24" s="407"/>
      <c r="DAT24" s="407"/>
      <c r="DAU24" s="407"/>
      <c r="DAV24" s="407"/>
      <c r="DAW24" s="407"/>
      <c r="DAX24" s="407"/>
      <c r="DAY24" s="407"/>
      <c r="DAZ24" s="407"/>
      <c r="DBA24" s="407"/>
      <c r="DBB24" s="407"/>
      <c r="DBC24" s="407"/>
      <c r="DBD24" s="407"/>
      <c r="DBE24" s="407"/>
      <c r="DBF24" s="407"/>
      <c r="DBG24" s="407"/>
      <c r="DBH24" s="407"/>
      <c r="DBI24" s="407"/>
      <c r="DBJ24" s="407"/>
      <c r="DBK24" s="407"/>
      <c r="DBL24" s="407"/>
      <c r="DBM24" s="407"/>
      <c r="DBN24" s="407"/>
      <c r="DBO24" s="407"/>
      <c r="DBP24" s="407"/>
      <c r="DBQ24" s="407"/>
      <c r="DBR24" s="407"/>
      <c r="DBS24" s="407"/>
      <c r="DBT24" s="407"/>
      <c r="DBU24" s="407"/>
      <c r="DBV24" s="407"/>
      <c r="DBW24" s="407"/>
      <c r="DBX24" s="407"/>
      <c r="DBY24" s="407"/>
      <c r="DBZ24" s="407"/>
      <c r="DCA24" s="407"/>
      <c r="DCB24" s="407"/>
      <c r="DCC24" s="407"/>
      <c r="DCD24" s="407"/>
      <c r="DCE24" s="407"/>
      <c r="DCF24" s="407"/>
      <c r="DCG24" s="407"/>
      <c r="DCH24" s="407"/>
      <c r="DCI24" s="407"/>
      <c r="DCJ24" s="407"/>
      <c r="DCK24" s="407"/>
      <c r="DCL24" s="407"/>
      <c r="DCM24" s="407"/>
      <c r="DCN24" s="407"/>
      <c r="DCO24" s="407"/>
      <c r="DCP24" s="407"/>
      <c r="DCQ24" s="407"/>
      <c r="DCR24" s="407"/>
      <c r="DCS24" s="407"/>
      <c r="DCT24" s="407"/>
      <c r="DCU24" s="407"/>
      <c r="DCV24" s="407"/>
      <c r="DCW24" s="407"/>
      <c r="DCX24" s="407"/>
      <c r="DCY24" s="407"/>
      <c r="DCZ24" s="407"/>
      <c r="DDA24" s="407"/>
      <c r="DDB24" s="407"/>
      <c r="DDC24" s="407"/>
      <c r="DDD24" s="407"/>
      <c r="DDE24" s="407"/>
      <c r="DDF24" s="407"/>
      <c r="DDG24" s="407"/>
      <c r="DDH24" s="407"/>
      <c r="DDI24" s="407"/>
      <c r="DDJ24" s="407"/>
      <c r="DDK24" s="407"/>
      <c r="DDL24" s="407"/>
      <c r="DDM24" s="407"/>
      <c r="DDN24" s="407"/>
      <c r="DDO24" s="407"/>
      <c r="DDP24" s="407"/>
      <c r="DDQ24" s="407"/>
      <c r="DDR24" s="407"/>
      <c r="DDS24" s="407"/>
      <c r="DDT24" s="407"/>
      <c r="DDU24" s="407"/>
      <c r="DDV24" s="407"/>
      <c r="DDW24" s="407"/>
      <c r="DDX24" s="407"/>
      <c r="DDY24" s="407"/>
      <c r="DDZ24" s="407"/>
      <c r="DEA24" s="407"/>
      <c r="DEB24" s="407"/>
      <c r="DEC24" s="407"/>
      <c r="DED24" s="407"/>
      <c r="DEE24" s="407"/>
      <c r="DEF24" s="407"/>
      <c r="DEG24" s="407"/>
      <c r="DEH24" s="407"/>
      <c r="DEI24" s="407"/>
      <c r="DEJ24" s="407"/>
      <c r="DEK24" s="407"/>
      <c r="DEL24" s="407"/>
      <c r="DEM24" s="407"/>
      <c r="DEN24" s="407"/>
      <c r="DEO24" s="407"/>
      <c r="DEP24" s="407"/>
      <c r="DEQ24" s="407"/>
      <c r="DER24" s="407"/>
      <c r="DES24" s="407"/>
      <c r="DET24" s="407"/>
      <c r="DEU24" s="407"/>
      <c r="DEV24" s="407"/>
      <c r="DEW24" s="407"/>
      <c r="DEX24" s="407"/>
      <c r="DEY24" s="407"/>
      <c r="DEZ24" s="407"/>
      <c r="DFA24" s="407"/>
      <c r="DFB24" s="407"/>
      <c r="DFC24" s="407"/>
      <c r="DFD24" s="407"/>
      <c r="DFE24" s="407"/>
      <c r="DFF24" s="407"/>
      <c r="DFG24" s="407"/>
      <c r="DFH24" s="407"/>
      <c r="DFI24" s="407"/>
      <c r="DFJ24" s="407"/>
      <c r="DFK24" s="407"/>
      <c r="DFL24" s="407"/>
      <c r="DFM24" s="407"/>
      <c r="DFN24" s="407"/>
      <c r="DFO24" s="407"/>
      <c r="DFP24" s="407"/>
      <c r="DFQ24" s="407"/>
      <c r="DFR24" s="407"/>
      <c r="DFS24" s="407"/>
      <c r="DFT24" s="407"/>
      <c r="DFU24" s="407"/>
      <c r="DFV24" s="407"/>
      <c r="DFW24" s="407"/>
      <c r="DFX24" s="407"/>
      <c r="DFY24" s="407"/>
      <c r="DFZ24" s="407"/>
      <c r="DGA24" s="407"/>
      <c r="DGB24" s="407"/>
      <c r="DGC24" s="407"/>
      <c r="DGD24" s="407"/>
      <c r="DGE24" s="407"/>
      <c r="DGF24" s="407"/>
      <c r="DGG24" s="407"/>
      <c r="DGH24" s="407"/>
      <c r="DGI24" s="407"/>
      <c r="DGJ24" s="407"/>
      <c r="DGK24" s="407"/>
      <c r="DGL24" s="407"/>
      <c r="DGM24" s="407"/>
      <c r="DGN24" s="407"/>
      <c r="DGO24" s="407"/>
      <c r="DGP24" s="407"/>
      <c r="DGQ24" s="407"/>
      <c r="DGR24" s="407"/>
      <c r="DGS24" s="407"/>
      <c r="DGT24" s="407"/>
      <c r="DGU24" s="407"/>
      <c r="DGV24" s="407"/>
      <c r="DGW24" s="407"/>
      <c r="DGX24" s="407"/>
      <c r="DGY24" s="407"/>
      <c r="DGZ24" s="407"/>
      <c r="DHA24" s="407"/>
      <c r="DHB24" s="407"/>
      <c r="DHC24" s="407"/>
      <c r="DHD24" s="407"/>
      <c r="DHE24" s="407"/>
      <c r="DHF24" s="407"/>
      <c r="DHG24" s="407"/>
      <c r="DHH24" s="407"/>
      <c r="DHI24" s="407"/>
      <c r="DHJ24" s="407"/>
      <c r="DHK24" s="407"/>
      <c r="DHL24" s="407"/>
      <c r="DHM24" s="407"/>
      <c r="DHN24" s="407"/>
      <c r="DHO24" s="407"/>
      <c r="DHP24" s="407"/>
      <c r="DHQ24" s="407"/>
      <c r="DHR24" s="407"/>
      <c r="DHS24" s="407"/>
      <c r="DHT24" s="407"/>
      <c r="DHU24" s="407"/>
      <c r="DHV24" s="407"/>
      <c r="DHW24" s="407"/>
      <c r="DHX24" s="407"/>
      <c r="DHY24" s="407"/>
      <c r="DHZ24" s="407"/>
      <c r="DIA24" s="407"/>
      <c r="DIB24" s="407"/>
      <c r="DIC24" s="407"/>
      <c r="DID24" s="407"/>
      <c r="DIE24" s="407"/>
      <c r="DIF24" s="407"/>
      <c r="DIG24" s="407"/>
      <c r="DIH24" s="407"/>
      <c r="DII24" s="407"/>
      <c r="DIJ24" s="407"/>
      <c r="DIK24" s="407"/>
      <c r="DIL24" s="407"/>
      <c r="DIM24" s="407"/>
      <c r="DIN24" s="407"/>
      <c r="DIO24" s="407"/>
      <c r="DIP24" s="407"/>
      <c r="DIQ24" s="407"/>
      <c r="DIR24" s="407"/>
      <c r="DIS24" s="407"/>
      <c r="DIT24" s="407"/>
      <c r="DIU24" s="407"/>
      <c r="DIV24" s="407"/>
      <c r="DIW24" s="407"/>
      <c r="DIX24" s="407"/>
      <c r="DIY24" s="407"/>
      <c r="DIZ24" s="407"/>
      <c r="DJA24" s="407"/>
      <c r="DJB24" s="407"/>
      <c r="DJC24" s="407"/>
      <c r="DJD24" s="407"/>
      <c r="DJE24" s="407"/>
      <c r="DJF24" s="407"/>
      <c r="DJG24" s="407"/>
      <c r="DJH24" s="407"/>
      <c r="DJI24" s="407"/>
      <c r="DJJ24" s="407"/>
      <c r="DJK24" s="407"/>
      <c r="DJL24" s="407"/>
      <c r="DJM24" s="407"/>
      <c r="DJN24" s="407"/>
      <c r="DJO24" s="407"/>
      <c r="DJP24" s="407"/>
      <c r="DJQ24" s="407"/>
      <c r="DJR24" s="407"/>
      <c r="DJS24" s="407"/>
      <c r="DJT24" s="407"/>
      <c r="DJU24" s="407"/>
      <c r="DJV24" s="407"/>
      <c r="DJW24" s="407"/>
      <c r="DJX24" s="407"/>
      <c r="DJY24" s="407"/>
      <c r="DJZ24" s="407"/>
      <c r="DKA24" s="407"/>
      <c r="DKB24" s="407"/>
      <c r="DKC24" s="407"/>
      <c r="DKD24" s="407"/>
      <c r="DKE24" s="407"/>
      <c r="DKF24" s="407"/>
      <c r="DKG24" s="407"/>
      <c r="DKH24" s="407"/>
      <c r="DKI24" s="407"/>
      <c r="DKJ24" s="407"/>
      <c r="DKK24" s="407"/>
      <c r="DKL24" s="407"/>
      <c r="DKM24" s="407"/>
      <c r="DKN24" s="407"/>
      <c r="DKO24" s="407"/>
      <c r="DKP24" s="407"/>
      <c r="DKQ24" s="407"/>
      <c r="DKR24" s="407"/>
      <c r="DKS24" s="407"/>
      <c r="DKT24" s="407"/>
      <c r="DKU24" s="407"/>
      <c r="DKV24" s="407"/>
      <c r="DKW24" s="407"/>
      <c r="DKX24" s="407"/>
      <c r="DKY24" s="407"/>
      <c r="DKZ24" s="407"/>
      <c r="DLA24" s="407"/>
      <c r="DLB24" s="407"/>
      <c r="DLC24" s="407"/>
      <c r="DLD24" s="407"/>
      <c r="DLE24" s="407"/>
      <c r="DLF24" s="407"/>
      <c r="DLG24" s="407"/>
      <c r="DLH24" s="407"/>
      <c r="DLI24" s="407"/>
      <c r="DLJ24" s="407"/>
      <c r="DLK24" s="407"/>
      <c r="DLL24" s="407"/>
      <c r="DLM24" s="407"/>
      <c r="DLN24" s="407"/>
      <c r="DLO24" s="407"/>
      <c r="DLP24" s="407"/>
      <c r="DLQ24" s="407"/>
      <c r="DLR24" s="407"/>
      <c r="DLS24" s="407"/>
      <c r="DLT24" s="407"/>
      <c r="DLU24" s="407"/>
      <c r="DLV24" s="407"/>
      <c r="DLW24" s="407"/>
      <c r="DLX24" s="407"/>
      <c r="DLY24" s="407"/>
      <c r="DLZ24" s="407"/>
      <c r="DMA24" s="407"/>
      <c r="DMB24" s="407"/>
      <c r="DMC24" s="407"/>
      <c r="DMD24" s="407"/>
      <c r="DME24" s="407"/>
      <c r="DMF24" s="407"/>
      <c r="DMG24" s="407"/>
      <c r="DMH24" s="407"/>
      <c r="DMI24" s="407"/>
      <c r="DMJ24" s="407"/>
      <c r="DMK24" s="407"/>
      <c r="DML24" s="407"/>
      <c r="DMM24" s="407"/>
      <c r="DMN24" s="407"/>
      <c r="DMO24" s="407"/>
      <c r="DMP24" s="407"/>
      <c r="DMQ24" s="407"/>
      <c r="DMR24" s="407"/>
      <c r="DMS24" s="407"/>
      <c r="DMT24" s="407"/>
      <c r="DMU24" s="407"/>
      <c r="DMV24" s="407"/>
      <c r="DMW24" s="407"/>
      <c r="DMX24" s="407"/>
      <c r="DMY24" s="407"/>
      <c r="DMZ24" s="407"/>
      <c r="DNA24" s="407"/>
      <c r="DNB24" s="407"/>
      <c r="DNC24" s="407"/>
      <c r="DND24" s="407"/>
      <c r="DNE24" s="407"/>
      <c r="DNF24" s="407"/>
      <c r="DNG24" s="407"/>
      <c r="DNH24" s="407"/>
      <c r="DNI24" s="407"/>
      <c r="DNJ24" s="407"/>
      <c r="DNK24" s="407"/>
      <c r="DNL24" s="407"/>
      <c r="DNM24" s="407"/>
      <c r="DNN24" s="407"/>
      <c r="DNO24" s="407"/>
      <c r="DNP24" s="407"/>
      <c r="DNQ24" s="407"/>
      <c r="DNR24" s="407"/>
      <c r="DNS24" s="407"/>
      <c r="DNT24" s="407"/>
      <c r="DNU24" s="407"/>
      <c r="DNV24" s="407"/>
      <c r="DNW24" s="407"/>
      <c r="DNX24" s="407"/>
      <c r="DNY24" s="407"/>
      <c r="DNZ24" s="407"/>
      <c r="DOA24" s="407"/>
      <c r="DOB24" s="407"/>
      <c r="DOC24" s="407"/>
      <c r="DOD24" s="407"/>
      <c r="DOE24" s="407"/>
      <c r="DOF24" s="407"/>
      <c r="DOG24" s="407"/>
      <c r="DOH24" s="407"/>
      <c r="DOI24" s="407"/>
      <c r="DOJ24" s="407"/>
      <c r="DOK24" s="407"/>
      <c r="DOL24" s="407"/>
      <c r="DOM24" s="407"/>
      <c r="DON24" s="407"/>
      <c r="DOO24" s="407"/>
      <c r="DOP24" s="407"/>
      <c r="DOQ24" s="407"/>
      <c r="DOR24" s="407"/>
      <c r="DOS24" s="407"/>
      <c r="DOT24" s="407"/>
      <c r="DOU24" s="407"/>
      <c r="DOV24" s="407"/>
      <c r="DOW24" s="407"/>
      <c r="DOX24" s="407"/>
      <c r="DOY24" s="407"/>
      <c r="DOZ24" s="407"/>
      <c r="DPA24" s="407"/>
      <c r="DPB24" s="407"/>
      <c r="DPC24" s="407"/>
      <c r="DPD24" s="407"/>
      <c r="DPE24" s="407"/>
      <c r="DPF24" s="407"/>
      <c r="DPG24" s="407"/>
      <c r="DPH24" s="407"/>
      <c r="DPI24" s="407"/>
      <c r="DPJ24" s="407"/>
      <c r="DPK24" s="407"/>
      <c r="DPL24" s="407"/>
      <c r="DPM24" s="407"/>
      <c r="DPN24" s="407"/>
      <c r="DPO24" s="407"/>
      <c r="DPP24" s="407"/>
      <c r="DPQ24" s="407"/>
      <c r="DPR24" s="407"/>
      <c r="DPS24" s="407"/>
      <c r="DPT24" s="407"/>
      <c r="DPU24" s="407"/>
      <c r="DPV24" s="407"/>
      <c r="DPW24" s="407"/>
      <c r="DPX24" s="407"/>
      <c r="DPY24" s="407"/>
      <c r="DPZ24" s="407"/>
      <c r="DQA24" s="407"/>
      <c r="DQB24" s="407"/>
      <c r="DQC24" s="407"/>
      <c r="DQD24" s="407"/>
      <c r="DQE24" s="407"/>
      <c r="DQF24" s="407"/>
      <c r="DQG24" s="407"/>
      <c r="DQH24" s="407"/>
      <c r="DQI24" s="407"/>
      <c r="DQJ24" s="407"/>
      <c r="DQK24" s="407"/>
      <c r="DQL24" s="407"/>
      <c r="DQM24" s="407"/>
      <c r="DQN24" s="407"/>
      <c r="DQO24" s="407"/>
      <c r="DQP24" s="407"/>
      <c r="DQQ24" s="407"/>
      <c r="DQR24" s="407"/>
      <c r="DQS24" s="407"/>
      <c r="DQT24" s="407"/>
      <c r="DQU24" s="407"/>
      <c r="DQV24" s="407"/>
      <c r="DQW24" s="407"/>
      <c r="DQX24" s="407"/>
      <c r="DQY24" s="407"/>
      <c r="DQZ24" s="407"/>
      <c r="DRA24" s="407"/>
      <c r="DRB24" s="407"/>
      <c r="DRC24" s="407"/>
      <c r="DRD24" s="407"/>
      <c r="DRE24" s="407"/>
      <c r="DRF24" s="407"/>
      <c r="DRG24" s="407"/>
      <c r="DRH24" s="407"/>
      <c r="DRI24" s="407"/>
      <c r="DRJ24" s="407"/>
      <c r="DRK24" s="407"/>
      <c r="DRL24" s="407"/>
      <c r="DRM24" s="407"/>
      <c r="DRN24" s="407"/>
      <c r="DRO24" s="407"/>
      <c r="DRP24" s="407"/>
      <c r="DRQ24" s="407"/>
      <c r="DRR24" s="407"/>
      <c r="DRS24" s="407"/>
      <c r="DRT24" s="407"/>
      <c r="DRU24" s="407"/>
      <c r="DRV24" s="407"/>
      <c r="DRW24" s="407"/>
      <c r="DRX24" s="407"/>
      <c r="DRY24" s="407"/>
      <c r="DRZ24" s="407"/>
      <c r="DSA24" s="407"/>
      <c r="DSB24" s="407"/>
      <c r="DSC24" s="407"/>
      <c r="DSD24" s="407"/>
      <c r="DSE24" s="407"/>
      <c r="DSF24" s="407"/>
      <c r="DSG24" s="407"/>
      <c r="DSH24" s="407"/>
      <c r="DSI24" s="407"/>
      <c r="DSJ24" s="407"/>
      <c r="DSK24" s="407"/>
      <c r="DSL24" s="407"/>
      <c r="DSM24" s="407"/>
      <c r="DSN24" s="407"/>
      <c r="DSO24" s="407"/>
      <c r="DSP24" s="407"/>
      <c r="DSQ24" s="407"/>
      <c r="DSR24" s="407"/>
      <c r="DSS24" s="407"/>
      <c r="DST24" s="407"/>
      <c r="DSU24" s="407"/>
      <c r="DSV24" s="407"/>
      <c r="DSW24" s="407"/>
      <c r="DSX24" s="407"/>
      <c r="DSY24" s="407"/>
      <c r="DSZ24" s="407"/>
      <c r="DTA24" s="407"/>
      <c r="DTB24" s="407"/>
      <c r="DTC24" s="407"/>
      <c r="DTD24" s="407"/>
      <c r="DTE24" s="407"/>
      <c r="DTF24" s="407"/>
      <c r="DTG24" s="407"/>
      <c r="DTH24" s="407"/>
      <c r="DTI24" s="407"/>
      <c r="DTJ24" s="407"/>
      <c r="DTK24" s="407"/>
      <c r="DTL24" s="407"/>
      <c r="DTM24" s="407"/>
      <c r="DTN24" s="407"/>
      <c r="DTO24" s="407"/>
      <c r="DTP24" s="407"/>
      <c r="DTQ24" s="407"/>
      <c r="DTR24" s="407"/>
      <c r="DTS24" s="407"/>
      <c r="DTT24" s="407"/>
      <c r="DTU24" s="407"/>
      <c r="DTV24" s="407"/>
      <c r="DTW24" s="407"/>
      <c r="DTX24" s="407"/>
      <c r="DTY24" s="407"/>
      <c r="DTZ24" s="407"/>
      <c r="DUA24" s="407"/>
      <c r="DUB24" s="407"/>
      <c r="DUC24" s="407"/>
      <c r="DUD24" s="407"/>
      <c r="DUE24" s="407"/>
      <c r="DUF24" s="407"/>
      <c r="DUG24" s="407"/>
      <c r="DUH24" s="407"/>
      <c r="DUI24" s="407"/>
      <c r="DUJ24" s="407"/>
      <c r="DUK24" s="407"/>
      <c r="DUL24" s="407"/>
      <c r="DUM24" s="407"/>
      <c r="DUN24" s="407"/>
      <c r="DUO24" s="407"/>
      <c r="DUP24" s="407"/>
      <c r="DUQ24" s="407"/>
      <c r="DUR24" s="407"/>
      <c r="DUS24" s="407"/>
      <c r="DUT24" s="407"/>
      <c r="DUU24" s="407"/>
      <c r="DUV24" s="407"/>
      <c r="DUW24" s="407"/>
      <c r="DUX24" s="407"/>
      <c r="DUY24" s="407"/>
      <c r="DUZ24" s="407"/>
      <c r="DVA24" s="407"/>
      <c r="DVB24" s="407"/>
      <c r="DVC24" s="407"/>
      <c r="DVD24" s="407"/>
      <c r="DVE24" s="407"/>
      <c r="DVF24" s="407"/>
      <c r="DVG24" s="407"/>
      <c r="DVH24" s="407"/>
      <c r="DVI24" s="407"/>
      <c r="DVJ24" s="407"/>
      <c r="DVK24" s="407"/>
      <c r="DVL24" s="407"/>
      <c r="DVM24" s="407"/>
      <c r="DVN24" s="407"/>
      <c r="DVO24" s="407"/>
      <c r="DVP24" s="407"/>
      <c r="DVQ24" s="407"/>
      <c r="DVR24" s="407"/>
      <c r="DVS24" s="407"/>
      <c r="DVT24" s="407"/>
      <c r="DVU24" s="407"/>
      <c r="DVV24" s="407"/>
      <c r="DVW24" s="407"/>
      <c r="DVX24" s="407"/>
      <c r="DVY24" s="407"/>
      <c r="DVZ24" s="407"/>
      <c r="DWA24" s="407"/>
      <c r="DWB24" s="407"/>
      <c r="DWC24" s="407"/>
      <c r="DWD24" s="407"/>
      <c r="DWE24" s="407"/>
      <c r="DWF24" s="407"/>
      <c r="DWG24" s="407"/>
      <c r="DWH24" s="407"/>
      <c r="DWI24" s="407"/>
      <c r="DWJ24" s="407"/>
      <c r="DWK24" s="407"/>
      <c r="DWL24" s="407"/>
      <c r="DWM24" s="407"/>
      <c r="DWN24" s="407"/>
      <c r="DWO24" s="407"/>
      <c r="DWP24" s="407"/>
      <c r="DWQ24" s="407"/>
      <c r="DWR24" s="407"/>
      <c r="DWS24" s="407"/>
      <c r="DWT24" s="407"/>
      <c r="DWU24" s="407"/>
      <c r="DWV24" s="407"/>
      <c r="DWW24" s="407"/>
      <c r="DWX24" s="407"/>
      <c r="DWY24" s="407"/>
      <c r="DWZ24" s="407"/>
      <c r="DXA24" s="407"/>
      <c r="DXB24" s="407"/>
      <c r="DXC24" s="407"/>
      <c r="DXD24" s="407"/>
      <c r="DXE24" s="407"/>
      <c r="DXF24" s="407"/>
      <c r="DXG24" s="407"/>
      <c r="DXH24" s="407"/>
      <c r="DXI24" s="407"/>
      <c r="DXJ24" s="407"/>
      <c r="DXK24" s="407"/>
      <c r="DXL24" s="407"/>
      <c r="DXM24" s="407"/>
      <c r="DXN24" s="407"/>
      <c r="DXO24" s="407"/>
      <c r="DXP24" s="407"/>
      <c r="DXQ24" s="407"/>
      <c r="DXR24" s="407"/>
      <c r="DXS24" s="407"/>
      <c r="DXT24" s="407"/>
      <c r="DXU24" s="407"/>
      <c r="DXV24" s="407"/>
      <c r="DXW24" s="407"/>
      <c r="DXX24" s="407"/>
      <c r="DXY24" s="407"/>
      <c r="DXZ24" s="407"/>
      <c r="DYA24" s="407"/>
      <c r="DYB24" s="407"/>
      <c r="DYC24" s="407"/>
      <c r="DYD24" s="407"/>
      <c r="DYE24" s="407"/>
      <c r="DYF24" s="407"/>
      <c r="DYG24" s="407"/>
      <c r="DYH24" s="407"/>
      <c r="DYI24" s="407"/>
      <c r="DYJ24" s="407"/>
      <c r="DYK24" s="407"/>
      <c r="DYL24" s="407"/>
      <c r="DYM24" s="407"/>
      <c r="DYN24" s="407"/>
      <c r="DYO24" s="407"/>
      <c r="DYP24" s="407"/>
      <c r="DYQ24" s="407"/>
      <c r="DYR24" s="407"/>
      <c r="DYS24" s="407"/>
      <c r="DYT24" s="407"/>
      <c r="DYU24" s="407"/>
      <c r="DYV24" s="407"/>
      <c r="DYW24" s="407"/>
      <c r="DYX24" s="407"/>
      <c r="DYY24" s="407"/>
      <c r="DYZ24" s="407"/>
      <c r="DZA24" s="407"/>
      <c r="DZB24" s="407"/>
      <c r="DZC24" s="407"/>
      <c r="DZD24" s="407"/>
      <c r="DZE24" s="407"/>
      <c r="DZF24" s="407"/>
      <c r="DZG24" s="407"/>
      <c r="DZH24" s="407"/>
      <c r="DZI24" s="407"/>
      <c r="DZJ24" s="407"/>
      <c r="DZK24" s="407"/>
      <c r="DZL24" s="407"/>
      <c r="DZM24" s="407"/>
      <c r="DZN24" s="407"/>
      <c r="DZO24" s="407"/>
      <c r="DZP24" s="407"/>
      <c r="DZQ24" s="407"/>
      <c r="DZR24" s="407"/>
      <c r="DZS24" s="407"/>
      <c r="DZT24" s="407"/>
      <c r="DZU24" s="407"/>
      <c r="DZV24" s="407"/>
      <c r="DZW24" s="407"/>
      <c r="DZX24" s="407"/>
      <c r="DZY24" s="407"/>
      <c r="DZZ24" s="407"/>
      <c r="EAA24" s="407"/>
      <c r="EAB24" s="407"/>
      <c r="EAC24" s="407"/>
      <c r="EAD24" s="407"/>
      <c r="EAE24" s="407"/>
      <c r="EAF24" s="407"/>
      <c r="EAG24" s="407"/>
      <c r="EAH24" s="407"/>
      <c r="EAI24" s="407"/>
      <c r="EAJ24" s="407"/>
      <c r="EAK24" s="407"/>
      <c r="EAL24" s="407"/>
      <c r="EAM24" s="407"/>
      <c r="EAN24" s="407"/>
      <c r="EAO24" s="407"/>
      <c r="EAP24" s="407"/>
      <c r="EAQ24" s="407"/>
      <c r="EAR24" s="407"/>
      <c r="EAS24" s="407"/>
      <c r="EAT24" s="407"/>
      <c r="EAU24" s="407"/>
      <c r="EAV24" s="407"/>
      <c r="EAW24" s="407"/>
      <c r="EAX24" s="407"/>
      <c r="EAY24" s="407"/>
      <c r="EAZ24" s="407"/>
      <c r="EBA24" s="407"/>
      <c r="EBB24" s="407"/>
      <c r="EBC24" s="407"/>
      <c r="EBD24" s="407"/>
      <c r="EBE24" s="407"/>
      <c r="EBF24" s="407"/>
      <c r="EBG24" s="407"/>
      <c r="EBH24" s="407"/>
      <c r="EBI24" s="407"/>
      <c r="EBJ24" s="407"/>
      <c r="EBK24" s="407"/>
      <c r="EBL24" s="407"/>
      <c r="EBM24" s="407"/>
      <c r="EBN24" s="407"/>
      <c r="EBO24" s="407"/>
      <c r="EBP24" s="407"/>
      <c r="EBQ24" s="407"/>
      <c r="EBR24" s="407"/>
      <c r="EBS24" s="407"/>
      <c r="EBT24" s="407"/>
      <c r="EBU24" s="407"/>
      <c r="EBV24" s="407"/>
      <c r="EBW24" s="407"/>
      <c r="EBX24" s="407"/>
      <c r="EBY24" s="407"/>
      <c r="EBZ24" s="407"/>
      <c r="ECA24" s="407"/>
      <c r="ECB24" s="407"/>
      <c r="ECC24" s="407"/>
      <c r="ECD24" s="407"/>
      <c r="ECE24" s="407"/>
      <c r="ECF24" s="407"/>
      <c r="ECG24" s="407"/>
      <c r="ECH24" s="407"/>
      <c r="ECI24" s="407"/>
      <c r="ECJ24" s="407"/>
      <c r="ECK24" s="407"/>
      <c r="ECL24" s="407"/>
      <c r="ECM24" s="407"/>
      <c r="ECN24" s="407"/>
      <c r="ECO24" s="407"/>
      <c r="ECP24" s="407"/>
      <c r="ECQ24" s="407"/>
      <c r="ECR24" s="407"/>
      <c r="ECS24" s="407"/>
      <c r="ECT24" s="407"/>
      <c r="ECU24" s="407"/>
      <c r="ECV24" s="407"/>
      <c r="ECW24" s="407"/>
      <c r="ECX24" s="407"/>
      <c r="ECY24" s="407"/>
      <c r="ECZ24" s="407"/>
      <c r="EDA24" s="407"/>
      <c r="EDB24" s="407"/>
      <c r="EDC24" s="407"/>
      <c r="EDD24" s="407"/>
      <c r="EDE24" s="407"/>
      <c r="EDF24" s="407"/>
      <c r="EDG24" s="407"/>
      <c r="EDH24" s="407"/>
      <c r="EDI24" s="407"/>
      <c r="EDJ24" s="407"/>
      <c r="EDK24" s="407"/>
      <c r="EDL24" s="407"/>
      <c r="EDM24" s="407"/>
      <c r="EDN24" s="407"/>
      <c r="EDO24" s="407"/>
      <c r="EDP24" s="407"/>
      <c r="EDQ24" s="407"/>
      <c r="EDR24" s="407"/>
      <c r="EDS24" s="407"/>
      <c r="EDT24" s="407"/>
      <c r="EDU24" s="407"/>
      <c r="EDV24" s="407"/>
      <c r="EDW24" s="407"/>
      <c r="EDX24" s="407"/>
      <c r="EDY24" s="407"/>
      <c r="EDZ24" s="407"/>
      <c r="EEA24" s="407"/>
      <c r="EEB24" s="407"/>
      <c r="EEC24" s="407"/>
      <c r="EED24" s="407"/>
      <c r="EEE24" s="407"/>
      <c r="EEF24" s="407"/>
      <c r="EEG24" s="407"/>
      <c r="EEH24" s="407"/>
      <c r="EEI24" s="407"/>
      <c r="EEJ24" s="407"/>
      <c r="EEK24" s="407"/>
      <c r="EEL24" s="407"/>
      <c r="EEM24" s="407"/>
      <c r="EEN24" s="407"/>
      <c r="EEO24" s="407"/>
      <c r="EEP24" s="407"/>
      <c r="EEQ24" s="407"/>
      <c r="EER24" s="407"/>
      <c r="EES24" s="407"/>
      <c r="EET24" s="407"/>
      <c r="EEU24" s="407"/>
      <c r="EEV24" s="407"/>
      <c r="EEW24" s="407"/>
      <c r="EEX24" s="407"/>
      <c r="EEY24" s="407"/>
      <c r="EEZ24" s="407"/>
      <c r="EFA24" s="407"/>
      <c r="EFB24" s="407"/>
      <c r="EFC24" s="407"/>
      <c r="EFD24" s="407"/>
      <c r="EFE24" s="407"/>
      <c r="EFF24" s="407"/>
      <c r="EFG24" s="407"/>
      <c r="EFH24" s="407"/>
      <c r="EFI24" s="407"/>
      <c r="EFJ24" s="407"/>
      <c r="EFK24" s="407"/>
      <c r="EFL24" s="407"/>
      <c r="EFM24" s="407"/>
      <c r="EFN24" s="407"/>
      <c r="EFO24" s="407"/>
      <c r="EFP24" s="407"/>
      <c r="EFQ24" s="407"/>
      <c r="EFR24" s="407"/>
      <c r="EFS24" s="407"/>
      <c r="EFT24" s="407"/>
      <c r="EFU24" s="407"/>
      <c r="EFV24" s="407"/>
      <c r="EFW24" s="407"/>
      <c r="EFX24" s="407"/>
      <c r="EFY24" s="407"/>
      <c r="EFZ24" s="407"/>
      <c r="EGA24" s="407"/>
      <c r="EGB24" s="407"/>
      <c r="EGC24" s="407"/>
      <c r="EGD24" s="407"/>
      <c r="EGE24" s="407"/>
      <c r="EGF24" s="407"/>
      <c r="EGG24" s="407"/>
      <c r="EGH24" s="407"/>
      <c r="EGI24" s="407"/>
      <c r="EGJ24" s="407"/>
      <c r="EGK24" s="407"/>
      <c r="EGL24" s="407"/>
      <c r="EGM24" s="407"/>
      <c r="EGN24" s="407"/>
      <c r="EGO24" s="407"/>
      <c r="EGP24" s="407"/>
      <c r="EGQ24" s="407"/>
      <c r="EGR24" s="407"/>
      <c r="EGS24" s="407"/>
      <c r="EGT24" s="407"/>
      <c r="EGU24" s="407"/>
      <c r="EGV24" s="407"/>
      <c r="EGW24" s="407"/>
      <c r="EGX24" s="407"/>
      <c r="EGY24" s="407"/>
      <c r="EGZ24" s="407"/>
      <c r="EHA24" s="407"/>
      <c r="EHB24" s="407"/>
      <c r="EHC24" s="407"/>
      <c r="EHD24" s="407"/>
      <c r="EHE24" s="407"/>
      <c r="EHF24" s="407"/>
      <c r="EHG24" s="407"/>
      <c r="EHH24" s="407"/>
      <c r="EHI24" s="407"/>
      <c r="EHJ24" s="407"/>
      <c r="EHK24" s="407"/>
      <c r="EHL24" s="407"/>
      <c r="EHM24" s="407"/>
      <c r="EHN24" s="407"/>
      <c r="EHO24" s="407"/>
      <c r="EHP24" s="407"/>
      <c r="EHQ24" s="407"/>
      <c r="EHR24" s="407"/>
      <c r="EHS24" s="407"/>
      <c r="EHT24" s="407"/>
      <c r="EHU24" s="407"/>
      <c r="EHV24" s="407"/>
      <c r="EHW24" s="407"/>
      <c r="EHX24" s="407"/>
      <c r="EHY24" s="407"/>
      <c r="EHZ24" s="407"/>
      <c r="EIA24" s="407"/>
      <c r="EIB24" s="407"/>
      <c r="EIC24" s="407"/>
      <c r="EID24" s="407"/>
      <c r="EIE24" s="407"/>
      <c r="EIF24" s="407"/>
      <c r="EIG24" s="407"/>
      <c r="EIH24" s="407"/>
      <c r="EII24" s="407"/>
      <c r="EIJ24" s="407"/>
      <c r="EIK24" s="407"/>
      <c r="EIL24" s="407"/>
      <c r="EIM24" s="407"/>
      <c r="EIN24" s="407"/>
      <c r="EIO24" s="407"/>
      <c r="EIP24" s="407"/>
      <c r="EIQ24" s="407"/>
      <c r="EIR24" s="407"/>
      <c r="EIS24" s="407"/>
      <c r="EIT24" s="407"/>
      <c r="EIU24" s="407"/>
      <c r="EIV24" s="407"/>
      <c r="EIW24" s="407"/>
      <c r="EIX24" s="407"/>
      <c r="EIY24" s="407"/>
      <c r="EIZ24" s="407"/>
      <c r="EJA24" s="407"/>
      <c r="EJB24" s="407"/>
      <c r="EJC24" s="407"/>
      <c r="EJD24" s="407"/>
      <c r="EJE24" s="407"/>
      <c r="EJF24" s="407"/>
      <c r="EJG24" s="407"/>
      <c r="EJH24" s="407"/>
      <c r="EJI24" s="407"/>
      <c r="EJJ24" s="407"/>
      <c r="EJK24" s="407"/>
      <c r="EJL24" s="407"/>
      <c r="EJM24" s="407"/>
      <c r="EJN24" s="407"/>
      <c r="EJO24" s="407"/>
      <c r="EJP24" s="407"/>
      <c r="EJQ24" s="407"/>
      <c r="EJR24" s="407"/>
      <c r="EJS24" s="407"/>
      <c r="EJT24" s="407"/>
      <c r="EJU24" s="407"/>
      <c r="EJV24" s="407"/>
      <c r="EJW24" s="407"/>
      <c r="EJX24" s="407"/>
      <c r="EJY24" s="407"/>
      <c r="EJZ24" s="407"/>
      <c r="EKA24" s="407"/>
      <c r="EKB24" s="407"/>
      <c r="EKC24" s="407"/>
      <c r="EKD24" s="407"/>
      <c r="EKE24" s="407"/>
      <c r="EKF24" s="407"/>
      <c r="EKG24" s="407"/>
      <c r="EKH24" s="407"/>
      <c r="EKI24" s="407"/>
      <c r="EKJ24" s="407"/>
      <c r="EKK24" s="407"/>
      <c r="EKL24" s="407"/>
      <c r="EKM24" s="407"/>
      <c r="EKN24" s="407"/>
      <c r="EKO24" s="407"/>
      <c r="EKP24" s="407"/>
      <c r="EKQ24" s="407"/>
      <c r="EKR24" s="407"/>
      <c r="EKS24" s="407"/>
      <c r="EKT24" s="407"/>
      <c r="EKU24" s="407"/>
      <c r="EKV24" s="407"/>
      <c r="EKW24" s="407"/>
      <c r="EKX24" s="407"/>
      <c r="EKY24" s="407"/>
      <c r="EKZ24" s="407"/>
      <c r="ELA24" s="407"/>
      <c r="ELB24" s="407"/>
      <c r="ELC24" s="407"/>
      <c r="ELD24" s="407"/>
      <c r="ELE24" s="407"/>
      <c r="ELF24" s="407"/>
      <c r="ELG24" s="407"/>
      <c r="ELH24" s="407"/>
      <c r="ELI24" s="407"/>
      <c r="ELJ24" s="407"/>
      <c r="ELK24" s="407"/>
      <c r="ELL24" s="407"/>
      <c r="ELM24" s="407"/>
      <c r="ELN24" s="407"/>
      <c r="ELO24" s="407"/>
      <c r="ELP24" s="407"/>
      <c r="ELQ24" s="407"/>
      <c r="ELR24" s="407"/>
      <c r="ELS24" s="407"/>
      <c r="ELT24" s="407"/>
      <c r="ELU24" s="407"/>
      <c r="ELV24" s="407"/>
      <c r="ELW24" s="407"/>
      <c r="ELX24" s="407"/>
      <c r="ELY24" s="407"/>
      <c r="ELZ24" s="407"/>
      <c r="EMA24" s="407"/>
      <c r="EMB24" s="407"/>
      <c r="EMC24" s="407"/>
      <c r="EMD24" s="407"/>
      <c r="EME24" s="407"/>
      <c r="EMF24" s="407"/>
      <c r="EMG24" s="407"/>
      <c r="EMH24" s="407"/>
      <c r="EMI24" s="407"/>
      <c r="EMJ24" s="407"/>
      <c r="EMK24" s="407"/>
      <c r="EML24" s="407"/>
      <c r="EMM24" s="407"/>
      <c r="EMN24" s="407"/>
      <c r="EMO24" s="407"/>
      <c r="EMP24" s="407"/>
      <c r="EMQ24" s="407"/>
      <c r="EMR24" s="407"/>
      <c r="EMS24" s="407"/>
      <c r="EMT24" s="407"/>
      <c r="EMU24" s="407"/>
      <c r="EMV24" s="407"/>
      <c r="EMW24" s="407"/>
      <c r="EMX24" s="407"/>
      <c r="EMY24" s="407"/>
      <c r="EMZ24" s="407"/>
      <c r="ENA24" s="407"/>
      <c r="ENB24" s="407"/>
      <c r="ENC24" s="407"/>
      <c r="END24" s="407"/>
      <c r="ENE24" s="407"/>
      <c r="ENF24" s="407"/>
      <c r="ENG24" s="407"/>
      <c r="ENH24" s="407"/>
      <c r="ENI24" s="407"/>
      <c r="ENJ24" s="407"/>
      <c r="ENK24" s="407"/>
      <c r="ENL24" s="407"/>
      <c r="ENM24" s="407"/>
      <c r="ENN24" s="407"/>
      <c r="ENO24" s="407"/>
      <c r="ENP24" s="407"/>
      <c r="ENQ24" s="407"/>
      <c r="ENR24" s="407"/>
      <c r="ENS24" s="407"/>
      <c r="ENT24" s="407"/>
      <c r="ENU24" s="407"/>
      <c r="ENV24" s="407"/>
      <c r="ENW24" s="407"/>
      <c r="ENX24" s="407"/>
      <c r="ENY24" s="407"/>
      <c r="ENZ24" s="407"/>
      <c r="EOA24" s="407"/>
      <c r="EOB24" s="407"/>
      <c r="EOC24" s="407"/>
      <c r="EOD24" s="407"/>
      <c r="EOE24" s="407"/>
      <c r="EOF24" s="407"/>
      <c r="EOG24" s="407"/>
      <c r="EOH24" s="407"/>
      <c r="EOI24" s="407"/>
      <c r="EOJ24" s="407"/>
      <c r="EOK24" s="407"/>
      <c r="EOL24" s="407"/>
      <c r="EOM24" s="407"/>
      <c r="EON24" s="407"/>
      <c r="EOO24" s="407"/>
      <c r="EOP24" s="407"/>
      <c r="EOQ24" s="407"/>
      <c r="EOR24" s="407"/>
      <c r="EOS24" s="407"/>
      <c r="EOT24" s="407"/>
      <c r="EOU24" s="407"/>
      <c r="EOV24" s="407"/>
      <c r="EOW24" s="407"/>
      <c r="EOX24" s="407"/>
      <c r="EOY24" s="407"/>
      <c r="EOZ24" s="407"/>
      <c r="EPA24" s="407"/>
      <c r="EPB24" s="407"/>
      <c r="EPC24" s="407"/>
      <c r="EPD24" s="407"/>
      <c r="EPE24" s="407"/>
      <c r="EPF24" s="407"/>
      <c r="EPG24" s="407"/>
      <c r="EPH24" s="407"/>
      <c r="EPI24" s="407"/>
      <c r="EPJ24" s="407"/>
      <c r="EPK24" s="407"/>
      <c r="EPL24" s="407"/>
      <c r="EPM24" s="407"/>
      <c r="EPN24" s="407"/>
      <c r="EPO24" s="407"/>
      <c r="EPP24" s="407"/>
      <c r="EPQ24" s="407"/>
      <c r="EPR24" s="407"/>
      <c r="EPS24" s="407"/>
      <c r="EPT24" s="407"/>
      <c r="EPU24" s="407"/>
      <c r="EPV24" s="407"/>
      <c r="EPW24" s="407"/>
      <c r="EPX24" s="407"/>
      <c r="EPY24" s="407"/>
      <c r="EPZ24" s="407"/>
      <c r="EQA24" s="407"/>
      <c r="EQB24" s="407"/>
      <c r="EQC24" s="407"/>
      <c r="EQD24" s="407"/>
      <c r="EQE24" s="407"/>
      <c r="EQF24" s="407"/>
      <c r="EQG24" s="407"/>
      <c r="EQH24" s="407"/>
      <c r="EQI24" s="407"/>
      <c r="EQJ24" s="407"/>
      <c r="EQK24" s="407"/>
      <c r="EQL24" s="407"/>
      <c r="EQM24" s="407"/>
      <c r="EQN24" s="407"/>
      <c r="EQO24" s="407"/>
      <c r="EQP24" s="407"/>
      <c r="EQQ24" s="407"/>
      <c r="EQR24" s="407"/>
      <c r="EQS24" s="407"/>
      <c r="EQT24" s="407"/>
      <c r="EQU24" s="407"/>
      <c r="EQV24" s="407"/>
      <c r="EQW24" s="407"/>
      <c r="EQX24" s="407"/>
      <c r="EQY24" s="407"/>
      <c r="EQZ24" s="407"/>
      <c r="ERA24" s="407"/>
      <c r="ERB24" s="407"/>
      <c r="ERC24" s="407"/>
      <c r="ERD24" s="407"/>
      <c r="ERE24" s="407"/>
      <c r="ERF24" s="407"/>
      <c r="ERG24" s="407"/>
      <c r="ERH24" s="407"/>
      <c r="ERI24" s="407"/>
      <c r="ERJ24" s="407"/>
      <c r="ERK24" s="407"/>
      <c r="ERL24" s="407"/>
      <c r="ERM24" s="407"/>
      <c r="ERN24" s="407"/>
      <c r="ERO24" s="407"/>
      <c r="ERP24" s="407"/>
      <c r="ERQ24" s="407"/>
      <c r="ERR24" s="407"/>
      <c r="ERS24" s="407"/>
      <c r="ERT24" s="407"/>
      <c r="ERU24" s="407"/>
      <c r="ERV24" s="407"/>
      <c r="ERW24" s="407"/>
      <c r="ERX24" s="407"/>
      <c r="ERY24" s="407"/>
      <c r="ERZ24" s="407"/>
      <c r="ESA24" s="407"/>
      <c r="ESB24" s="407"/>
      <c r="ESC24" s="407"/>
      <c r="ESD24" s="407"/>
      <c r="ESE24" s="407"/>
      <c r="ESF24" s="407"/>
      <c r="ESG24" s="407"/>
      <c r="ESH24" s="407"/>
      <c r="ESI24" s="407"/>
      <c r="ESJ24" s="407"/>
      <c r="ESK24" s="407"/>
      <c r="ESL24" s="407"/>
      <c r="ESM24" s="407"/>
      <c r="ESN24" s="407"/>
      <c r="ESO24" s="407"/>
      <c r="ESP24" s="407"/>
      <c r="ESQ24" s="407"/>
      <c r="ESR24" s="407"/>
      <c r="ESS24" s="407"/>
      <c r="EST24" s="407"/>
      <c r="ESU24" s="407"/>
      <c r="ESV24" s="407"/>
      <c r="ESW24" s="407"/>
      <c r="ESX24" s="407"/>
      <c r="ESY24" s="407"/>
      <c r="ESZ24" s="407"/>
      <c r="ETA24" s="407"/>
      <c r="ETB24" s="407"/>
      <c r="ETC24" s="407"/>
      <c r="ETD24" s="407"/>
      <c r="ETE24" s="407"/>
      <c r="ETF24" s="407"/>
      <c r="ETG24" s="407"/>
      <c r="ETH24" s="407"/>
      <c r="ETI24" s="407"/>
      <c r="ETJ24" s="407"/>
      <c r="ETK24" s="407"/>
      <c r="ETL24" s="407"/>
      <c r="ETM24" s="407"/>
      <c r="ETN24" s="407"/>
      <c r="ETO24" s="407"/>
      <c r="ETP24" s="407"/>
      <c r="ETQ24" s="407"/>
      <c r="ETR24" s="407"/>
      <c r="ETS24" s="407"/>
      <c r="ETT24" s="407"/>
      <c r="ETU24" s="407"/>
      <c r="ETV24" s="407"/>
      <c r="ETW24" s="407"/>
      <c r="ETX24" s="407"/>
      <c r="ETY24" s="407"/>
      <c r="ETZ24" s="407"/>
      <c r="EUA24" s="407"/>
      <c r="EUB24" s="407"/>
      <c r="EUC24" s="407"/>
      <c r="EUD24" s="407"/>
      <c r="EUE24" s="407"/>
      <c r="EUF24" s="407"/>
      <c r="EUG24" s="407"/>
      <c r="EUH24" s="407"/>
      <c r="EUI24" s="407"/>
      <c r="EUJ24" s="407"/>
      <c r="EUK24" s="407"/>
      <c r="EUL24" s="407"/>
      <c r="EUM24" s="407"/>
      <c r="EUN24" s="407"/>
      <c r="EUO24" s="407"/>
      <c r="EUP24" s="407"/>
      <c r="EUQ24" s="407"/>
      <c r="EUR24" s="407"/>
      <c r="EUS24" s="407"/>
      <c r="EUT24" s="407"/>
      <c r="EUU24" s="407"/>
      <c r="EUV24" s="407"/>
      <c r="EUW24" s="407"/>
      <c r="EUX24" s="407"/>
      <c r="EUY24" s="407"/>
      <c r="EUZ24" s="407"/>
      <c r="EVA24" s="407"/>
      <c r="EVB24" s="407"/>
      <c r="EVC24" s="407"/>
      <c r="EVD24" s="407"/>
      <c r="EVE24" s="407"/>
      <c r="EVF24" s="407"/>
      <c r="EVG24" s="407"/>
      <c r="EVH24" s="407"/>
      <c r="EVI24" s="407"/>
      <c r="EVJ24" s="407"/>
      <c r="EVK24" s="407"/>
      <c r="EVL24" s="407"/>
      <c r="EVM24" s="407"/>
      <c r="EVN24" s="407"/>
      <c r="EVO24" s="407"/>
      <c r="EVP24" s="407"/>
      <c r="EVQ24" s="407"/>
      <c r="EVR24" s="407"/>
      <c r="EVS24" s="407"/>
      <c r="EVT24" s="407"/>
      <c r="EVU24" s="407"/>
      <c r="EVV24" s="407"/>
      <c r="EVW24" s="407"/>
      <c r="EVX24" s="407"/>
      <c r="EVY24" s="407"/>
      <c r="EVZ24" s="407"/>
      <c r="EWA24" s="407"/>
      <c r="EWB24" s="407"/>
      <c r="EWC24" s="407"/>
      <c r="EWD24" s="407"/>
      <c r="EWE24" s="407"/>
      <c r="EWF24" s="407"/>
      <c r="EWG24" s="407"/>
      <c r="EWH24" s="407"/>
      <c r="EWI24" s="407"/>
      <c r="EWJ24" s="407"/>
      <c r="EWK24" s="407"/>
      <c r="EWL24" s="407"/>
      <c r="EWM24" s="407"/>
      <c r="EWN24" s="407"/>
      <c r="EWO24" s="407"/>
      <c r="EWP24" s="407"/>
      <c r="EWQ24" s="407"/>
      <c r="EWR24" s="407"/>
      <c r="EWS24" s="407"/>
      <c r="EWT24" s="407"/>
      <c r="EWU24" s="407"/>
      <c r="EWV24" s="407"/>
      <c r="EWW24" s="407"/>
      <c r="EWX24" s="407"/>
      <c r="EWY24" s="407"/>
      <c r="EWZ24" s="407"/>
      <c r="EXA24" s="407"/>
      <c r="EXB24" s="407"/>
      <c r="EXC24" s="407"/>
      <c r="EXD24" s="407"/>
      <c r="EXE24" s="407"/>
      <c r="EXF24" s="407"/>
      <c r="EXG24" s="407"/>
      <c r="EXH24" s="407"/>
      <c r="EXI24" s="407"/>
      <c r="EXJ24" s="407"/>
      <c r="EXK24" s="407"/>
      <c r="EXL24" s="407"/>
      <c r="EXM24" s="407"/>
      <c r="EXN24" s="407"/>
      <c r="EXO24" s="407"/>
      <c r="EXP24" s="407"/>
      <c r="EXQ24" s="407"/>
      <c r="EXR24" s="407"/>
      <c r="EXS24" s="407"/>
      <c r="EXT24" s="407"/>
      <c r="EXU24" s="407"/>
      <c r="EXV24" s="407"/>
      <c r="EXW24" s="407"/>
      <c r="EXX24" s="407"/>
      <c r="EXY24" s="407"/>
      <c r="EXZ24" s="407"/>
      <c r="EYA24" s="407"/>
      <c r="EYB24" s="407"/>
      <c r="EYC24" s="407"/>
      <c r="EYD24" s="407"/>
      <c r="EYE24" s="407"/>
      <c r="EYF24" s="407"/>
      <c r="EYG24" s="407"/>
      <c r="EYH24" s="407"/>
      <c r="EYI24" s="407"/>
      <c r="EYJ24" s="407"/>
      <c r="EYK24" s="407"/>
      <c r="EYL24" s="407"/>
      <c r="EYM24" s="407"/>
      <c r="EYN24" s="407"/>
      <c r="EYO24" s="407"/>
      <c r="EYP24" s="407"/>
      <c r="EYQ24" s="407"/>
      <c r="EYR24" s="407"/>
      <c r="EYS24" s="407"/>
      <c r="EYT24" s="407"/>
      <c r="EYU24" s="407"/>
      <c r="EYV24" s="407"/>
      <c r="EYW24" s="407"/>
      <c r="EYX24" s="407"/>
      <c r="EYY24" s="407"/>
      <c r="EYZ24" s="407"/>
      <c r="EZA24" s="407"/>
      <c r="EZB24" s="407"/>
      <c r="EZC24" s="407"/>
      <c r="EZD24" s="407"/>
      <c r="EZE24" s="407"/>
      <c r="EZF24" s="407"/>
      <c r="EZG24" s="407"/>
      <c r="EZH24" s="407"/>
      <c r="EZI24" s="407"/>
      <c r="EZJ24" s="407"/>
      <c r="EZK24" s="407"/>
      <c r="EZL24" s="407"/>
      <c r="EZM24" s="407"/>
      <c r="EZN24" s="407"/>
      <c r="EZO24" s="407"/>
      <c r="EZP24" s="407"/>
      <c r="EZQ24" s="407"/>
      <c r="EZR24" s="407"/>
      <c r="EZS24" s="407"/>
      <c r="EZT24" s="407"/>
      <c r="EZU24" s="407"/>
      <c r="EZV24" s="407"/>
      <c r="EZW24" s="407"/>
      <c r="EZX24" s="407"/>
      <c r="EZY24" s="407"/>
      <c r="EZZ24" s="407"/>
      <c r="FAA24" s="407"/>
      <c r="FAB24" s="407"/>
      <c r="FAC24" s="407"/>
      <c r="FAD24" s="407"/>
      <c r="FAE24" s="407"/>
      <c r="FAF24" s="407"/>
      <c r="FAG24" s="407"/>
      <c r="FAH24" s="407"/>
      <c r="FAI24" s="407"/>
      <c r="FAJ24" s="407"/>
      <c r="FAK24" s="407"/>
      <c r="FAL24" s="407"/>
      <c r="FAM24" s="407"/>
      <c r="FAN24" s="407"/>
      <c r="FAO24" s="407"/>
      <c r="FAP24" s="407"/>
      <c r="FAQ24" s="407"/>
      <c r="FAR24" s="407"/>
      <c r="FAS24" s="407"/>
      <c r="FAT24" s="407"/>
      <c r="FAU24" s="407"/>
      <c r="FAV24" s="407"/>
      <c r="FAW24" s="407"/>
      <c r="FAX24" s="407"/>
      <c r="FAY24" s="407"/>
      <c r="FAZ24" s="407"/>
      <c r="FBA24" s="407"/>
      <c r="FBB24" s="407"/>
      <c r="FBC24" s="407"/>
      <c r="FBD24" s="407"/>
      <c r="FBE24" s="407"/>
      <c r="FBF24" s="407"/>
      <c r="FBG24" s="407"/>
      <c r="FBH24" s="407"/>
      <c r="FBI24" s="407"/>
      <c r="FBJ24" s="407"/>
      <c r="FBK24" s="407"/>
      <c r="FBL24" s="407"/>
      <c r="FBM24" s="407"/>
      <c r="FBN24" s="407"/>
      <c r="FBO24" s="407"/>
      <c r="FBP24" s="407"/>
      <c r="FBQ24" s="407"/>
      <c r="FBR24" s="407"/>
      <c r="FBS24" s="407"/>
      <c r="FBT24" s="407"/>
      <c r="FBU24" s="407"/>
      <c r="FBV24" s="407"/>
      <c r="FBW24" s="407"/>
      <c r="FBX24" s="407"/>
      <c r="FBY24" s="407"/>
      <c r="FBZ24" s="407"/>
      <c r="FCA24" s="407"/>
      <c r="FCB24" s="407"/>
      <c r="FCC24" s="407"/>
      <c r="FCD24" s="407"/>
      <c r="FCE24" s="407"/>
      <c r="FCF24" s="407"/>
      <c r="FCG24" s="407"/>
      <c r="FCH24" s="407"/>
      <c r="FCI24" s="407"/>
      <c r="FCJ24" s="407"/>
      <c r="FCK24" s="407"/>
      <c r="FCL24" s="407"/>
      <c r="FCM24" s="407"/>
      <c r="FCN24" s="407"/>
      <c r="FCO24" s="407"/>
      <c r="FCP24" s="407"/>
      <c r="FCQ24" s="407"/>
      <c r="FCR24" s="407"/>
      <c r="FCS24" s="407"/>
      <c r="FCT24" s="407"/>
      <c r="FCU24" s="407"/>
      <c r="FCV24" s="407"/>
      <c r="FCW24" s="407"/>
      <c r="FCX24" s="407"/>
      <c r="FCY24" s="407"/>
      <c r="FCZ24" s="407"/>
      <c r="FDA24" s="407"/>
      <c r="FDB24" s="407"/>
      <c r="FDC24" s="407"/>
      <c r="FDD24" s="407"/>
      <c r="FDE24" s="407"/>
      <c r="FDF24" s="407"/>
      <c r="FDG24" s="407"/>
      <c r="FDH24" s="407"/>
      <c r="FDI24" s="407"/>
      <c r="FDJ24" s="407"/>
      <c r="FDK24" s="407"/>
      <c r="FDL24" s="407"/>
      <c r="FDM24" s="407"/>
      <c r="FDN24" s="407"/>
      <c r="FDO24" s="407"/>
      <c r="FDP24" s="407"/>
      <c r="FDQ24" s="407"/>
      <c r="FDR24" s="407"/>
      <c r="FDS24" s="407"/>
      <c r="FDT24" s="407"/>
      <c r="FDU24" s="407"/>
      <c r="FDV24" s="407"/>
      <c r="FDW24" s="407"/>
      <c r="FDX24" s="407"/>
      <c r="FDY24" s="407"/>
      <c r="FDZ24" s="407"/>
      <c r="FEA24" s="407"/>
      <c r="FEB24" s="407"/>
      <c r="FEC24" s="407"/>
      <c r="FED24" s="407"/>
      <c r="FEE24" s="407"/>
      <c r="FEF24" s="407"/>
      <c r="FEG24" s="407"/>
      <c r="FEH24" s="407"/>
      <c r="FEI24" s="407"/>
      <c r="FEJ24" s="407"/>
      <c r="FEK24" s="407"/>
      <c r="FEL24" s="407"/>
      <c r="FEM24" s="407"/>
      <c r="FEN24" s="407"/>
      <c r="FEO24" s="407"/>
      <c r="FEP24" s="407"/>
      <c r="FEQ24" s="407"/>
      <c r="FER24" s="407"/>
      <c r="FES24" s="407"/>
      <c r="FET24" s="407"/>
      <c r="FEU24" s="407"/>
      <c r="FEV24" s="407"/>
      <c r="FEW24" s="407"/>
      <c r="FEX24" s="407"/>
      <c r="FEY24" s="407"/>
      <c r="FEZ24" s="407"/>
      <c r="FFA24" s="407"/>
      <c r="FFB24" s="407"/>
      <c r="FFC24" s="407"/>
      <c r="FFD24" s="407"/>
      <c r="FFE24" s="407"/>
      <c r="FFF24" s="407"/>
      <c r="FFG24" s="407"/>
      <c r="FFH24" s="407"/>
      <c r="FFI24" s="407"/>
      <c r="FFJ24" s="407"/>
      <c r="FFK24" s="407"/>
      <c r="FFL24" s="407"/>
      <c r="FFM24" s="407"/>
      <c r="FFN24" s="407"/>
      <c r="FFO24" s="407"/>
      <c r="FFP24" s="407"/>
      <c r="FFQ24" s="407"/>
      <c r="FFR24" s="407"/>
      <c r="FFS24" s="407"/>
      <c r="FFT24" s="407"/>
      <c r="FFU24" s="407"/>
      <c r="FFV24" s="407"/>
      <c r="FFW24" s="407"/>
      <c r="FFX24" s="407"/>
      <c r="FFY24" s="407"/>
      <c r="FFZ24" s="407"/>
      <c r="FGA24" s="407"/>
      <c r="FGB24" s="407"/>
      <c r="FGC24" s="407"/>
      <c r="FGD24" s="407"/>
      <c r="FGE24" s="407"/>
      <c r="FGF24" s="407"/>
      <c r="FGG24" s="407"/>
      <c r="FGH24" s="407"/>
      <c r="FGI24" s="407"/>
      <c r="FGJ24" s="407"/>
      <c r="FGK24" s="407"/>
      <c r="FGL24" s="407"/>
      <c r="FGM24" s="407"/>
      <c r="FGN24" s="407"/>
      <c r="FGO24" s="407"/>
      <c r="FGP24" s="407"/>
      <c r="FGQ24" s="407"/>
      <c r="FGR24" s="407"/>
      <c r="FGS24" s="407"/>
      <c r="FGT24" s="407"/>
      <c r="FGU24" s="407"/>
      <c r="FGV24" s="407"/>
      <c r="FGW24" s="407"/>
      <c r="FGX24" s="407"/>
      <c r="FGY24" s="407"/>
      <c r="FGZ24" s="407"/>
      <c r="FHA24" s="407"/>
      <c r="FHB24" s="407"/>
      <c r="FHC24" s="407"/>
      <c r="FHD24" s="407"/>
      <c r="FHE24" s="407"/>
      <c r="FHF24" s="407"/>
      <c r="FHG24" s="407"/>
      <c r="FHH24" s="407"/>
      <c r="FHI24" s="407"/>
      <c r="FHJ24" s="407"/>
      <c r="FHK24" s="407"/>
      <c r="FHL24" s="407"/>
      <c r="FHM24" s="407"/>
      <c r="FHN24" s="407"/>
      <c r="FHO24" s="407"/>
      <c r="FHP24" s="407"/>
      <c r="FHQ24" s="407"/>
      <c r="FHR24" s="407"/>
      <c r="FHS24" s="407"/>
      <c r="FHT24" s="407"/>
      <c r="FHU24" s="407"/>
      <c r="FHV24" s="407"/>
      <c r="FHW24" s="407"/>
      <c r="FHX24" s="407"/>
      <c r="FHY24" s="407"/>
      <c r="FHZ24" s="407"/>
      <c r="FIA24" s="407"/>
      <c r="FIB24" s="407"/>
      <c r="FIC24" s="407"/>
      <c r="FID24" s="407"/>
      <c r="FIE24" s="407"/>
      <c r="FIF24" s="407"/>
      <c r="FIG24" s="407"/>
      <c r="FIH24" s="407"/>
      <c r="FII24" s="407"/>
      <c r="FIJ24" s="407"/>
      <c r="FIK24" s="407"/>
      <c r="FIL24" s="407"/>
      <c r="FIM24" s="407"/>
      <c r="FIN24" s="407"/>
      <c r="FIO24" s="407"/>
      <c r="FIP24" s="407"/>
      <c r="FIQ24" s="407"/>
      <c r="FIR24" s="407"/>
      <c r="FIS24" s="407"/>
      <c r="FIT24" s="407"/>
      <c r="FIU24" s="407"/>
      <c r="FIV24" s="407"/>
      <c r="FIW24" s="407"/>
      <c r="FIX24" s="407"/>
      <c r="FIY24" s="407"/>
      <c r="FIZ24" s="407"/>
      <c r="FJA24" s="407"/>
      <c r="FJB24" s="407"/>
      <c r="FJC24" s="407"/>
      <c r="FJD24" s="407"/>
      <c r="FJE24" s="407"/>
      <c r="FJF24" s="407"/>
      <c r="FJG24" s="407"/>
      <c r="FJH24" s="407"/>
      <c r="FJI24" s="407"/>
      <c r="FJJ24" s="407"/>
      <c r="FJK24" s="407"/>
      <c r="FJL24" s="407"/>
      <c r="FJM24" s="407"/>
      <c r="FJN24" s="407"/>
      <c r="FJO24" s="407"/>
      <c r="FJP24" s="407"/>
      <c r="FJQ24" s="407"/>
      <c r="FJR24" s="407"/>
      <c r="FJS24" s="407"/>
      <c r="FJT24" s="407"/>
      <c r="FJU24" s="407"/>
      <c r="FJV24" s="407"/>
      <c r="FJW24" s="407"/>
      <c r="FJX24" s="407"/>
      <c r="FJY24" s="407"/>
      <c r="FJZ24" s="407"/>
      <c r="FKA24" s="407"/>
      <c r="FKB24" s="407"/>
      <c r="FKC24" s="407"/>
      <c r="FKD24" s="407"/>
      <c r="FKE24" s="407"/>
      <c r="FKF24" s="407"/>
      <c r="FKG24" s="407"/>
      <c r="FKH24" s="407"/>
      <c r="FKI24" s="407"/>
      <c r="FKJ24" s="407"/>
      <c r="FKK24" s="407"/>
      <c r="FKL24" s="407"/>
      <c r="FKM24" s="407"/>
      <c r="FKN24" s="407"/>
      <c r="FKO24" s="407"/>
      <c r="FKP24" s="407"/>
      <c r="FKQ24" s="407"/>
      <c r="FKR24" s="407"/>
      <c r="FKS24" s="407"/>
      <c r="FKT24" s="407"/>
      <c r="FKU24" s="407"/>
      <c r="FKV24" s="407"/>
      <c r="FKW24" s="407"/>
      <c r="FKX24" s="407"/>
      <c r="FKY24" s="407"/>
      <c r="FKZ24" s="407"/>
      <c r="FLA24" s="407"/>
      <c r="FLB24" s="407"/>
      <c r="FLC24" s="407"/>
      <c r="FLD24" s="407"/>
      <c r="FLE24" s="407"/>
      <c r="FLF24" s="407"/>
      <c r="FLG24" s="407"/>
      <c r="FLH24" s="407"/>
      <c r="FLI24" s="407"/>
      <c r="FLJ24" s="407"/>
      <c r="FLK24" s="407"/>
      <c r="FLL24" s="407"/>
      <c r="FLM24" s="407"/>
      <c r="FLN24" s="407"/>
      <c r="FLO24" s="407"/>
      <c r="FLP24" s="407"/>
      <c r="FLQ24" s="407"/>
      <c r="FLR24" s="407"/>
      <c r="FLS24" s="407"/>
      <c r="FLT24" s="407"/>
      <c r="FLU24" s="407"/>
      <c r="FLV24" s="407"/>
      <c r="FLW24" s="407"/>
      <c r="FLX24" s="407"/>
      <c r="FLY24" s="407"/>
      <c r="FLZ24" s="407"/>
      <c r="FMA24" s="407"/>
      <c r="FMB24" s="407"/>
      <c r="FMC24" s="407"/>
      <c r="FMD24" s="407"/>
      <c r="FME24" s="407"/>
      <c r="FMF24" s="407"/>
      <c r="FMG24" s="407"/>
      <c r="FMH24" s="407"/>
      <c r="FMI24" s="407"/>
      <c r="FMJ24" s="407"/>
      <c r="FMK24" s="407"/>
      <c r="FML24" s="407"/>
      <c r="FMM24" s="407"/>
      <c r="FMN24" s="407"/>
      <c r="FMO24" s="407"/>
      <c r="FMP24" s="407"/>
      <c r="FMQ24" s="407"/>
      <c r="FMR24" s="407"/>
      <c r="FMS24" s="407"/>
      <c r="FMT24" s="407"/>
      <c r="FMU24" s="407"/>
      <c r="FMV24" s="407"/>
      <c r="FMW24" s="407"/>
      <c r="FMX24" s="407"/>
      <c r="FMY24" s="407"/>
      <c r="FMZ24" s="407"/>
      <c r="FNA24" s="407"/>
      <c r="FNB24" s="407"/>
      <c r="FNC24" s="407"/>
      <c r="FND24" s="407"/>
      <c r="FNE24" s="407"/>
      <c r="FNF24" s="407"/>
      <c r="FNG24" s="407"/>
      <c r="FNH24" s="407"/>
      <c r="FNI24" s="407"/>
      <c r="FNJ24" s="407"/>
      <c r="FNK24" s="407"/>
      <c r="FNL24" s="407"/>
      <c r="FNM24" s="407"/>
      <c r="FNN24" s="407"/>
      <c r="FNO24" s="407"/>
      <c r="FNP24" s="407"/>
      <c r="FNQ24" s="407"/>
      <c r="FNR24" s="407"/>
      <c r="FNS24" s="407"/>
      <c r="FNT24" s="407"/>
      <c r="FNU24" s="407"/>
      <c r="FNV24" s="407"/>
      <c r="FNW24" s="407"/>
      <c r="FNX24" s="407"/>
      <c r="FNY24" s="407"/>
      <c r="FNZ24" s="407"/>
      <c r="FOA24" s="407"/>
      <c r="FOB24" s="407"/>
      <c r="FOC24" s="407"/>
      <c r="FOD24" s="407"/>
      <c r="FOE24" s="407"/>
      <c r="FOF24" s="407"/>
      <c r="FOG24" s="407"/>
      <c r="FOH24" s="407"/>
      <c r="FOI24" s="407"/>
      <c r="FOJ24" s="407"/>
      <c r="FOK24" s="407"/>
      <c r="FOL24" s="407"/>
      <c r="FOM24" s="407"/>
      <c r="FON24" s="407"/>
      <c r="FOO24" s="407"/>
      <c r="FOP24" s="407"/>
      <c r="FOQ24" s="407"/>
      <c r="FOR24" s="407"/>
      <c r="FOS24" s="407"/>
      <c r="FOT24" s="407"/>
      <c r="FOU24" s="407"/>
      <c r="FOV24" s="407"/>
      <c r="FOW24" s="407"/>
      <c r="FOX24" s="407"/>
      <c r="FOY24" s="407"/>
      <c r="FOZ24" s="407"/>
      <c r="FPA24" s="407"/>
      <c r="FPB24" s="407"/>
      <c r="FPC24" s="407"/>
      <c r="FPD24" s="407"/>
      <c r="FPE24" s="407"/>
      <c r="FPF24" s="407"/>
      <c r="FPG24" s="407"/>
      <c r="FPH24" s="407"/>
      <c r="FPI24" s="407"/>
      <c r="FPJ24" s="407"/>
      <c r="FPK24" s="407"/>
      <c r="FPL24" s="407"/>
      <c r="FPM24" s="407"/>
      <c r="FPN24" s="407"/>
      <c r="FPO24" s="407"/>
      <c r="FPP24" s="407"/>
      <c r="FPQ24" s="407"/>
      <c r="FPR24" s="407"/>
      <c r="FPS24" s="407"/>
      <c r="FPT24" s="407"/>
      <c r="FPU24" s="407"/>
      <c r="FPV24" s="407"/>
      <c r="FPW24" s="407"/>
      <c r="FPX24" s="407"/>
      <c r="FPY24" s="407"/>
      <c r="FPZ24" s="407"/>
      <c r="FQA24" s="407"/>
      <c r="FQB24" s="407"/>
      <c r="FQC24" s="407"/>
      <c r="FQD24" s="407"/>
      <c r="FQE24" s="407"/>
      <c r="FQF24" s="407"/>
      <c r="FQG24" s="407"/>
      <c r="FQH24" s="407"/>
      <c r="FQI24" s="407"/>
      <c r="FQJ24" s="407"/>
      <c r="FQK24" s="407"/>
      <c r="FQL24" s="407"/>
      <c r="FQM24" s="407"/>
      <c r="FQN24" s="407"/>
      <c r="FQO24" s="407"/>
      <c r="FQP24" s="407"/>
      <c r="FQQ24" s="407"/>
      <c r="FQR24" s="407"/>
      <c r="FQS24" s="407"/>
      <c r="FQT24" s="407"/>
      <c r="FQU24" s="407"/>
      <c r="FQV24" s="407"/>
      <c r="FQW24" s="407"/>
      <c r="FQX24" s="407"/>
      <c r="FQY24" s="407"/>
      <c r="FQZ24" s="407"/>
      <c r="FRA24" s="407"/>
      <c r="FRB24" s="407"/>
      <c r="FRC24" s="407"/>
      <c r="FRD24" s="407"/>
      <c r="FRE24" s="407"/>
      <c r="FRF24" s="407"/>
      <c r="FRG24" s="407"/>
      <c r="FRH24" s="407"/>
      <c r="FRI24" s="407"/>
      <c r="FRJ24" s="407"/>
      <c r="FRK24" s="407"/>
      <c r="FRL24" s="407"/>
      <c r="FRM24" s="407"/>
      <c r="FRN24" s="407"/>
      <c r="FRO24" s="407"/>
      <c r="FRP24" s="407"/>
      <c r="FRQ24" s="407"/>
      <c r="FRR24" s="407"/>
      <c r="FRS24" s="407"/>
      <c r="FRT24" s="407"/>
      <c r="FRU24" s="407"/>
      <c r="FRV24" s="407"/>
      <c r="FRW24" s="407"/>
      <c r="FRX24" s="407"/>
      <c r="FRY24" s="407"/>
      <c r="FRZ24" s="407"/>
      <c r="FSA24" s="407"/>
      <c r="FSB24" s="407"/>
      <c r="FSC24" s="407"/>
      <c r="FSD24" s="407"/>
      <c r="FSE24" s="407"/>
      <c r="FSF24" s="407"/>
      <c r="FSG24" s="407"/>
      <c r="FSH24" s="407"/>
      <c r="FSI24" s="407"/>
      <c r="FSJ24" s="407"/>
      <c r="FSK24" s="407"/>
      <c r="FSL24" s="407"/>
      <c r="FSM24" s="407"/>
      <c r="FSN24" s="407"/>
      <c r="FSO24" s="407"/>
      <c r="FSP24" s="407"/>
      <c r="FSQ24" s="407"/>
      <c r="FSR24" s="407"/>
      <c r="FSS24" s="407"/>
      <c r="FST24" s="407"/>
      <c r="FSU24" s="407"/>
      <c r="FSV24" s="407"/>
      <c r="FSW24" s="407"/>
      <c r="FSX24" s="407"/>
      <c r="FSY24" s="407"/>
      <c r="FSZ24" s="407"/>
      <c r="FTA24" s="407"/>
      <c r="FTB24" s="407"/>
      <c r="FTC24" s="407"/>
      <c r="FTD24" s="407"/>
      <c r="FTE24" s="407"/>
      <c r="FTF24" s="407"/>
      <c r="FTG24" s="407"/>
      <c r="FTH24" s="407"/>
      <c r="FTI24" s="407"/>
      <c r="FTJ24" s="407"/>
      <c r="FTK24" s="407"/>
      <c r="FTL24" s="407"/>
      <c r="FTM24" s="407"/>
      <c r="FTN24" s="407"/>
      <c r="FTO24" s="407"/>
      <c r="FTP24" s="407"/>
      <c r="FTQ24" s="407"/>
      <c r="FTR24" s="407"/>
      <c r="FTS24" s="407"/>
      <c r="FTT24" s="407"/>
      <c r="FTU24" s="407"/>
      <c r="FTV24" s="407"/>
      <c r="FTW24" s="407"/>
      <c r="FTX24" s="407"/>
      <c r="FTY24" s="407"/>
      <c r="FTZ24" s="407"/>
      <c r="FUA24" s="407"/>
      <c r="FUB24" s="407"/>
      <c r="FUC24" s="407"/>
      <c r="FUD24" s="407"/>
      <c r="FUE24" s="407"/>
      <c r="FUF24" s="407"/>
      <c r="FUG24" s="407"/>
      <c r="FUH24" s="407"/>
      <c r="FUI24" s="407"/>
      <c r="FUJ24" s="407"/>
      <c r="FUK24" s="407"/>
      <c r="FUL24" s="407"/>
      <c r="FUM24" s="407"/>
      <c r="FUN24" s="407"/>
      <c r="FUO24" s="407"/>
      <c r="FUP24" s="407"/>
      <c r="FUQ24" s="407"/>
      <c r="FUR24" s="407"/>
      <c r="FUS24" s="407"/>
      <c r="FUT24" s="407"/>
      <c r="FUU24" s="407"/>
      <c r="FUV24" s="407"/>
      <c r="FUW24" s="407"/>
      <c r="FUX24" s="407"/>
      <c r="FUY24" s="407"/>
      <c r="FUZ24" s="407"/>
      <c r="FVA24" s="407"/>
      <c r="FVB24" s="407"/>
      <c r="FVC24" s="407"/>
      <c r="FVD24" s="407"/>
      <c r="FVE24" s="407"/>
      <c r="FVF24" s="407"/>
      <c r="FVG24" s="407"/>
      <c r="FVH24" s="407"/>
      <c r="FVI24" s="407"/>
      <c r="FVJ24" s="407"/>
      <c r="FVK24" s="407"/>
      <c r="FVL24" s="407"/>
      <c r="FVM24" s="407"/>
      <c r="FVN24" s="407"/>
      <c r="FVO24" s="407"/>
      <c r="FVP24" s="407"/>
      <c r="FVQ24" s="407"/>
      <c r="FVR24" s="407"/>
      <c r="FVS24" s="407"/>
      <c r="FVT24" s="407"/>
      <c r="FVU24" s="407"/>
      <c r="FVV24" s="407"/>
      <c r="FVW24" s="407"/>
      <c r="FVX24" s="407"/>
      <c r="FVY24" s="407"/>
      <c r="FVZ24" s="407"/>
      <c r="FWA24" s="407"/>
      <c r="FWB24" s="407"/>
      <c r="FWC24" s="407"/>
      <c r="FWD24" s="407"/>
      <c r="FWE24" s="407"/>
      <c r="FWF24" s="407"/>
      <c r="FWG24" s="407"/>
      <c r="FWH24" s="407"/>
      <c r="FWI24" s="407"/>
      <c r="FWJ24" s="407"/>
      <c r="FWK24" s="407"/>
      <c r="FWL24" s="407"/>
      <c r="FWM24" s="407"/>
      <c r="FWN24" s="407"/>
      <c r="FWO24" s="407"/>
      <c r="FWP24" s="407"/>
      <c r="FWQ24" s="407"/>
      <c r="FWR24" s="407"/>
      <c r="FWS24" s="407"/>
      <c r="FWT24" s="407"/>
      <c r="FWU24" s="407"/>
      <c r="FWV24" s="407"/>
      <c r="FWW24" s="407"/>
      <c r="FWX24" s="407"/>
      <c r="FWY24" s="407"/>
      <c r="FWZ24" s="407"/>
      <c r="FXA24" s="407"/>
      <c r="FXB24" s="407"/>
      <c r="FXC24" s="407"/>
      <c r="FXD24" s="407"/>
      <c r="FXE24" s="407"/>
      <c r="FXF24" s="407"/>
      <c r="FXG24" s="407"/>
      <c r="FXH24" s="407"/>
      <c r="FXI24" s="407"/>
      <c r="FXJ24" s="407"/>
      <c r="FXK24" s="407"/>
      <c r="FXL24" s="407"/>
      <c r="FXM24" s="407"/>
      <c r="FXN24" s="407"/>
      <c r="FXO24" s="407"/>
      <c r="FXP24" s="407"/>
      <c r="FXQ24" s="407"/>
      <c r="FXR24" s="407"/>
      <c r="FXS24" s="407"/>
      <c r="FXT24" s="407"/>
      <c r="FXU24" s="407"/>
      <c r="FXV24" s="407"/>
      <c r="FXW24" s="407"/>
      <c r="FXX24" s="407"/>
      <c r="FXY24" s="407"/>
      <c r="FXZ24" s="407"/>
      <c r="FYA24" s="407"/>
      <c r="FYB24" s="407"/>
      <c r="FYC24" s="407"/>
      <c r="FYD24" s="407"/>
      <c r="FYE24" s="407"/>
      <c r="FYF24" s="407"/>
      <c r="FYG24" s="407"/>
      <c r="FYH24" s="407"/>
      <c r="FYI24" s="407"/>
      <c r="FYJ24" s="407"/>
      <c r="FYK24" s="407"/>
      <c r="FYL24" s="407"/>
      <c r="FYM24" s="407"/>
      <c r="FYN24" s="407"/>
      <c r="FYO24" s="407"/>
      <c r="FYP24" s="407"/>
      <c r="FYQ24" s="407"/>
      <c r="FYR24" s="407"/>
      <c r="FYS24" s="407"/>
      <c r="FYT24" s="407"/>
      <c r="FYU24" s="407"/>
      <c r="FYV24" s="407"/>
      <c r="FYW24" s="407"/>
      <c r="FYX24" s="407"/>
      <c r="FYY24" s="407"/>
      <c r="FYZ24" s="407"/>
      <c r="FZA24" s="407"/>
      <c r="FZB24" s="407"/>
      <c r="FZC24" s="407"/>
      <c r="FZD24" s="407"/>
      <c r="FZE24" s="407"/>
      <c r="FZF24" s="407"/>
      <c r="FZG24" s="407"/>
      <c r="FZH24" s="407"/>
      <c r="FZI24" s="407"/>
      <c r="FZJ24" s="407"/>
      <c r="FZK24" s="407"/>
      <c r="FZL24" s="407"/>
      <c r="FZM24" s="407"/>
      <c r="FZN24" s="407"/>
      <c r="FZO24" s="407"/>
      <c r="FZP24" s="407"/>
      <c r="FZQ24" s="407"/>
      <c r="FZR24" s="407"/>
      <c r="FZS24" s="407"/>
      <c r="FZT24" s="407"/>
      <c r="FZU24" s="407"/>
      <c r="FZV24" s="407"/>
      <c r="FZW24" s="407"/>
      <c r="FZX24" s="407"/>
      <c r="FZY24" s="407"/>
      <c r="FZZ24" s="407"/>
      <c r="GAA24" s="407"/>
      <c r="GAB24" s="407"/>
      <c r="GAC24" s="407"/>
      <c r="GAD24" s="407"/>
      <c r="GAE24" s="407"/>
      <c r="GAF24" s="407"/>
      <c r="GAG24" s="407"/>
      <c r="GAH24" s="407"/>
      <c r="GAI24" s="407"/>
      <c r="GAJ24" s="407"/>
      <c r="GAK24" s="407"/>
      <c r="GAL24" s="407"/>
      <c r="GAM24" s="407"/>
      <c r="GAN24" s="407"/>
      <c r="GAO24" s="407"/>
      <c r="GAP24" s="407"/>
      <c r="GAQ24" s="407"/>
      <c r="GAR24" s="407"/>
      <c r="GAS24" s="407"/>
      <c r="GAT24" s="407"/>
      <c r="GAU24" s="407"/>
      <c r="GAV24" s="407"/>
      <c r="GAW24" s="407"/>
      <c r="GAX24" s="407"/>
      <c r="GAY24" s="407"/>
      <c r="GAZ24" s="407"/>
      <c r="GBA24" s="407"/>
      <c r="GBB24" s="407"/>
      <c r="GBC24" s="407"/>
      <c r="GBD24" s="407"/>
      <c r="GBE24" s="407"/>
      <c r="GBF24" s="407"/>
      <c r="GBG24" s="407"/>
      <c r="GBH24" s="407"/>
      <c r="GBI24" s="407"/>
      <c r="GBJ24" s="407"/>
      <c r="GBK24" s="407"/>
      <c r="GBL24" s="407"/>
      <c r="GBM24" s="407"/>
      <c r="GBN24" s="407"/>
      <c r="GBO24" s="407"/>
      <c r="GBP24" s="407"/>
      <c r="GBQ24" s="407"/>
      <c r="GBR24" s="407"/>
      <c r="GBS24" s="407"/>
      <c r="GBT24" s="407"/>
      <c r="GBU24" s="407"/>
      <c r="GBV24" s="407"/>
      <c r="GBW24" s="407"/>
      <c r="GBX24" s="407"/>
      <c r="GBY24" s="407"/>
      <c r="GBZ24" s="407"/>
      <c r="GCA24" s="407"/>
      <c r="GCB24" s="407"/>
      <c r="GCC24" s="407"/>
      <c r="GCD24" s="407"/>
      <c r="GCE24" s="407"/>
      <c r="GCF24" s="407"/>
      <c r="GCG24" s="407"/>
      <c r="GCH24" s="407"/>
      <c r="GCI24" s="407"/>
      <c r="GCJ24" s="407"/>
      <c r="GCK24" s="407"/>
      <c r="GCL24" s="407"/>
      <c r="GCM24" s="407"/>
      <c r="GCN24" s="407"/>
      <c r="GCO24" s="407"/>
      <c r="GCP24" s="407"/>
      <c r="GCQ24" s="407"/>
      <c r="GCR24" s="407"/>
      <c r="GCS24" s="407"/>
      <c r="GCT24" s="407"/>
      <c r="GCU24" s="407"/>
      <c r="GCV24" s="407"/>
      <c r="GCW24" s="407"/>
      <c r="GCX24" s="407"/>
      <c r="GCY24" s="407"/>
      <c r="GCZ24" s="407"/>
      <c r="GDA24" s="407"/>
      <c r="GDB24" s="407"/>
      <c r="GDC24" s="407"/>
      <c r="GDD24" s="407"/>
      <c r="GDE24" s="407"/>
      <c r="GDF24" s="407"/>
      <c r="GDG24" s="407"/>
      <c r="GDH24" s="407"/>
      <c r="GDI24" s="407"/>
      <c r="GDJ24" s="407"/>
      <c r="GDK24" s="407"/>
      <c r="GDL24" s="407"/>
      <c r="GDM24" s="407"/>
      <c r="GDN24" s="407"/>
      <c r="GDO24" s="407"/>
      <c r="GDP24" s="407"/>
      <c r="GDQ24" s="407"/>
      <c r="GDR24" s="407"/>
      <c r="GDS24" s="407"/>
      <c r="GDT24" s="407"/>
      <c r="GDU24" s="407"/>
      <c r="GDV24" s="407"/>
      <c r="GDW24" s="407"/>
      <c r="GDX24" s="407"/>
      <c r="GDY24" s="407"/>
      <c r="GDZ24" s="407"/>
      <c r="GEA24" s="407"/>
      <c r="GEB24" s="407"/>
      <c r="GEC24" s="407"/>
      <c r="GED24" s="407"/>
      <c r="GEE24" s="407"/>
      <c r="GEF24" s="407"/>
      <c r="GEG24" s="407"/>
      <c r="GEH24" s="407"/>
      <c r="GEI24" s="407"/>
      <c r="GEJ24" s="407"/>
      <c r="GEK24" s="407"/>
      <c r="GEL24" s="407"/>
      <c r="GEM24" s="407"/>
      <c r="GEN24" s="407"/>
      <c r="GEO24" s="407"/>
      <c r="GEP24" s="407"/>
      <c r="GEQ24" s="407"/>
      <c r="GER24" s="407"/>
      <c r="GES24" s="407"/>
      <c r="GET24" s="407"/>
      <c r="GEU24" s="407"/>
      <c r="GEV24" s="407"/>
      <c r="GEW24" s="407"/>
      <c r="GEX24" s="407"/>
      <c r="GEY24" s="407"/>
      <c r="GEZ24" s="407"/>
      <c r="GFA24" s="407"/>
      <c r="GFB24" s="407"/>
      <c r="GFC24" s="407"/>
      <c r="GFD24" s="407"/>
      <c r="GFE24" s="407"/>
      <c r="GFF24" s="407"/>
      <c r="GFG24" s="407"/>
      <c r="GFH24" s="407"/>
      <c r="GFI24" s="407"/>
      <c r="GFJ24" s="407"/>
      <c r="GFK24" s="407"/>
      <c r="GFL24" s="407"/>
      <c r="GFM24" s="407"/>
      <c r="GFN24" s="407"/>
      <c r="GFO24" s="407"/>
      <c r="GFP24" s="407"/>
      <c r="GFQ24" s="407"/>
      <c r="GFR24" s="407"/>
      <c r="GFS24" s="407"/>
      <c r="GFT24" s="407"/>
      <c r="GFU24" s="407"/>
      <c r="GFV24" s="407"/>
      <c r="GFW24" s="407"/>
      <c r="GFX24" s="407"/>
      <c r="GFY24" s="407"/>
      <c r="GFZ24" s="407"/>
      <c r="GGA24" s="407"/>
      <c r="GGB24" s="407"/>
      <c r="GGC24" s="407"/>
      <c r="GGD24" s="407"/>
      <c r="GGE24" s="407"/>
      <c r="GGF24" s="407"/>
      <c r="GGG24" s="407"/>
      <c r="GGH24" s="407"/>
      <c r="GGI24" s="407"/>
      <c r="GGJ24" s="407"/>
      <c r="GGK24" s="407"/>
      <c r="GGL24" s="407"/>
      <c r="GGM24" s="407"/>
      <c r="GGN24" s="407"/>
      <c r="GGO24" s="407"/>
      <c r="GGP24" s="407"/>
      <c r="GGQ24" s="407"/>
      <c r="GGR24" s="407"/>
      <c r="GGS24" s="407"/>
      <c r="GGT24" s="407"/>
      <c r="GGU24" s="407"/>
      <c r="GGV24" s="407"/>
      <c r="GGW24" s="407"/>
      <c r="GGX24" s="407"/>
      <c r="GGY24" s="407"/>
      <c r="GGZ24" s="407"/>
      <c r="GHA24" s="407"/>
      <c r="GHB24" s="407"/>
      <c r="GHC24" s="407"/>
      <c r="GHD24" s="407"/>
      <c r="GHE24" s="407"/>
      <c r="GHF24" s="407"/>
      <c r="GHG24" s="407"/>
      <c r="GHH24" s="407"/>
      <c r="GHI24" s="407"/>
      <c r="GHJ24" s="407"/>
      <c r="GHK24" s="407"/>
      <c r="GHL24" s="407"/>
      <c r="GHM24" s="407"/>
      <c r="GHN24" s="407"/>
      <c r="GHO24" s="407"/>
      <c r="GHP24" s="407"/>
      <c r="GHQ24" s="407"/>
      <c r="GHR24" s="407"/>
      <c r="GHS24" s="407"/>
      <c r="GHT24" s="407"/>
      <c r="GHU24" s="407"/>
      <c r="GHV24" s="407"/>
      <c r="GHW24" s="407"/>
      <c r="GHX24" s="407"/>
      <c r="GHY24" s="407"/>
      <c r="GHZ24" s="407"/>
      <c r="GIA24" s="407"/>
      <c r="GIB24" s="407"/>
      <c r="GIC24" s="407"/>
      <c r="GID24" s="407"/>
      <c r="GIE24" s="407"/>
      <c r="GIF24" s="407"/>
      <c r="GIG24" s="407"/>
      <c r="GIH24" s="407"/>
      <c r="GII24" s="407"/>
      <c r="GIJ24" s="407"/>
      <c r="GIK24" s="407"/>
      <c r="GIL24" s="407"/>
      <c r="GIM24" s="407"/>
      <c r="GIN24" s="407"/>
      <c r="GIO24" s="407"/>
      <c r="GIP24" s="407"/>
      <c r="GIQ24" s="407"/>
      <c r="GIR24" s="407"/>
      <c r="GIS24" s="407"/>
      <c r="GIT24" s="407"/>
      <c r="GIU24" s="407"/>
      <c r="GIV24" s="407"/>
      <c r="GIW24" s="407"/>
      <c r="GIX24" s="407"/>
      <c r="GIY24" s="407"/>
      <c r="GIZ24" s="407"/>
      <c r="GJA24" s="407"/>
      <c r="GJB24" s="407"/>
      <c r="GJC24" s="407"/>
      <c r="GJD24" s="407"/>
      <c r="GJE24" s="407"/>
      <c r="GJF24" s="407"/>
      <c r="GJG24" s="407"/>
      <c r="GJH24" s="407"/>
      <c r="GJI24" s="407"/>
      <c r="GJJ24" s="407"/>
      <c r="GJK24" s="407"/>
      <c r="GJL24" s="407"/>
      <c r="GJM24" s="407"/>
      <c r="GJN24" s="407"/>
      <c r="GJO24" s="407"/>
      <c r="GJP24" s="407"/>
      <c r="GJQ24" s="407"/>
      <c r="GJR24" s="407"/>
      <c r="GJS24" s="407"/>
      <c r="GJT24" s="407"/>
      <c r="GJU24" s="407"/>
      <c r="GJV24" s="407"/>
      <c r="GJW24" s="407"/>
      <c r="GJX24" s="407"/>
      <c r="GJY24" s="407"/>
      <c r="GJZ24" s="407"/>
      <c r="GKA24" s="407"/>
      <c r="GKB24" s="407"/>
      <c r="GKC24" s="407"/>
      <c r="GKD24" s="407"/>
      <c r="GKE24" s="407"/>
      <c r="GKF24" s="407"/>
      <c r="GKG24" s="407"/>
      <c r="GKH24" s="407"/>
      <c r="GKI24" s="407"/>
      <c r="GKJ24" s="407"/>
      <c r="GKK24" s="407"/>
      <c r="GKL24" s="407"/>
      <c r="GKM24" s="407"/>
      <c r="GKN24" s="407"/>
      <c r="GKO24" s="407"/>
      <c r="GKP24" s="407"/>
      <c r="GKQ24" s="407"/>
      <c r="GKR24" s="407"/>
      <c r="GKS24" s="407"/>
      <c r="GKT24" s="407"/>
      <c r="GKU24" s="407"/>
      <c r="GKV24" s="407"/>
      <c r="GKW24" s="407"/>
      <c r="GKX24" s="407"/>
      <c r="GKY24" s="407"/>
      <c r="GKZ24" s="407"/>
      <c r="GLA24" s="407"/>
      <c r="GLB24" s="407"/>
      <c r="GLC24" s="407"/>
      <c r="GLD24" s="407"/>
      <c r="GLE24" s="407"/>
      <c r="GLF24" s="407"/>
      <c r="GLG24" s="407"/>
      <c r="GLH24" s="407"/>
      <c r="GLI24" s="407"/>
      <c r="GLJ24" s="407"/>
      <c r="GLK24" s="407"/>
      <c r="GLL24" s="407"/>
      <c r="GLM24" s="407"/>
      <c r="GLN24" s="407"/>
      <c r="GLO24" s="407"/>
      <c r="GLP24" s="407"/>
      <c r="GLQ24" s="407"/>
      <c r="GLR24" s="407"/>
      <c r="GLS24" s="407"/>
      <c r="GLT24" s="407"/>
      <c r="GLU24" s="407"/>
      <c r="GLV24" s="407"/>
      <c r="GLW24" s="407"/>
      <c r="GLX24" s="407"/>
      <c r="GLY24" s="407"/>
      <c r="GLZ24" s="407"/>
      <c r="GMA24" s="407"/>
      <c r="GMB24" s="407"/>
      <c r="GMC24" s="407"/>
      <c r="GMD24" s="407"/>
      <c r="GME24" s="407"/>
      <c r="GMF24" s="407"/>
      <c r="GMG24" s="407"/>
      <c r="GMH24" s="407"/>
      <c r="GMI24" s="407"/>
      <c r="GMJ24" s="407"/>
      <c r="GMK24" s="407"/>
      <c r="GML24" s="407"/>
      <c r="GMM24" s="407"/>
      <c r="GMN24" s="407"/>
      <c r="GMO24" s="407"/>
      <c r="GMP24" s="407"/>
      <c r="GMQ24" s="407"/>
      <c r="GMR24" s="407"/>
      <c r="GMS24" s="407"/>
      <c r="GMT24" s="407"/>
      <c r="GMU24" s="407"/>
      <c r="GMV24" s="407"/>
      <c r="GMW24" s="407"/>
      <c r="GMX24" s="407"/>
      <c r="GMY24" s="407"/>
      <c r="GMZ24" s="407"/>
      <c r="GNA24" s="407"/>
      <c r="GNB24" s="407"/>
      <c r="GNC24" s="407"/>
      <c r="GND24" s="407"/>
      <c r="GNE24" s="407"/>
      <c r="GNF24" s="407"/>
      <c r="GNG24" s="407"/>
      <c r="GNH24" s="407"/>
      <c r="GNI24" s="407"/>
      <c r="GNJ24" s="407"/>
      <c r="GNK24" s="407"/>
      <c r="GNL24" s="407"/>
      <c r="GNM24" s="407"/>
      <c r="GNN24" s="407"/>
      <c r="GNO24" s="407"/>
      <c r="GNP24" s="407"/>
      <c r="GNQ24" s="407"/>
      <c r="GNR24" s="407"/>
      <c r="GNS24" s="407"/>
      <c r="GNT24" s="407"/>
      <c r="GNU24" s="407"/>
      <c r="GNV24" s="407"/>
      <c r="GNW24" s="407"/>
      <c r="GNX24" s="407"/>
      <c r="GNY24" s="407"/>
      <c r="GNZ24" s="407"/>
      <c r="GOA24" s="407"/>
      <c r="GOB24" s="407"/>
      <c r="GOC24" s="407"/>
      <c r="GOD24" s="407"/>
      <c r="GOE24" s="407"/>
      <c r="GOF24" s="407"/>
      <c r="GOG24" s="407"/>
      <c r="GOH24" s="407"/>
      <c r="GOI24" s="407"/>
      <c r="GOJ24" s="407"/>
      <c r="GOK24" s="407"/>
      <c r="GOL24" s="407"/>
      <c r="GOM24" s="407"/>
      <c r="GON24" s="407"/>
      <c r="GOO24" s="407"/>
      <c r="GOP24" s="407"/>
      <c r="GOQ24" s="407"/>
      <c r="GOR24" s="407"/>
      <c r="GOS24" s="407"/>
      <c r="GOT24" s="407"/>
      <c r="GOU24" s="407"/>
      <c r="GOV24" s="407"/>
      <c r="GOW24" s="407"/>
      <c r="GOX24" s="407"/>
      <c r="GOY24" s="407"/>
      <c r="GOZ24" s="407"/>
      <c r="GPA24" s="407"/>
      <c r="GPB24" s="407"/>
      <c r="GPC24" s="407"/>
      <c r="GPD24" s="407"/>
      <c r="GPE24" s="407"/>
      <c r="GPF24" s="407"/>
      <c r="GPG24" s="407"/>
      <c r="GPH24" s="407"/>
      <c r="GPI24" s="407"/>
      <c r="GPJ24" s="407"/>
      <c r="GPK24" s="407"/>
      <c r="GPL24" s="407"/>
      <c r="GPM24" s="407"/>
      <c r="GPN24" s="407"/>
      <c r="GPO24" s="407"/>
      <c r="GPP24" s="407"/>
      <c r="GPQ24" s="407"/>
      <c r="GPR24" s="407"/>
      <c r="GPS24" s="407"/>
      <c r="GPT24" s="407"/>
      <c r="GPU24" s="407"/>
      <c r="GPV24" s="407"/>
      <c r="GPW24" s="407"/>
      <c r="GPX24" s="407"/>
      <c r="GPY24" s="407"/>
      <c r="GPZ24" s="407"/>
      <c r="GQA24" s="407"/>
      <c r="GQB24" s="407"/>
      <c r="GQC24" s="407"/>
      <c r="GQD24" s="407"/>
      <c r="GQE24" s="407"/>
      <c r="GQF24" s="407"/>
      <c r="GQG24" s="407"/>
      <c r="GQH24" s="407"/>
      <c r="GQI24" s="407"/>
      <c r="GQJ24" s="407"/>
      <c r="GQK24" s="407"/>
      <c r="GQL24" s="407"/>
      <c r="GQM24" s="407"/>
      <c r="GQN24" s="407"/>
      <c r="GQO24" s="407"/>
      <c r="GQP24" s="407"/>
      <c r="GQQ24" s="407"/>
      <c r="GQR24" s="407"/>
      <c r="GQS24" s="407"/>
      <c r="GQT24" s="407"/>
      <c r="GQU24" s="407"/>
      <c r="GQV24" s="407"/>
      <c r="GQW24" s="407"/>
      <c r="GQX24" s="407"/>
      <c r="GQY24" s="407"/>
      <c r="GQZ24" s="407"/>
      <c r="GRA24" s="407"/>
      <c r="GRB24" s="407"/>
      <c r="GRC24" s="407"/>
      <c r="GRD24" s="407"/>
      <c r="GRE24" s="407"/>
      <c r="GRF24" s="407"/>
      <c r="GRG24" s="407"/>
      <c r="GRH24" s="407"/>
      <c r="GRI24" s="407"/>
      <c r="GRJ24" s="407"/>
      <c r="GRK24" s="407"/>
      <c r="GRL24" s="407"/>
      <c r="GRM24" s="407"/>
      <c r="GRN24" s="407"/>
      <c r="GRO24" s="407"/>
      <c r="GRP24" s="407"/>
      <c r="GRQ24" s="407"/>
      <c r="GRR24" s="407"/>
      <c r="GRS24" s="407"/>
      <c r="GRT24" s="407"/>
      <c r="GRU24" s="407"/>
      <c r="GRV24" s="407"/>
      <c r="GRW24" s="407"/>
      <c r="GRX24" s="407"/>
      <c r="GRY24" s="407"/>
      <c r="GRZ24" s="407"/>
      <c r="GSA24" s="407"/>
      <c r="GSB24" s="407"/>
      <c r="GSC24" s="407"/>
      <c r="GSD24" s="407"/>
      <c r="GSE24" s="407"/>
      <c r="GSF24" s="407"/>
      <c r="GSG24" s="407"/>
      <c r="GSH24" s="407"/>
      <c r="GSI24" s="407"/>
      <c r="GSJ24" s="407"/>
      <c r="GSK24" s="407"/>
      <c r="GSL24" s="407"/>
      <c r="GSM24" s="407"/>
      <c r="GSN24" s="407"/>
      <c r="GSO24" s="407"/>
      <c r="GSP24" s="407"/>
      <c r="GSQ24" s="407"/>
      <c r="GSR24" s="407"/>
      <c r="GSS24" s="407"/>
      <c r="GST24" s="407"/>
      <c r="GSU24" s="407"/>
      <c r="GSV24" s="407"/>
      <c r="GSW24" s="407"/>
      <c r="GSX24" s="407"/>
      <c r="GSY24" s="407"/>
      <c r="GSZ24" s="407"/>
      <c r="GTA24" s="407"/>
      <c r="GTB24" s="407"/>
      <c r="GTC24" s="407"/>
      <c r="GTD24" s="407"/>
      <c r="GTE24" s="407"/>
      <c r="GTF24" s="407"/>
      <c r="GTG24" s="407"/>
      <c r="GTH24" s="407"/>
      <c r="GTI24" s="407"/>
      <c r="GTJ24" s="407"/>
      <c r="GTK24" s="407"/>
      <c r="GTL24" s="407"/>
      <c r="GTM24" s="407"/>
      <c r="GTN24" s="407"/>
      <c r="GTO24" s="407"/>
      <c r="GTP24" s="407"/>
      <c r="GTQ24" s="407"/>
      <c r="GTR24" s="407"/>
      <c r="GTS24" s="407"/>
      <c r="GTT24" s="407"/>
      <c r="GTU24" s="407"/>
      <c r="GTV24" s="407"/>
      <c r="GTW24" s="407"/>
      <c r="GTX24" s="407"/>
      <c r="GTY24" s="407"/>
      <c r="GTZ24" s="407"/>
      <c r="GUA24" s="407"/>
      <c r="GUB24" s="407"/>
      <c r="GUC24" s="407"/>
      <c r="GUD24" s="407"/>
      <c r="GUE24" s="407"/>
      <c r="GUF24" s="407"/>
      <c r="GUG24" s="407"/>
      <c r="GUH24" s="407"/>
      <c r="GUI24" s="407"/>
      <c r="GUJ24" s="407"/>
      <c r="GUK24" s="407"/>
      <c r="GUL24" s="407"/>
      <c r="GUM24" s="407"/>
      <c r="GUN24" s="407"/>
      <c r="GUO24" s="407"/>
      <c r="GUP24" s="407"/>
      <c r="GUQ24" s="407"/>
      <c r="GUR24" s="407"/>
      <c r="GUS24" s="407"/>
      <c r="GUT24" s="407"/>
      <c r="GUU24" s="407"/>
      <c r="GUV24" s="407"/>
      <c r="GUW24" s="407"/>
      <c r="GUX24" s="407"/>
      <c r="GUY24" s="407"/>
      <c r="GUZ24" s="407"/>
      <c r="GVA24" s="407"/>
      <c r="GVB24" s="407"/>
      <c r="GVC24" s="407"/>
      <c r="GVD24" s="407"/>
      <c r="GVE24" s="407"/>
      <c r="GVF24" s="407"/>
      <c r="GVG24" s="407"/>
      <c r="GVH24" s="407"/>
      <c r="GVI24" s="407"/>
      <c r="GVJ24" s="407"/>
      <c r="GVK24" s="407"/>
      <c r="GVL24" s="407"/>
      <c r="GVM24" s="407"/>
      <c r="GVN24" s="407"/>
      <c r="GVO24" s="407"/>
      <c r="GVP24" s="407"/>
      <c r="GVQ24" s="407"/>
      <c r="GVR24" s="407"/>
      <c r="GVS24" s="407"/>
      <c r="GVT24" s="407"/>
      <c r="GVU24" s="407"/>
      <c r="GVV24" s="407"/>
      <c r="GVW24" s="407"/>
      <c r="GVX24" s="407"/>
      <c r="GVY24" s="407"/>
      <c r="GVZ24" s="407"/>
      <c r="GWA24" s="407"/>
      <c r="GWB24" s="407"/>
      <c r="GWC24" s="407"/>
      <c r="GWD24" s="407"/>
      <c r="GWE24" s="407"/>
      <c r="GWF24" s="407"/>
      <c r="GWG24" s="407"/>
      <c r="GWH24" s="407"/>
      <c r="GWI24" s="407"/>
      <c r="GWJ24" s="407"/>
      <c r="GWK24" s="407"/>
      <c r="GWL24" s="407"/>
      <c r="GWM24" s="407"/>
      <c r="GWN24" s="407"/>
      <c r="GWO24" s="407"/>
      <c r="GWP24" s="407"/>
      <c r="GWQ24" s="407"/>
      <c r="GWR24" s="407"/>
      <c r="GWS24" s="407"/>
      <c r="GWT24" s="407"/>
      <c r="GWU24" s="407"/>
      <c r="GWV24" s="407"/>
      <c r="GWW24" s="407"/>
      <c r="GWX24" s="407"/>
      <c r="GWY24" s="407"/>
      <c r="GWZ24" s="407"/>
      <c r="GXA24" s="407"/>
      <c r="GXB24" s="407"/>
      <c r="GXC24" s="407"/>
      <c r="GXD24" s="407"/>
      <c r="GXE24" s="407"/>
      <c r="GXF24" s="407"/>
      <c r="GXG24" s="407"/>
      <c r="GXH24" s="407"/>
      <c r="GXI24" s="407"/>
      <c r="GXJ24" s="407"/>
      <c r="GXK24" s="407"/>
      <c r="GXL24" s="407"/>
      <c r="GXM24" s="407"/>
      <c r="GXN24" s="407"/>
      <c r="GXO24" s="407"/>
      <c r="GXP24" s="407"/>
      <c r="GXQ24" s="407"/>
      <c r="GXR24" s="407"/>
      <c r="GXS24" s="407"/>
      <c r="GXT24" s="407"/>
      <c r="GXU24" s="407"/>
      <c r="GXV24" s="407"/>
      <c r="GXW24" s="407"/>
      <c r="GXX24" s="407"/>
      <c r="GXY24" s="407"/>
      <c r="GXZ24" s="407"/>
      <c r="GYA24" s="407"/>
      <c r="GYB24" s="407"/>
      <c r="GYC24" s="407"/>
      <c r="GYD24" s="407"/>
      <c r="GYE24" s="407"/>
      <c r="GYF24" s="407"/>
      <c r="GYG24" s="407"/>
      <c r="GYH24" s="407"/>
      <c r="GYI24" s="407"/>
      <c r="GYJ24" s="407"/>
      <c r="GYK24" s="407"/>
      <c r="GYL24" s="407"/>
      <c r="GYM24" s="407"/>
      <c r="GYN24" s="407"/>
      <c r="GYO24" s="407"/>
      <c r="GYP24" s="407"/>
      <c r="GYQ24" s="407"/>
      <c r="GYR24" s="407"/>
      <c r="GYS24" s="407"/>
      <c r="GYT24" s="407"/>
      <c r="GYU24" s="407"/>
      <c r="GYV24" s="407"/>
      <c r="GYW24" s="407"/>
      <c r="GYX24" s="407"/>
      <c r="GYY24" s="407"/>
      <c r="GYZ24" s="407"/>
      <c r="GZA24" s="407"/>
      <c r="GZB24" s="407"/>
      <c r="GZC24" s="407"/>
      <c r="GZD24" s="407"/>
      <c r="GZE24" s="407"/>
      <c r="GZF24" s="407"/>
      <c r="GZG24" s="407"/>
      <c r="GZH24" s="407"/>
      <c r="GZI24" s="407"/>
      <c r="GZJ24" s="407"/>
      <c r="GZK24" s="407"/>
      <c r="GZL24" s="407"/>
      <c r="GZM24" s="407"/>
      <c r="GZN24" s="407"/>
      <c r="GZO24" s="407"/>
      <c r="GZP24" s="407"/>
      <c r="GZQ24" s="407"/>
      <c r="GZR24" s="407"/>
      <c r="GZS24" s="407"/>
      <c r="GZT24" s="407"/>
      <c r="GZU24" s="407"/>
      <c r="GZV24" s="407"/>
      <c r="GZW24" s="407"/>
      <c r="GZX24" s="407"/>
      <c r="GZY24" s="407"/>
      <c r="GZZ24" s="407"/>
      <c r="HAA24" s="407"/>
      <c r="HAB24" s="407"/>
      <c r="HAC24" s="407"/>
      <c r="HAD24" s="407"/>
      <c r="HAE24" s="407"/>
      <c r="HAF24" s="407"/>
      <c r="HAG24" s="407"/>
      <c r="HAH24" s="407"/>
      <c r="HAI24" s="407"/>
      <c r="HAJ24" s="407"/>
      <c r="HAK24" s="407"/>
      <c r="HAL24" s="407"/>
      <c r="HAM24" s="407"/>
      <c r="HAN24" s="407"/>
      <c r="HAO24" s="407"/>
      <c r="HAP24" s="407"/>
      <c r="HAQ24" s="407"/>
      <c r="HAR24" s="407"/>
      <c r="HAS24" s="407"/>
      <c r="HAT24" s="407"/>
      <c r="HAU24" s="407"/>
      <c r="HAV24" s="407"/>
      <c r="HAW24" s="407"/>
      <c r="HAX24" s="407"/>
      <c r="HAY24" s="407"/>
      <c r="HAZ24" s="407"/>
      <c r="HBA24" s="407"/>
      <c r="HBB24" s="407"/>
      <c r="HBC24" s="407"/>
      <c r="HBD24" s="407"/>
      <c r="HBE24" s="407"/>
      <c r="HBF24" s="407"/>
      <c r="HBG24" s="407"/>
      <c r="HBH24" s="407"/>
      <c r="HBI24" s="407"/>
      <c r="HBJ24" s="407"/>
      <c r="HBK24" s="407"/>
      <c r="HBL24" s="407"/>
      <c r="HBM24" s="407"/>
      <c r="HBN24" s="407"/>
      <c r="HBO24" s="407"/>
      <c r="HBP24" s="407"/>
      <c r="HBQ24" s="407"/>
      <c r="HBR24" s="407"/>
      <c r="HBS24" s="407"/>
      <c r="HBT24" s="407"/>
      <c r="HBU24" s="407"/>
      <c r="HBV24" s="407"/>
      <c r="HBW24" s="407"/>
      <c r="HBX24" s="407"/>
      <c r="HBY24" s="407"/>
      <c r="HBZ24" s="407"/>
      <c r="HCA24" s="407"/>
      <c r="HCB24" s="407"/>
      <c r="HCC24" s="407"/>
      <c r="HCD24" s="407"/>
      <c r="HCE24" s="407"/>
      <c r="HCF24" s="407"/>
      <c r="HCG24" s="407"/>
      <c r="HCH24" s="407"/>
      <c r="HCI24" s="407"/>
      <c r="HCJ24" s="407"/>
      <c r="HCK24" s="407"/>
      <c r="HCL24" s="407"/>
      <c r="HCM24" s="407"/>
      <c r="HCN24" s="407"/>
      <c r="HCO24" s="407"/>
      <c r="HCP24" s="407"/>
      <c r="HCQ24" s="407"/>
      <c r="HCR24" s="407"/>
      <c r="HCS24" s="407"/>
      <c r="HCT24" s="407"/>
      <c r="HCU24" s="407"/>
      <c r="HCV24" s="407"/>
      <c r="HCW24" s="407"/>
      <c r="HCX24" s="407"/>
      <c r="HCY24" s="407"/>
      <c r="HCZ24" s="407"/>
      <c r="HDA24" s="407"/>
      <c r="HDB24" s="407"/>
      <c r="HDC24" s="407"/>
      <c r="HDD24" s="407"/>
      <c r="HDE24" s="407"/>
      <c r="HDF24" s="407"/>
      <c r="HDG24" s="407"/>
      <c r="HDH24" s="407"/>
      <c r="HDI24" s="407"/>
      <c r="HDJ24" s="407"/>
      <c r="HDK24" s="407"/>
      <c r="HDL24" s="407"/>
      <c r="HDM24" s="407"/>
      <c r="HDN24" s="407"/>
      <c r="HDO24" s="407"/>
      <c r="HDP24" s="407"/>
      <c r="HDQ24" s="407"/>
      <c r="HDR24" s="407"/>
      <c r="HDS24" s="407"/>
      <c r="HDT24" s="407"/>
      <c r="HDU24" s="407"/>
      <c r="HDV24" s="407"/>
      <c r="HDW24" s="407"/>
      <c r="HDX24" s="407"/>
      <c r="HDY24" s="407"/>
      <c r="HDZ24" s="407"/>
      <c r="HEA24" s="407"/>
      <c r="HEB24" s="407"/>
      <c r="HEC24" s="407"/>
      <c r="HED24" s="407"/>
      <c r="HEE24" s="407"/>
      <c r="HEF24" s="407"/>
      <c r="HEG24" s="407"/>
      <c r="HEH24" s="407"/>
      <c r="HEI24" s="407"/>
      <c r="HEJ24" s="407"/>
      <c r="HEK24" s="407"/>
      <c r="HEL24" s="407"/>
      <c r="HEM24" s="407"/>
      <c r="HEN24" s="407"/>
      <c r="HEO24" s="407"/>
      <c r="HEP24" s="407"/>
      <c r="HEQ24" s="407"/>
      <c r="HER24" s="407"/>
      <c r="HES24" s="407"/>
      <c r="HET24" s="407"/>
      <c r="HEU24" s="407"/>
      <c r="HEV24" s="407"/>
      <c r="HEW24" s="407"/>
      <c r="HEX24" s="407"/>
      <c r="HEY24" s="407"/>
      <c r="HEZ24" s="407"/>
      <c r="HFA24" s="407"/>
      <c r="HFB24" s="407"/>
      <c r="HFC24" s="407"/>
      <c r="HFD24" s="407"/>
      <c r="HFE24" s="407"/>
      <c r="HFF24" s="407"/>
      <c r="HFG24" s="407"/>
      <c r="HFH24" s="407"/>
      <c r="HFI24" s="407"/>
      <c r="HFJ24" s="407"/>
      <c r="HFK24" s="407"/>
      <c r="HFL24" s="407"/>
      <c r="HFM24" s="407"/>
      <c r="HFN24" s="407"/>
      <c r="HFO24" s="407"/>
      <c r="HFP24" s="407"/>
      <c r="HFQ24" s="407"/>
      <c r="HFR24" s="407"/>
      <c r="HFS24" s="407"/>
      <c r="HFT24" s="407"/>
      <c r="HFU24" s="407"/>
      <c r="HFV24" s="407"/>
      <c r="HFW24" s="407"/>
      <c r="HFX24" s="407"/>
      <c r="HFY24" s="407"/>
      <c r="HFZ24" s="407"/>
      <c r="HGA24" s="407"/>
      <c r="HGB24" s="407"/>
      <c r="HGC24" s="407"/>
      <c r="HGD24" s="407"/>
      <c r="HGE24" s="407"/>
      <c r="HGF24" s="407"/>
      <c r="HGG24" s="407"/>
      <c r="HGH24" s="407"/>
      <c r="HGI24" s="407"/>
      <c r="HGJ24" s="407"/>
      <c r="HGK24" s="407"/>
      <c r="HGL24" s="407"/>
      <c r="HGM24" s="407"/>
      <c r="HGN24" s="407"/>
      <c r="HGO24" s="407"/>
      <c r="HGP24" s="407"/>
      <c r="HGQ24" s="407"/>
      <c r="HGR24" s="407"/>
      <c r="HGS24" s="407"/>
      <c r="HGT24" s="407"/>
      <c r="HGU24" s="407"/>
      <c r="HGV24" s="407"/>
      <c r="HGW24" s="407"/>
      <c r="HGX24" s="407"/>
      <c r="HGY24" s="407"/>
      <c r="HGZ24" s="407"/>
      <c r="HHA24" s="407"/>
      <c r="HHB24" s="407"/>
      <c r="HHC24" s="407"/>
      <c r="HHD24" s="407"/>
      <c r="HHE24" s="407"/>
      <c r="HHF24" s="407"/>
      <c r="HHG24" s="407"/>
      <c r="HHH24" s="407"/>
      <c r="HHI24" s="407"/>
      <c r="HHJ24" s="407"/>
      <c r="HHK24" s="407"/>
      <c r="HHL24" s="407"/>
      <c r="HHM24" s="407"/>
      <c r="HHN24" s="407"/>
      <c r="HHO24" s="407"/>
      <c r="HHP24" s="407"/>
      <c r="HHQ24" s="407"/>
      <c r="HHR24" s="407"/>
      <c r="HHS24" s="407"/>
      <c r="HHT24" s="407"/>
      <c r="HHU24" s="407"/>
      <c r="HHV24" s="407"/>
      <c r="HHW24" s="407"/>
      <c r="HHX24" s="407"/>
      <c r="HHY24" s="407"/>
      <c r="HHZ24" s="407"/>
      <c r="HIA24" s="407"/>
      <c r="HIB24" s="407"/>
      <c r="HIC24" s="407"/>
      <c r="HID24" s="407"/>
      <c r="HIE24" s="407"/>
      <c r="HIF24" s="407"/>
      <c r="HIG24" s="407"/>
      <c r="HIH24" s="407"/>
      <c r="HII24" s="407"/>
      <c r="HIJ24" s="407"/>
      <c r="HIK24" s="407"/>
      <c r="HIL24" s="407"/>
      <c r="HIM24" s="407"/>
      <c r="HIN24" s="407"/>
      <c r="HIO24" s="407"/>
      <c r="HIP24" s="407"/>
      <c r="HIQ24" s="407"/>
      <c r="HIR24" s="407"/>
      <c r="HIS24" s="407"/>
      <c r="HIT24" s="407"/>
      <c r="HIU24" s="407"/>
      <c r="HIV24" s="407"/>
      <c r="HIW24" s="407"/>
      <c r="HIX24" s="407"/>
      <c r="HIY24" s="407"/>
      <c r="HIZ24" s="407"/>
      <c r="HJA24" s="407"/>
      <c r="HJB24" s="407"/>
      <c r="HJC24" s="407"/>
      <c r="HJD24" s="407"/>
      <c r="HJE24" s="407"/>
      <c r="HJF24" s="407"/>
      <c r="HJG24" s="407"/>
      <c r="HJH24" s="407"/>
      <c r="HJI24" s="407"/>
      <c r="HJJ24" s="407"/>
      <c r="HJK24" s="407"/>
      <c r="HJL24" s="407"/>
      <c r="HJM24" s="407"/>
      <c r="HJN24" s="407"/>
      <c r="HJO24" s="407"/>
      <c r="HJP24" s="407"/>
      <c r="HJQ24" s="407"/>
      <c r="HJR24" s="407"/>
      <c r="HJS24" s="407"/>
      <c r="HJT24" s="407"/>
      <c r="HJU24" s="407"/>
      <c r="HJV24" s="407"/>
      <c r="HJW24" s="407"/>
      <c r="HJX24" s="407"/>
      <c r="HJY24" s="407"/>
      <c r="HJZ24" s="407"/>
      <c r="HKA24" s="407"/>
      <c r="HKB24" s="407"/>
      <c r="HKC24" s="407"/>
      <c r="HKD24" s="407"/>
      <c r="HKE24" s="407"/>
      <c r="HKF24" s="407"/>
      <c r="HKG24" s="407"/>
      <c r="HKH24" s="407"/>
      <c r="HKI24" s="407"/>
      <c r="HKJ24" s="407"/>
      <c r="HKK24" s="407"/>
      <c r="HKL24" s="407"/>
      <c r="HKM24" s="407"/>
      <c r="HKN24" s="407"/>
      <c r="HKO24" s="407"/>
      <c r="HKP24" s="407"/>
      <c r="HKQ24" s="407"/>
      <c r="HKR24" s="407"/>
      <c r="HKS24" s="407"/>
      <c r="HKT24" s="407"/>
      <c r="HKU24" s="407"/>
      <c r="HKV24" s="407"/>
      <c r="HKW24" s="407"/>
      <c r="HKX24" s="407"/>
      <c r="HKY24" s="407"/>
      <c r="HKZ24" s="407"/>
      <c r="HLA24" s="407"/>
      <c r="HLB24" s="407"/>
      <c r="HLC24" s="407"/>
      <c r="HLD24" s="407"/>
      <c r="HLE24" s="407"/>
      <c r="HLF24" s="407"/>
      <c r="HLG24" s="407"/>
      <c r="HLH24" s="407"/>
      <c r="HLI24" s="407"/>
      <c r="HLJ24" s="407"/>
      <c r="HLK24" s="407"/>
      <c r="HLL24" s="407"/>
      <c r="HLM24" s="407"/>
      <c r="HLN24" s="407"/>
      <c r="HLO24" s="407"/>
      <c r="HLP24" s="407"/>
      <c r="HLQ24" s="407"/>
      <c r="HLR24" s="407"/>
      <c r="HLS24" s="407"/>
      <c r="HLT24" s="407"/>
      <c r="HLU24" s="407"/>
      <c r="HLV24" s="407"/>
      <c r="HLW24" s="407"/>
      <c r="HLX24" s="407"/>
      <c r="HLY24" s="407"/>
      <c r="HLZ24" s="407"/>
      <c r="HMA24" s="407"/>
      <c r="HMB24" s="407"/>
      <c r="HMC24" s="407"/>
      <c r="HMD24" s="407"/>
      <c r="HME24" s="407"/>
      <c r="HMF24" s="407"/>
      <c r="HMG24" s="407"/>
      <c r="HMH24" s="407"/>
      <c r="HMI24" s="407"/>
      <c r="HMJ24" s="407"/>
      <c r="HMK24" s="407"/>
      <c r="HML24" s="407"/>
      <c r="HMM24" s="407"/>
      <c r="HMN24" s="407"/>
      <c r="HMO24" s="407"/>
      <c r="HMP24" s="407"/>
      <c r="HMQ24" s="407"/>
      <c r="HMR24" s="407"/>
      <c r="HMS24" s="407"/>
      <c r="HMT24" s="407"/>
      <c r="HMU24" s="407"/>
      <c r="HMV24" s="407"/>
      <c r="HMW24" s="407"/>
      <c r="HMX24" s="407"/>
      <c r="HMY24" s="407"/>
      <c r="HMZ24" s="407"/>
      <c r="HNA24" s="407"/>
      <c r="HNB24" s="407"/>
      <c r="HNC24" s="407"/>
      <c r="HND24" s="407"/>
      <c r="HNE24" s="407"/>
      <c r="HNF24" s="407"/>
      <c r="HNG24" s="407"/>
      <c r="HNH24" s="407"/>
      <c r="HNI24" s="407"/>
      <c r="HNJ24" s="407"/>
      <c r="HNK24" s="407"/>
      <c r="HNL24" s="407"/>
      <c r="HNM24" s="407"/>
      <c r="HNN24" s="407"/>
      <c r="HNO24" s="407"/>
      <c r="HNP24" s="407"/>
      <c r="HNQ24" s="407"/>
      <c r="HNR24" s="407"/>
      <c r="HNS24" s="407"/>
      <c r="HNT24" s="407"/>
      <c r="HNU24" s="407"/>
      <c r="HNV24" s="407"/>
      <c r="HNW24" s="407"/>
      <c r="HNX24" s="407"/>
      <c r="HNY24" s="407"/>
      <c r="HNZ24" s="407"/>
      <c r="HOA24" s="407"/>
      <c r="HOB24" s="407"/>
      <c r="HOC24" s="407"/>
      <c r="HOD24" s="407"/>
      <c r="HOE24" s="407"/>
      <c r="HOF24" s="407"/>
      <c r="HOG24" s="407"/>
      <c r="HOH24" s="407"/>
      <c r="HOI24" s="407"/>
      <c r="HOJ24" s="407"/>
      <c r="HOK24" s="407"/>
      <c r="HOL24" s="407"/>
      <c r="HOM24" s="407"/>
      <c r="HON24" s="407"/>
      <c r="HOO24" s="407"/>
      <c r="HOP24" s="407"/>
      <c r="HOQ24" s="407"/>
      <c r="HOR24" s="407"/>
      <c r="HOS24" s="407"/>
      <c r="HOT24" s="407"/>
      <c r="HOU24" s="407"/>
      <c r="HOV24" s="407"/>
      <c r="HOW24" s="407"/>
      <c r="HOX24" s="407"/>
      <c r="HOY24" s="407"/>
      <c r="HOZ24" s="407"/>
      <c r="HPA24" s="407"/>
      <c r="HPB24" s="407"/>
      <c r="HPC24" s="407"/>
      <c r="HPD24" s="407"/>
      <c r="HPE24" s="407"/>
      <c r="HPF24" s="407"/>
      <c r="HPG24" s="407"/>
      <c r="HPH24" s="407"/>
      <c r="HPI24" s="407"/>
      <c r="HPJ24" s="407"/>
      <c r="HPK24" s="407"/>
      <c r="HPL24" s="407"/>
      <c r="HPM24" s="407"/>
      <c r="HPN24" s="407"/>
      <c r="HPO24" s="407"/>
      <c r="HPP24" s="407"/>
      <c r="HPQ24" s="407"/>
      <c r="HPR24" s="407"/>
      <c r="HPS24" s="407"/>
      <c r="HPT24" s="407"/>
      <c r="HPU24" s="407"/>
      <c r="HPV24" s="407"/>
      <c r="HPW24" s="407"/>
      <c r="HPX24" s="407"/>
      <c r="HPY24" s="407"/>
      <c r="HPZ24" s="407"/>
      <c r="HQA24" s="407"/>
      <c r="HQB24" s="407"/>
      <c r="HQC24" s="407"/>
      <c r="HQD24" s="407"/>
      <c r="HQE24" s="407"/>
      <c r="HQF24" s="407"/>
      <c r="HQG24" s="407"/>
      <c r="HQH24" s="407"/>
      <c r="HQI24" s="407"/>
      <c r="HQJ24" s="407"/>
      <c r="HQK24" s="407"/>
      <c r="HQL24" s="407"/>
      <c r="HQM24" s="407"/>
      <c r="HQN24" s="407"/>
      <c r="HQO24" s="407"/>
      <c r="HQP24" s="407"/>
      <c r="HQQ24" s="407"/>
      <c r="HQR24" s="407"/>
      <c r="HQS24" s="407"/>
      <c r="HQT24" s="407"/>
      <c r="HQU24" s="407"/>
      <c r="HQV24" s="407"/>
      <c r="HQW24" s="407"/>
      <c r="HQX24" s="407"/>
      <c r="HQY24" s="407"/>
      <c r="HQZ24" s="407"/>
      <c r="HRA24" s="407"/>
      <c r="HRB24" s="407"/>
      <c r="HRC24" s="407"/>
      <c r="HRD24" s="407"/>
      <c r="HRE24" s="407"/>
      <c r="HRF24" s="407"/>
      <c r="HRG24" s="407"/>
      <c r="HRH24" s="407"/>
      <c r="HRI24" s="407"/>
      <c r="HRJ24" s="407"/>
      <c r="HRK24" s="407"/>
      <c r="HRL24" s="407"/>
      <c r="HRM24" s="407"/>
      <c r="HRN24" s="407"/>
      <c r="HRO24" s="407"/>
      <c r="HRP24" s="407"/>
      <c r="HRQ24" s="407"/>
      <c r="HRR24" s="407"/>
      <c r="HRS24" s="407"/>
      <c r="HRT24" s="407"/>
      <c r="HRU24" s="407"/>
      <c r="HRV24" s="407"/>
      <c r="HRW24" s="407"/>
      <c r="HRX24" s="407"/>
      <c r="HRY24" s="407"/>
      <c r="HRZ24" s="407"/>
      <c r="HSA24" s="407"/>
      <c r="HSB24" s="407"/>
      <c r="HSC24" s="407"/>
      <c r="HSD24" s="407"/>
      <c r="HSE24" s="407"/>
      <c r="HSF24" s="407"/>
      <c r="HSG24" s="407"/>
      <c r="HSH24" s="407"/>
      <c r="HSI24" s="407"/>
      <c r="HSJ24" s="407"/>
      <c r="HSK24" s="407"/>
      <c r="HSL24" s="407"/>
      <c r="HSM24" s="407"/>
      <c r="HSN24" s="407"/>
      <c r="HSO24" s="407"/>
      <c r="HSP24" s="407"/>
      <c r="HSQ24" s="407"/>
      <c r="HSR24" s="407"/>
      <c r="HSS24" s="407"/>
      <c r="HST24" s="407"/>
      <c r="HSU24" s="407"/>
      <c r="HSV24" s="407"/>
      <c r="HSW24" s="407"/>
      <c r="HSX24" s="407"/>
      <c r="HSY24" s="407"/>
      <c r="HSZ24" s="407"/>
      <c r="HTA24" s="407"/>
      <c r="HTB24" s="407"/>
      <c r="HTC24" s="407"/>
      <c r="HTD24" s="407"/>
      <c r="HTE24" s="407"/>
      <c r="HTF24" s="407"/>
      <c r="HTG24" s="407"/>
      <c r="HTH24" s="407"/>
      <c r="HTI24" s="407"/>
      <c r="HTJ24" s="407"/>
      <c r="HTK24" s="407"/>
      <c r="HTL24" s="407"/>
      <c r="HTM24" s="407"/>
      <c r="HTN24" s="407"/>
      <c r="HTO24" s="407"/>
      <c r="HTP24" s="407"/>
      <c r="HTQ24" s="407"/>
      <c r="HTR24" s="407"/>
      <c r="HTS24" s="407"/>
      <c r="HTT24" s="407"/>
      <c r="HTU24" s="407"/>
      <c r="HTV24" s="407"/>
      <c r="HTW24" s="407"/>
      <c r="HTX24" s="407"/>
      <c r="HTY24" s="407"/>
      <c r="HTZ24" s="407"/>
      <c r="HUA24" s="407"/>
      <c r="HUB24" s="407"/>
      <c r="HUC24" s="407"/>
      <c r="HUD24" s="407"/>
      <c r="HUE24" s="407"/>
      <c r="HUF24" s="407"/>
      <c r="HUG24" s="407"/>
      <c r="HUH24" s="407"/>
      <c r="HUI24" s="407"/>
      <c r="HUJ24" s="407"/>
      <c r="HUK24" s="407"/>
      <c r="HUL24" s="407"/>
      <c r="HUM24" s="407"/>
      <c r="HUN24" s="407"/>
      <c r="HUO24" s="407"/>
      <c r="HUP24" s="407"/>
      <c r="HUQ24" s="407"/>
      <c r="HUR24" s="407"/>
      <c r="HUS24" s="407"/>
      <c r="HUT24" s="407"/>
      <c r="HUU24" s="407"/>
      <c r="HUV24" s="407"/>
      <c r="HUW24" s="407"/>
      <c r="HUX24" s="407"/>
      <c r="HUY24" s="407"/>
      <c r="HUZ24" s="407"/>
      <c r="HVA24" s="407"/>
      <c r="HVB24" s="407"/>
      <c r="HVC24" s="407"/>
      <c r="HVD24" s="407"/>
      <c r="HVE24" s="407"/>
      <c r="HVF24" s="407"/>
      <c r="HVG24" s="407"/>
      <c r="HVH24" s="407"/>
      <c r="HVI24" s="407"/>
      <c r="HVJ24" s="407"/>
      <c r="HVK24" s="407"/>
      <c r="HVL24" s="407"/>
      <c r="HVM24" s="407"/>
      <c r="HVN24" s="407"/>
      <c r="HVO24" s="407"/>
      <c r="HVP24" s="407"/>
      <c r="HVQ24" s="407"/>
      <c r="HVR24" s="407"/>
      <c r="HVS24" s="407"/>
      <c r="HVT24" s="407"/>
      <c r="HVU24" s="407"/>
      <c r="HVV24" s="407"/>
      <c r="HVW24" s="407"/>
      <c r="HVX24" s="407"/>
      <c r="HVY24" s="407"/>
      <c r="HVZ24" s="407"/>
      <c r="HWA24" s="407"/>
      <c r="HWB24" s="407"/>
      <c r="HWC24" s="407"/>
      <c r="HWD24" s="407"/>
      <c r="HWE24" s="407"/>
      <c r="HWF24" s="407"/>
      <c r="HWG24" s="407"/>
      <c r="HWH24" s="407"/>
      <c r="HWI24" s="407"/>
      <c r="HWJ24" s="407"/>
      <c r="HWK24" s="407"/>
      <c r="HWL24" s="407"/>
      <c r="HWM24" s="407"/>
      <c r="HWN24" s="407"/>
      <c r="HWO24" s="407"/>
      <c r="HWP24" s="407"/>
      <c r="HWQ24" s="407"/>
      <c r="HWR24" s="407"/>
      <c r="HWS24" s="407"/>
      <c r="HWT24" s="407"/>
      <c r="HWU24" s="407"/>
      <c r="HWV24" s="407"/>
      <c r="HWW24" s="407"/>
      <c r="HWX24" s="407"/>
      <c r="HWY24" s="407"/>
      <c r="HWZ24" s="407"/>
      <c r="HXA24" s="407"/>
      <c r="HXB24" s="407"/>
      <c r="HXC24" s="407"/>
      <c r="HXD24" s="407"/>
      <c r="HXE24" s="407"/>
      <c r="HXF24" s="407"/>
      <c r="HXG24" s="407"/>
      <c r="HXH24" s="407"/>
      <c r="HXI24" s="407"/>
      <c r="HXJ24" s="407"/>
      <c r="HXK24" s="407"/>
      <c r="HXL24" s="407"/>
      <c r="HXM24" s="407"/>
      <c r="HXN24" s="407"/>
      <c r="HXO24" s="407"/>
      <c r="HXP24" s="407"/>
      <c r="HXQ24" s="407"/>
      <c r="HXR24" s="407"/>
      <c r="HXS24" s="407"/>
      <c r="HXT24" s="407"/>
      <c r="HXU24" s="407"/>
      <c r="HXV24" s="407"/>
      <c r="HXW24" s="407"/>
      <c r="HXX24" s="407"/>
      <c r="HXY24" s="407"/>
      <c r="HXZ24" s="407"/>
      <c r="HYA24" s="407"/>
      <c r="HYB24" s="407"/>
      <c r="HYC24" s="407"/>
      <c r="HYD24" s="407"/>
      <c r="HYE24" s="407"/>
      <c r="HYF24" s="407"/>
      <c r="HYG24" s="407"/>
      <c r="HYH24" s="407"/>
      <c r="HYI24" s="407"/>
      <c r="HYJ24" s="407"/>
      <c r="HYK24" s="407"/>
      <c r="HYL24" s="407"/>
      <c r="HYM24" s="407"/>
      <c r="HYN24" s="407"/>
      <c r="HYO24" s="407"/>
      <c r="HYP24" s="407"/>
      <c r="HYQ24" s="407"/>
      <c r="HYR24" s="407"/>
      <c r="HYS24" s="407"/>
      <c r="HYT24" s="407"/>
      <c r="HYU24" s="407"/>
      <c r="HYV24" s="407"/>
      <c r="HYW24" s="407"/>
      <c r="HYX24" s="407"/>
      <c r="HYY24" s="407"/>
      <c r="HYZ24" s="407"/>
      <c r="HZA24" s="407"/>
      <c r="HZB24" s="407"/>
      <c r="HZC24" s="407"/>
      <c r="HZD24" s="407"/>
      <c r="HZE24" s="407"/>
      <c r="HZF24" s="407"/>
      <c r="HZG24" s="407"/>
      <c r="HZH24" s="407"/>
      <c r="HZI24" s="407"/>
      <c r="HZJ24" s="407"/>
      <c r="HZK24" s="407"/>
      <c r="HZL24" s="407"/>
      <c r="HZM24" s="407"/>
      <c r="HZN24" s="407"/>
      <c r="HZO24" s="407"/>
      <c r="HZP24" s="407"/>
      <c r="HZQ24" s="407"/>
      <c r="HZR24" s="407"/>
      <c r="HZS24" s="407"/>
      <c r="HZT24" s="407"/>
      <c r="HZU24" s="407"/>
      <c r="HZV24" s="407"/>
      <c r="HZW24" s="407"/>
      <c r="HZX24" s="407"/>
      <c r="HZY24" s="407"/>
      <c r="HZZ24" s="407"/>
      <c r="IAA24" s="407"/>
      <c r="IAB24" s="407"/>
      <c r="IAC24" s="407"/>
      <c r="IAD24" s="407"/>
      <c r="IAE24" s="407"/>
      <c r="IAF24" s="407"/>
      <c r="IAG24" s="407"/>
      <c r="IAH24" s="407"/>
      <c r="IAI24" s="407"/>
      <c r="IAJ24" s="407"/>
      <c r="IAK24" s="407"/>
      <c r="IAL24" s="407"/>
      <c r="IAM24" s="407"/>
      <c r="IAN24" s="407"/>
      <c r="IAO24" s="407"/>
      <c r="IAP24" s="407"/>
      <c r="IAQ24" s="407"/>
      <c r="IAR24" s="407"/>
      <c r="IAS24" s="407"/>
      <c r="IAT24" s="407"/>
      <c r="IAU24" s="407"/>
      <c r="IAV24" s="407"/>
      <c r="IAW24" s="407"/>
      <c r="IAX24" s="407"/>
      <c r="IAY24" s="407"/>
      <c r="IAZ24" s="407"/>
      <c r="IBA24" s="407"/>
      <c r="IBB24" s="407"/>
      <c r="IBC24" s="407"/>
      <c r="IBD24" s="407"/>
      <c r="IBE24" s="407"/>
      <c r="IBF24" s="407"/>
      <c r="IBG24" s="407"/>
      <c r="IBH24" s="407"/>
      <c r="IBI24" s="407"/>
      <c r="IBJ24" s="407"/>
      <c r="IBK24" s="407"/>
      <c r="IBL24" s="407"/>
      <c r="IBM24" s="407"/>
      <c r="IBN24" s="407"/>
      <c r="IBO24" s="407"/>
      <c r="IBP24" s="407"/>
      <c r="IBQ24" s="407"/>
      <c r="IBR24" s="407"/>
      <c r="IBS24" s="407"/>
      <c r="IBT24" s="407"/>
      <c r="IBU24" s="407"/>
      <c r="IBV24" s="407"/>
      <c r="IBW24" s="407"/>
      <c r="IBX24" s="407"/>
      <c r="IBY24" s="407"/>
      <c r="IBZ24" s="407"/>
      <c r="ICA24" s="407"/>
      <c r="ICB24" s="407"/>
      <c r="ICC24" s="407"/>
      <c r="ICD24" s="407"/>
      <c r="ICE24" s="407"/>
      <c r="ICF24" s="407"/>
      <c r="ICG24" s="407"/>
      <c r="ICH24" s="407"/>
      <c r="ICI24" s="407"/>
      <c r="ICJ24" s="407"/>
      <c r="ICK24" s="407"/>
      <c r="ICL24" s="407"/>
      <c r="ICM24" s="407"/>
      <c r="ICN24" s="407"/>
      <c r="ICO24" s="407"/>
      <c r="ICP24" s="407"/>
      <c r="ICQ24" s="407"/>
      <c r="ICR24" s="407"/>
      <c r="ICS24" s="407"/>
      <c r="ICT24" s="407"/>
      <c r="ICU24" s="407"/>
      <c r="ICV24" s="407"/>
      <c r="ICW24" s="407"/>
      <c r="ICX24" s="407"/>
      <c r="ICY24" s="407"/>
      <c r="ICZ24" s="407"/>
      <c r="IDA24" s="407"/>
      <c r="IDB24" s="407"/>
      <c r="IDC24" s="407"/>
      <c r="IDD24" s="407"/>
      <c r="IDE24" s="407"/>
      <c r="IDF24" s="407"/>
      <c r="IDG24" s="407"/>
      <c r="IDH24" s="407"/>
      <c r="IDI24" s="407"/>
      <c r="IDJ24" s="407"/>
      <c r="IDK24" s="407"/>
      <c r="IDL24" s="407"/>
      <c r="IDM24" s="407"/>
      <c r="IDN24" s="407"/>
      <c r="IDO24" s="407"/>
      <c r="IDP24" s="407"/>
      <c r="IDQ24" s="407"/>
      <c r="IDR24" s="407"/>
      <c r="IDS24" s="407"/>
      <c r="IDT24" s="407"/>
      <c r="IDU24" s="407"/>
      <c r="IDV24" s="407"/>
      <c r="IDW24" s="407"/>
      <c r="IDX24" s="407"/>
      <c r="IDY24" s="407"/>
      <c r="IDZ24" s="407"/>
      <c r="IEA24" s="407"/>
      <c r="IEB24" s="407"/>
      <c r="IEC24" s="407"/>
      <c r="IED24" s="407"/>
      <c r="IEE24" s="407"/>
      <c r="IEF24" s="407"/>
      <c r="IEG24" s="407"/>
      <c r="IEH24" s="407"/>
      <c r="IEI24" s="407"/>
      <c r="IEJ24" s="407"/>
      <c r="IEK24" s="407"/>
      <c r="IEL24" s="407"/>
      <c r="IEM24" s="407"/>
      <c r="IEN24" s="407"/>
      <c r="IEO24" s="407"/>
      <c r="IEP24" s="407"/>
      <c r="IEQ24" s="407"/>
      <c r="IER24" s="407"/>
      <c r="IES24" s="407"/>
      <c r="IET24" s="407"/>
      <c r="IEU24" s="407"/>
      <c r="IEV24" s="407"/>
      <c r="IEW24" s="407"/>
      <c r="IEX24" s="407"/>
      <c r="IEY24" s="407"/>
      <c r="IEZ24" s="407"/>
      <c r="IFA24" s="407"/>
      <c r="IFB24" s="407"/>
      <c r="IFC24" s="407"/>
      <c r="IFD24" s="407"/>
      <c r="IFE24" s="407"/>
      <c r="IFF24" s="407"/>
      <c r="IFG24" s="407"/>
      <c r="IFH24" s="407"/>
      <c r="IFI24" s="407"/>
      <c r="IFJ24" s="407"/>
      <c r="IFK24" s="407"/>
      <c r="IFL24" s="407"/>
      <c r="IFM24" s="407"/>
      <c r="IFN24" s="407"/>
      <c r="IFO24" s="407"/>
      <c r="IFP24" s="407"/>
      <c r="IFQ24" s="407"/>
      <c r="IFR24" s="407"/>
      <c r="IFS24" s="407"/>
      <c r="IFT24" s="407"/>
      <c r="IFU24" s="407"/>
      <c r="IFV24" s="407"/>
      <c r="IFW24" s="407"/>
      <c r="IFX24" s="407"/>
      <c r="IFY24" s="407"/>
      <c r="IFZ24" s="407"/>
      <c r="IGA24" s="407"/>
      <c r="IGB24" s="407"/>
      <c r="IGC24" s="407"/>
      <c r="IGD24" s="407"/>
      <c r="IGE24" s="407"/>
      <c r="IGF24" s="407"/>
      <c r="IGG24" s="407"/>
      <c r="IGH24" s="407"/>
      <c r="IGI24" s="407"/>
      <c r="IGJ24" s="407"/>
      <c r="IGK24" s="407"/>
      <c r="IGL24" s="407"/>
      <c r="IGM24" s="407"/>
      <c r="IGN24" s="407"/>
      <c r="IGO24" s="407"/>
      <c r="IGP24" s="407"/>
      <c r="IGQ24" s="407"/>
      <c r="IGR24" s="407"/>
      <c r="IGS24" s="407"/>
      <c r="IGT24" s="407"/>
      <c r="IGU24" s="407"/>
      <c r="IGV24" s="407"/>
      <c r="IGW24" s="407"/>
      <c r="IGX24" s="407"/>
      <c r="IGY24" s="407"/>
      <c r="IGZ24" s="407"/>
      <c r="IHA24" s="407"/>
      <c r="IHB24" s="407"/>
      <c r="IHC24" s="407"/>
      <c r="IHD24" s="407"/>
      <c r="IHE24" s="407"/>
      <c r="IHF24" s="407"/>
      <c r="IHG24" s="407"/>
      <c r="IHH24" s="407"/>
      <c r="IHI24" s="407"/>
      <c r="IHJ24" s="407"/>
      <c r="IHK24" s="407"/>
      <c r="IHL24" s="407"/>
      <c r="IHM24" s="407"/>
      <c r="IHN24" s="407"/>
      <c r="IHO24" s="407"/>
      <c r="IHP24" s="407"/>
      <c r="IHQ24" s="407"/>
      <c r="IHR24" s="407"/>
      <c r="IHS24" s="407"/>
      <c r="IHT24" s="407"/>
      <c r="IHU24" s="407"/>
      <c r="IHV24" s="407"/>
      <c r="IHW24" s="407"/>
      <c r="IHX24" s="407"/>
      <c r="IHY24" s="407"/>
      <c r="IHZ24" s="407"/>
      <c r="IIA24" s="407"/>
      <c r="IIB24" s="407"/>
      <c r="IIC24" s="407"/>
      <c r="IID24" s="407"/>
      <c r="IIE24" s="407"/>
      <c r="IIF24" s="407"/>
      <c r="IIG24" s="407"/>
      <c r="IIH24" s="407"/>
      <c r="III24" s="407"/>
      <c r="IIJ24" s="407"/>
      <c r="IIK24" s="407"/>
      <c r="IIL24" s="407"/>
      <c r="IIM24" s="407"/>
      <c r="IIN24" s="407"/>
      <c r="IIO24" s="407"/>
      <c r="IIP24" s="407"/>
      <c r="IIQ24" s="407"/>
      <c r="IIR24" s="407"/>
      <c r="IIS24" s="407"/>
      <c r="IIT24" s="407"/>
      <c r="IIU24" s="407"/>
      <c r="IIV24" s="407"/>
      <c r="IIW24" s="407"/>
      <c r="IIX24" s="407"/>
      <c r="IIY24" s="407"/>
      <c r="IIZ24" s="407"/>
      <c r="IJA24" s="407"/>
      <c r="IJB24" s="407"/>
      <c r="IJC24" s="407"/>
      <c r="IJD24" s="407"/>
      <c r="IJE24" s="407"/>
      <c r="IJF24" s="407"/>
      <c r="IJG24" s="407"/>
      <c r="IJH24" s="407"/>
      <c r="IJI24" s="407"/>
      <c r="IJJ24" s="407"/>
      <c r="IJK24" s="407"/>
      <c r="IJL24" s="407"/>
      <c r="IJM24" s="407"/>
      <c r="IJN24" s="407"/>
      <c r="IJO24" s="407"/>
      <c r="IJP24" s="407"/>
      <c r="IJQ24" s="407"/>
      <c r="IJR24" s="407"/>
      <c r="IJS24" s="407"/>
      <c r="IJT24" s="407"/>
      <c r="IJU24" s="407"/>
      <c r="IJV24" s="407"/>
      <c r="IJW24" s="407"/>
      <c r="IJX24" s="407"/>
      <c r="IJY24" s="407"/>
      <c r="IJZ24" s="407"/>
      <c r="IKA24" s="407"/>
      <c r="IKB24" s="407"/>
      <c r="IKC24" s="407"/>
      <c r="IKD24" s="407"/>
      <c r="IKE24" s="407"/>
      <c r="IKF24" s="407"/>
      <c r="IKG24" s="407"/>
      <c r="IKH24" s="407"/>
      <c r="IKI24" s="407"/>
      <c r="IKJ24" s="407"/>
      <c r="IKK24" s="407"/>
      <c r="IKL24" s="407"/>
      <c r="IKM24" s="407"/>
      <c r="IKN24" s="407"/>
      <c r="IKO24" s="407"/>
      <c r="IKP24" s="407"/>
      <c r="IKQ24" s="407"/>
      <c r="IKR24" s="407"/>
      <c r="IKS24" s="407"/>
      <c r="IKT24" s="407"/>
      <c r="IKU24" s="407"/>
      <c r="IKV24" s="407"/>
      <c r="IKW24" s="407"/>
      <c r="IKX24" s="407"/>
      <c r="IKY24" s="407"/>
      <c r="IKZ24" s="407"/>
      <c r="ILA24" s="407"/>
      <c r="ILB24" s="407"/>
      <c r="ILC24" s="407"/>
      <c r="ILD24" s="407"/>
      <c r="ILE24" s="407"/>
      <c r="ILF24" s="407"/>
      <c r="ILG24" s="407"/>
      <c r="ILH24" s="407"/>
      <c r="ILI24" s="407"/>
      <c r="ILJ24" s="407"/>
      <c r="ILK24" s="407"/>
      <c r="ILL24" s="407"/>
      <c r="ILM24" s="407"/>
      <c r="ILN24" s="407"/>
      <c r="ILO24" s="407"/>
      <c r="ILP24" s="407"/>
      <c r="ILQ24" s="407"/>
      <c r="ILR24" s="407"/>
      <c r="ILS24" s="407"/>
      <c r="ILT24" s="407"/>
      <c r="ILU24" s="407"/>
      <c r="ILV24" s="407"/>
      <c r="ILW24" s="407"/>
      <c r="ILX24" s="407"/>
      <c r="ILY24" s="407"/>
      <c r="ILZ24" s="407"/>
      <c r="IMA24" s="407"/>
      <c r="IMB24" s="407"/>
      <c r="IMC24" s="407"/>
      <c r="IMD24" s="407"/>
      <c r="IME24" s="407"/>
      <c r="IMF24" s="407"/>
      <c r="IMG24" s="407"/>
      <c r="IMH24" s="407"/>
      <c r="IMI24" s="407"/>
      <c r="IMJ24" s="407"/>
      <c r="IMK24" s="407"/>
      <c r="IML24" s="407"/>
      <c r="IMM24" s="407"/>
      <c r="IMN24" s="407"/>
      <c r="IMO24" s="407"/>
      <c r="IMP24" s="407"/>
      <c r="IMQ24" s="407"/>
      <c r="IMR24" s="407"/>
      <c r="IMS24" s="407"/>
      <c r="IMT24" s="407"/>
      <c r="IMU24" s="407"/>
      <c r="IMV24" s="407"/>
      <c r="IMW24" s="407"/>
      <c r="IMX24" s="407"/>
      <c r="IMY24" s="407"/>
      <c r="IMZ24" s="407"/>
      <c r="INA24" s="407"/>
      <c r="INB24" s="407"/>
      <c r="INC24" s="407"/>
      <c r="IND24" s="407"/>
      <c r="INE24" s="407"/>
      <c r="INF24" s="407"/>
      <c r="ING24" s="407"/>
      <c r="INH24" s="407"/>
      <c r="INI24" s="407"/>
      <c r="INJ24" s="407"/>
      <c r="INK24" s="407"/>
      <c r="INL24" s="407"/>
      <c r="INM24" s="407"/>
      <c r="INN24" s="407"/>
      <c r="INO24" s="407"/>
      <c r="INP24" s="407"/>
      <c r="INQ24" s="407"/>
      <c r="INR24" s="407"/>
      <c r="INS24" s="407"/>
      <c r="INT24" s="407"/>
      <c r="INU24" s="407"/>
      <c r="INV24" s="407"/>
      <c r="INW24" s="407"/>
      <c r="INX24" s="407"/>
      <c r="INY24" s="407"/>
      <c r="INZ24" s="407"/>
      <c r="IOA24" s="407"/>
      <c r="IOB24" s="407"/>
      <c r="IOC24" s="407"/>
      <c r="IOD24" s="407"/>
      <c r="IOE24" s="407"/>
      <c r="IOF24" s="407"/>
      <c r="IOG24" s="407"/>
      <c r="IOH24" s="407"/>
      <c r="IOI24" s="407"/>
      <c r="IOJ24" s="407"/>
      <c r="IOK24" s="407"/>
      <c r="IOL24" s="407"/>
      <c r="IOM24" s="407"/>
      <c r="ION24" s="407"/>
      <c r="IOO24" s="407"/>
      <c r="IOP24" s="407"/>
      <c r="IOQ24" s="407"/>
      <c r="IOR24" s="407"/>
      <c r="IOS24" s="407"/>
      <c r="IOT24" s="407"/>
      <c r="IOU24" s="407"/>
      <c r="IOV24" s="407"/>
      <c r="IOW24" s="407"/>
      <c r="IOX24" s="407"/>
      <c r="IOY24" s="407"/>
      <c r="IOZ24" s="407"/>
      <c r="IPA24" s="407"/>
      <c r="IPB24" s="407"/>
      <c r="IPC24" s="407"/>
      <c r="IPD24" s="407"/>
      <c r="IPE24" s="407"/>
      <c r="IPF24" s="407"/>
      <c r="IPG24" s="407"/>
      <c r="IPH24" s="407"/>
      <c r="IPI24" s="407"/>
      <c r="IPJ24" s="407"/>
      <c r="IPK24" s="407"/>
      <c r="IPL24" s="407"/>
      <c r="IPM24" s="407"/>
      <c r="IPN24" s="407"/>
      <c r="IPO24" s="407"/>
      <c r="IPP24" s="407"/>
      <c r="IPQ24" s="407"/>
      <c r="IPR24" s="407"/>
      <c r="IPS24" s="407"/>
      <c r="IPT24" s="407"/>
      <c r="IPU24" s="407"/>
      <c r="IPV24" s="407"/>
      <c r="IPW24" s="407"/>
      <c r="IPX24" s="407"/>
      <c r="IPY24" s="407"/>
      <c r="IPZ24" s="407"/>
      <c r="IQA24" s="407"/>
      <c r="IQB24" s="407"/>
      <c r="IQC24" s="407"/>
      <c r="IQD24" s="407"/>
      <c r="IQE24" s="407"/>
      <c r="IQF24" s="407"/>
      <c r="IQG24" s="407"/>
      <c r="IQH24" s="407"/>
      <c r="IQI24" s="407"/>
      <c r="IQJ24" s="407"/>
      <c r="IQK24" s="407"/>
      <c r="IQL24" s="407"/>
      <c r="IQM24" s="407"/>
      <c r="IQN24" s="407"/>
      <c r="IQO24" s="407"/>
      <c r="IQP24" s="407"/>
      <c r="IQQ24" s="407"/>
      <c r="IQR24" s="407"/>
      <c r="IQS24" s="407"/>
      <c r="IQT24" s="407"/>
      <c r="IQU24" s="407"/>
      <c r="IQV24" s="407"/>
      <c r="IQW24" s="407"/>
      <c r="IQX24" s="407"/>
      <c r="IQY24" s="407"/>
      <c r="IQZ24" s="407"/>
      <c r="IRA24" s="407"/>
      <c r="IRB24" s="407"/>
      <c r="IRC24" s="407"/>
      <c r="IRD24" s="407"/>
      <c r="IRE24" s="407"/>
      <c r="IRF24" s="407"/>
      <c r="IRG24" s="407"/>
      <c r="IRH24" s="407"/>
      <c r="IRI24" s="407"/>
      <c r="IRJ24" s="407"/>
      <c r="IRK24" s="407"/>
      <c r="IRL24" s="407"/>
      <c r="IRM24" s="407"/>
      <c r="IRN24" s="407"/>
      <c r="IRO24" s="407"/>
      <c r="IRP24" s="407"/>
      <c r="IRQ24" s="407"/>
      <c r="IRR24" s="407"/>
      <c r="IRS24" s="407"/>
      <c r="IRT24" s="407"/>
      <c r="IRU24" s="407"/>
      <c r="IRV24" s="407"/>
      <c r="IRW24" s="407"/>
      <c r="IRX24" s="407"/>
      <c r="IRY24" s="407"/>
      <c r="IRZ24" s="407"/>
      <c r="ISA24" s="407"/>
      <c r="ISB24" s="407"/>
      <c r="ISC24" s="407"/>
      <c r="ISD24" s="407"/>
      <c r="ISE24" s="407"/>
      <c r="ISF24" s="407"/>
      <c r="ISG24" s="407"/>
      <c r="ISH24" s="407"/>
      <c r="ISI24" s="407"/>
      <c r="ISJ24" s="407"/>
      <c r="ISK24" s="407"/>
      <c r="ISL24" s="407"/>
      <c r="ISM24" s="407"/>
      <c r="ISN24" s="407"/>
      <c r="ISO24" s="407"/>
      <c r="ISP24" s="407"/>
      <c r="ISQ24" s="407"/>
      <c r="ISR24" s="407"/>
      <c r="ISS24" s="407"/>
      <c r="IST24" s="407"/>
      <c r="ISU24" s="407"/>
      <c r="ISV24" s="407"/>
      <c r="ISW24" s="407"/>
      <c r="ISX24" s="407"/>
      <c r="ISY24" s="407"/>
      <c r="ISZ24" s="407"/>
      <c r="ITA24" s="407"/>
      <c r="ITB24" s="407"/>
      <c r="ITC24" s="407"/>
      <c r="ITD24" s="407"/>
      <c r="ITE24" s="407"/>
      <c r="ITF24" s="407"/>
      <c r="ITG24" s="407"/>
      <c r="ITH24" s="407"/>
      <c r="ITI24" s="407"/>
      <c r="ITJ24" s="407"/>
      <c r="ITK24" s="407"/>
      <c r="ITL24" s="407"/>
      <c r="ITM24" s="407"/>
      <c r="ITN24" s="407"/>
      <c r="ITO24" s="407"/>
      <c r="ITP24" s="407"/>
      <c r="ITQ24" s="407"/>
      <c r="ITR24" s="407"/>
      <c r="ITS24" s="407"/>
      <c r="ITT24" s="407"/>
      <c r="ITU24" s="407"/>
      <c r="ITV24" s="407"/>
      <c r="ITW24" s="407"/>
      <c r="ITX24" s="407"/>
      <c r="ITY24" s="407"/>
      <c r="ITZ24" s="407"/>
      <c r="IUA24" s="407"/>
      <c r="IUB24" s="407"/>
      <c r="IUC24" s="407"/>
      <c r="IUD24" s="407"/>
      <c r="IUE24" s="407"/>
      <c r="IUF24" s="407"/>
      <c r="IUG24" s="407"/>
      <c r="IUH24" s="407"/>
      <c r="IUI24" s="407"/>
      <c r="IUJ24" s="407"/>
      <c r="IUK24" s="407"/>
      <c r="IUL24" s="407"/>
      <c r="IUM24" s="407"/>
      <c r="IUN24" s="407"/>
      <c r="IUO24" s="407"/>
      <c r="IUP24" s="407"/>
      <c r="IUQ24" s="407"/>
      <c r="IUR24" s="407"/>
      <c r="IUS24" s="407"/>
      <c r="IUT24" s="407"/>
      <c r="IUU24" s="407"/>
      <c r="IUV24" s="407"/>
      <c r="IUW24" s="407"/>
      <c r="IUX24" s="407"/>
      <c r="IUY24" s="407"/>
      <c r="IUZ24" s="407"/>
      <c r="IVA24" s="407"/>
      <c r="IVB24" s="407"/>
      <c r="IVC24" s="407"/>
      <c r="IVD24" s="407"/>
      <c r="IVE24" s="407"/>
      <c r="IVF24" s="407"/>
      <c r="IVG24" s="407"/>
      <c r="IVH24" s="407"/>
      <c r="IVI24" s="407"/>
      <c r="IVJ24" s="407"/>
      <c r="IVK24" s="407"/>
      <c r="IVL24" s="407"/>
      <c r="IVM24" s="407"/>
      <c r="IVN24" s="407"/>
      <c r="IVO24" s="407"/>
      <c r="IVP24" s="407"/>
      <c r="IVQ24" s="407"/>
      <c r="IVR24" s="407"/>
      <c r="IVS24" s="407"/>
      <c r="IVT24" s="407"/>
      <c r="IVU24" s="407"/>
      <c r="IVV24" s="407"/>
      <c r="IVW24" s="407"/>
      <c r="IVX24" s="407"/>
      <c r="IVY24" s="407"/>
      <c r="IVZ24" s="407"/>
      <c r="IWA24" s="407"/>
      <c r="IWB24" s="407"/>
      <c r="IWC24" s="407"/>
      <c r="IWD24" s="407"/>
      <c r="IWE24" s="407"/>
      <c r="IWF24" s="407"/>
      <c r="IWG24" s="407"/>
      <c r="IWH24" s="407"/>
      <c r="IWI24" s="407"/>
      <c r="IWJ24" s="407"/>
      <c r="IWK24" s="407"/>
      <c r="IWL24" s="407"/>
      <c r="IWM24" s="407"/>
      <c r="IWN24" s="407"/>
      <c r="IWO24" s="407"/>
      <c r="IWP24" s="407"/>
      <c r="IWQ24" s="407"/>
      <c r="IWR24" s="407"/>
      <c r="IWS24" s="407"/>
      <c r="IWT24" s="407"/>
      <c r="IWU24" s="407"/>
      <c r="IWV24" s="407"/>
      <c r="IWW24" s="407"/>
      <c r="IWX24" s="407"/>
      <c r="IWY24" s="407"/>
      <c r="IWZ24" s="407"/>
      <c r="IXA24" s="407"/>
      <c r="IXB24" s="407"/>
      <c r="IXC24" s="407"/>
      <c r="IXD24" s="407"/>
      <c r="IXE24" s="407"/>
      <c r="IXF24" s="407"/>
      <c r="IXG24" s="407"/>
      <c r="IXH24" s="407"/>
      <c r="IXI24" s="407"/>
      <c r="IXJ24" s="407"/>
      <c r="IXK24" s="407"/>
      <c r="IXL24" s="407"/>
      <c r="IXM24" s="407"/>
      <c r="IXN24" s="407"/>
      <c r="IXO24" s="407"/>
      <c r="IXP24" s="407"/>
      <c r="IXQ24" s="407"/>
      <c r="IXR24" s="407"/>
      <c r="IXS24" s="407"/>
      <c r="IXT24" s="407"/>
      <c r="IXU24" s="407"/>
      <c r="IXV24" s="407"/>
      <c r="IXW24" s="407"/>
      <c r="IXX24" s="407"/>
      <c r="IXY24" s="407"/>
      <c r="IXZ24" s="407"/>
      <c r="IYA24" s="407"/>
      <c r="IYB24" s="407"/>
      <c r="IYC24" s="407"/>
      <c r="IYD24" s="407"/>
      <c r="IYE24" s="407"/>
      <c r="IYF24" s="407"/>
      <c r="IYG24" s="407"/>
      <c r="IYH24" s="407"/>
      <c r="IYI24" s="407"/>
      <c r="IYJ24" s="407"/>
      <c r="IYK24" s="407"/>
      <c r="IYL24" s="407"/>
      <c r="IYM24" s="407"/>
      <c r="IYN24" s="407"/>
      <c r="IYO24" s="407"/>
      <c r="IYP24" s="407"/>
      <c r="IYQ24" s="407"/>
      <c r="IYR24" s="407"/>
      <c r="IYS24" s="407"/>
      <c r="IYT24" s="407"/>
      <c r="IYU24" s="407"/>
      <c r="IYV24" s="407"/>
      <c r="IYW24" s="407"/>
      <c r="IYX24" s="407"/>
      <c r="IYY24" s="407"/>
      <c r="IYZ24" s="407"/>
      <c r="IZA24" s="407"/>
      <c r="IZB24" s="407"/>
      <c r="IZC24" s="407"/>
      <c r="IZD24" s="407"/>
      <c r="IZE24" s="407"/>
      <c r="IZF24" s="407"/>
      <c r="IZG24" s="407"/>
      <c r="IZH24" s="407"/>
      <c r="IZI24" s="407"/>
      <c r="IZJ24" s="407"/>
      <c r="IZK24" s="407"/>
      <c r="IZL24" s="407"/>
      <c r="IZM24" s="407"/>
      <c r="IZN24" s="407"/>
      <c r="IZO24" s="407"/>
      <c r="IZP24" s="407"/>
      <c r="IZQ24" s="407"/>
      <c r="IZR24" s="407"/>
      <c r="IZS24" s="407"/>
      <c r="IZT24" s="407"/>
      <c r="IZU24" s="407"/>
      <c r="IZV24" s="407"/>
      <c r="IZW24" s="407"/>
      <c r="IZX24" s="407"/>
      <c r="IZY24" s="407"/>
      <c r="IZZ24" s="407"/>
      <c r="JAA24" s="407"/>
      <c r="JAB24" s="407"/>
      <c r="JAC24" s="407"/>
      <c r="JAD24" s="407"/>
      <c r="JAE24" s="407"/>
      <c r="JAF24" s="407"/>
      <c r="JAG24" s="407"/>
      <c r="JAH24" s="407"/>
      <c r="JAI24" s="407"/>
      <c r="JAJ24" s="407"/>
      <c r="JAK24" s="407"/>
      <c r="JAL24" s="407"/>
      <c r="JAM24" s="407"/>
      <c r="JAN24" s="407"/>
      <c r="JAO24" s="407"/>
      <c r="JAP24" s="407"/>
      <c r="JAQ24" s="407"/>
      <c r="JAR24" s="407"/>
      <c r="JAS24" s="407"/>
      <c r="JAT24" s="407"/>
      <c r="JAU24" s="407"/>
      <c r="JAV24" s="407"/>
      <c r="JAW24" s="407"/>
      <c r="JAX24" s="407"/>
      <c r="JAY24" s="407"/>
      <c r="JAZ24" s="407"/>
      <c r="JBA24" s="407"/>
      <c r="JBB24" s="407"/>
      <c r="JBC24" s="407"/>
      <c r="JBD24" s="407"/>
      <c r="JBE24" s="407"/>
      <c r="JBF24" s="407"/>
      <c r="JBG24" s="407"/>
      <c r="JBH24" s="407"/>
      <c r="JBI24" s="407"/>
      <c r="JBJ24" s="407"/>
      <c r="JBK24" s="407"/>
      <c r="JBL24" s="407"/>
      <c r="JBM24" s="407"/>
      <c r="JBN24" s="407"/>
      <c r="JBO24" s="407"/>
      <c r="JBP24" s="407"/>
      <c r="JBQ24" s="407"/>
      <c r="JBR24" s="407"/>
      <c r="JBS24" s="407"/>
      <c r="JBT24" s="407"/>
      <c r="JBU24" s="407"/>
      <c r="JBV24" s="407"/>
      <c r="JBW24" s="407"/>
      <c r="JBX24" s="407"/>
      <c r="JBY24" s="407"/>
      <c r="JBZ24" s="407"/>
      <c r="JCA24" s="407"/>
      <c r="JCB24" s="407"/>
      <c r="JCC24" s="407"/>
      <c r="JCD24" s="407"/>
      <c r="JCE24" s="407"/>
      <c r="JCF24" s="407"/>
      <c r="JCG24" s="407"/>
      <c r="JCH24" s="407"/>
      <c r="JCI24" s="407"/>
      <c r="JCJ24" s="407"/>
      <c r="JCK24" s="407"/>
      <c r="JCL24" s="407"/>
      <c r="JCM24" s="407"/>
      <c r="JCN24" s="407"/>
      <c r="JCO24" s="407"/>
      <c r="JCP24" s="407"/>
      <c r="JCQ24" s="407"/>
      <c r="JCR24" s="407"/>
      <c r="JCS24" s="407"/>
      <c r="JCT24" s="407"/>
      <c r="JCU24" s="407"/>
      <c r="JCV24" s="407"/>
      <c r="JCW24" s="407"/>
      <c r="JCX24" s="407"/>
      <c r="JCY24" s="407"/>
      <c r="JCZ24" s="407"/>
      <c r="JDA24" s="407"/>
      <c r="JDB24" s="407"/>
      <c r="JDC24" s="407"/>
      <c r="JDD24" s="407"/>
      <c r="JDE24" s="407"/>
      <c r="JDF24" s="407"/>
      <c r="JDG24" s="407"/>
      <c r="JDH24" s="407"/>
      <c r="JDI24" s="407"/>
      <c r="JDJ24" s="407"/>
      <c r="JDK24" s="407"/>
      <c r="JDL24" s="407"/>
      <c r="JDM24" s="407"/>
      <c r="JDN24" s="407"/>
      <c r="JDO24" s="407"/>
      <c r="JDP24" s="407"/>
      <c r="JDQ24" s="407"/>
      <c r="JDR24" s="407"/>
      <c r="JDS24" s="407"/>
      <c r="JDT24" s="407"/>
      <c r="JDU24" s="407"/>
      <c r="JDV24" s="407"/>
      <c r="JDW24" s="407"/>
      <c r="JDX24" s="407"/>
      <c r="JDY24" s="407"/>
      <c r="JDZ24" s="407"/>
      <c r="JEA24" s="407"/>
      <c r="JEB24" s="407"/>
      <c r="JEC24" s="407"/>
      <c r="JED24" s="407"/>
      <c r="JEE24" s="407"/>
      <c r="JEF24" s="407"/>
      <c r="JEG24" s="407"/>
      <c r="JEH24" s="407"/>
      <c r="JEI24" s="407"/>
      <c r="JEJ24" s="407"/>
      <c r="JEK24" s="407"/>
      <c r="JEL24" s="407"/>
      <c r="JEM24" s="407"/>
      <c r="JEN24" s="407"/>
      <c r="JEO24" s="407"/>
      <c r="JEP24" s="407"/>
      <c r="JEQ24" s="407"/>
      <c r="JER24" s="407"/>
      <c r="JES24" s="407"/>
      <c r="JET24" s="407"/>
      <c r="JEU24" s="407"/>
      <c r="JEV24" s="407"/>
      <c r="JEW24" s="407"/>
      <c r="JEX24" s="407"/>
      <c r="JEY24" s="407"/>
      <c r="JEZ24" s="407"/>
      <c r="JFA24" s="407"/>
      <c r="JFB24" s="407"/>
      <c r="JFC24" s="407"/>
      <c r="JFD24" s="407"/>
      <c r="JFE24" s="407"/>
      <c r="JFF24" s="407"/>
      <c r="JFG24" s="407"/>
      <c r="JFH24" s="407"/>
      <c r="JFI24" s="407"/>
      <c r="JFJ24" s="407"/>
      <c r="JFK24" s="407"/>
      <c r="JFL24" s="407"/>
      <c r="JFM24" s="407"/>
      <c r="JFN24" s="407"/>
      <c r="JFO24" s="407"/>
      <c r="JFP24" s="407"/>
      <c r="JFQ24" s="407"/>
      <c r="JFR24" s="407"/>
      <c r="JFS24" s="407"/>
      <c r="JFT24" s="407"/>
      <c r="JFU24" s="407"/>
      <c r="JFV24" s="407"/>
      <c r="JFW24" s="407"/>
      <c r="JFX24" s="407"/>
      <c r="JFY24" s="407"/>
      <c r="JFZ24" s="407"/>
      <c r="JGA24" s="407"/>
      <c r="JGB24" s="407"/>
      <c r="JGC24" s="407"/>
      <c r="JGD24" s="407"/>
      <c r="JGE24" s="407"/>
      <c r="JGF24" s="407"/>
      <c r="JGG24" s="407"/>
      <c r="JGH24" s="407"/>
      <c r="JGI24" s="407"/>
      <c r="JGJ24" s="407"/>
      <c r="JGK24" s="407"/>
      <c r="JGL24" s="407"/>
      <c r="JGM24" s="407"/>
      <c r="JGN24" s="407"/>
      <c r="JGO24" s="407"/>
      <c r="JGP24" s="407"/>
      <c r="JGQ24" s="407"/>
      <c r="JGR24" s="407"/>
      <c r="JGS24" s="407"/>
      <c r="JGT24" s="407"/>
      <c r="JGU24" s="407"/>
      <c r="JGV24" s="407"/>
      <c r="JGW24" s="407"/>
      <c r="JGX24" s="407"/>
      <c r="JGY24" s="407"/>
      <c r="JGZ24" s="407"/>
      <c r="JHA24" s="407"/>
      <c r="JHB24" s="407"/>
      <c r="JHC24" s="407"/>
      <c r="JHD24" s="407"/>
      <c r="JHE24" s="407"/>
      <c r="JHF24" s="407"/>
      <c r="JHG24" s="407"/>
      <c r="JHH24" s="407"/>
      <c r="JHI24" s="407"/>
      <c r="JHJ24" s="407"/>
      <c r="JHK24" s="407"/>
      <c r="JHL24" s="407"/>
      <c r="JHM24" s="407"/>
      <c r="JHN24" s="407"/>
      <c r="JHO24" s="407"/>
      <c r="JHP24" s="407"/>
      <c r="JHQ24" s="407"/>
      <c r="JHR24" s="407"/>
      <c r="JHS24" s="407"/>
      <c r="JHT24" s="407"/>
      <c r="JHU24" s="407"/>
      <c r="JHV24" s="407"/>
      <c r="JHW24" s="407"/>
      <c r="JHX24" s="407"/>
      <c r="JHY24" s="407"/>
      <c r="JHZ24" s="407"/>
      <c r="JIA24" s="407"/>
      <c r="JIB24" s="407"/>
      <c r="JIC24" s="407"/>
      <c r="JID24" s="407"/>
      <c r="JIE24" s="407"/>
      <c r="JIF24" s="407"/>
      <c r="JIG24" s="407"/>
      <c r="JIH24" s="407"/>
      <c r="JII24" s="407"/>
      <c r="JIJ24" s="407"/>
      <c r="JIK24" s="407"/>
      <c r="JIL24" s="407"/>
      <c r="JIM24" s="407"/>
      <c r="JIN24" s="407"/>
      <c r="JIO24" s="407"/>
      <c r="JIP24" s="407"/>
      <c r="JIQ24" s="407"/>
      <c r="JIR24" s="407"/>
      <c r="JIS24" s="407"/>
      <c r="JIT24" s="407"/>
      <c r="JIU24" s="407"/>
      <c r="JIV24" s="407"/>
      <c r="JIW24" s="407"/>
      <c r="JIX24" s="407"/>
      <c r="JIY24" s="407"/>
      <c r="JIZ24" s="407"/>
      <c r="JJA24" s="407"/>
      <c r="JJB24" s="407"/>
      <c r="JJC24" s="407"/>
      <c r="JJD24" s="407"/>
      <c r="JJE24" s="407"/>
      <c r="JJF24" s="407"/>
      <c r="JJG24" s="407"/>
      <c r="JJH24" s="407"/>
      <c r="JJI24" s="407"/>
      <c r="JJJ24" s="407"/>
      <c r="JJK24" s="407"/>
      <c r="JJL24" s="407"/>
      <c r="JJM24" s="407"/>
      <c r="JJN24" s="407"/>
      <c r="JJO24" s="407"/>
      <c r="JJP24" s="407"/>
      <c r="JJQ24" s="407"/>
      <c r="JJR24" s="407"/>
      <c r="JJS24" s="407"/>
      <c r="JJT24" s="407"/>
      <c r="JJU24" s="407"/>
      <c r="JJV24" s="407"/>
      <c r="JJW24" s="407"/>
      <c r="JJX24" s="407"/>
      <c r="JJY24" s="407"/>
      <c r="JJZ24" s="407"/>
      <c r="JKA24" s="407"/>
      <c r="JKB24" s="407"/>
      <c r="JKC24" s="407"/>
      <c r="JKD24" s="407"/>
      <c r="JKE24" s="407"/>
      <c r="JKF24" s="407"/>
      <c r="JKG24" s="407"/>
      <c r="JKH24" s="407"/>
      <c r="JKI24" s="407"/>
      <c r="JKJ24" s="407"/>
      <c r="JKK24" s="407"/>
      <c r="JKL24" s="407"/>
      <c r="JKM24" s="407"/>
      <c r="JKN24" s="407"/>
      <c r="JKO24" s="407"/>
      <c r="JKP24" s="407"/>
      <c r="JKQ24" s="407"/>
      <c r="JKR24" s="407"/>
      <c r="JKS24" s="407"/>
      <c r="JKT24" s="407"/>
      <c r="JKU24" s="407"/>
      <c r="JKV24" s="407"/>
      <c r="JKW24" s="407"/>
      <c r="JKX24" s="407"/>
      <c r="JKY24" s="407"/>
      <c r="JKZ24" s="407"/>
      <c r="JLA24" s="407"/>
      <c r="JLB24" s="407"/>
      <c r="JLC24" s="407"/>
      <c r="JLD24" s="407"/>
      <c r="JLE24" s="407"/>
      <c r="JLF24" s="407"/>
      <c r="JLG24" s="407"/>
      <c r="JLH24" s="407"/>
      <c r="JLI24" s="407"/>
      <c r="JLJ24" s="407"/>
      <c r="JLK24" s="407"/>
      <c r="JLL24" s="407"/>
      <c r="JLM24" s="407"/>
      <c r="JLN24" s="407"/>
      <c r="JLO24" s="407"/>
      <c r="JLP24" s="407"/>
      <c r="JLQ24" s="407"/>
      <c r="JLR24" s="407"/>
      <c r="JLS24" s="407"/>
      <c r="JLT24" s="407"/>
      <c r="JLU24" s="407"/>
      <c r="JLV24" s="407"/>
      <c r="JLW24" s="407"/>
      <c r="JLX24" s="407"/>
      <c r="JLY24" s="407"/>
      <c r="JLZ24" s="407"/>
      <c r="JMA24" s="407"/>
      <c r="JMB24" s="407"/>
      <c r="JMC24" s="407"/>
      <c r="JMD24" s="407"/>
      <c r="JME24" s="407"/>
      <c r="JMF24" s="407"/>
      <c r="JMG24" s="407"/>
      <c r="JMH24" s="407"/>
      <c r="JMI24" s="407"/>
      <c r="JMJ24" s="407"/>
      <c r="JMK24" s="407"/>
      <c r="JML24" s="407"/>
      <c r="JMM24" s="407"/>
      <c r="JMN24" s="407"/>
      <c r="JMO24" s="407"/>
      <c r="JMP24" s="407"/>
      <c r="JMQ24" s="407"/>
      <c r="JMR24" s="407"/>
      <c r="JMS24" s="407"/>
      <c r="JMT24" s="407"/>
      <c r="JMU24" s="407"/>
      <c r="JMV24" s="407"/>
      <c r="JMW24" s="407"/>
      <c r="JMX24" s="407"/>
      <c r="JMY24" s="407"/>
      <c r="JMZ24" s="407"/>
      <c r="JNA24" s="407"/>
      <c r="JNB24" s="407"/>
      <c r="JNC24" s="407"/>
      <c r="JND24" s="407"/>
      <c r="JNE24" s="407"/>
      <c r="JNF24" s="407"/>
      <c r="JNG24" s="407"/>
      <c r="JNH24" s="407"/>
      <c r="JNI24" s="407"/>
      <c r="JNJ24" s="407"/>
      <c r="JNK24" s="407"/>
      <c r="JNL24" s="407"/>
      <c r="JNM24" s="407"/>
      <c r="JNN24" s="407"/>
      <c r="JNO24" s="407"/>
      <c r="JNP24" s="407"/>
      <c r="JNQ24" s="407"/>
      <c r="JNR24" s="407"/>
      <c r="JNS24" s="407"/>
      <c r="JNT24" s="407"/>
      <c r="JNU24" s="407"/>
      <c r="JNV24" s="407"/>
      <c r="JNW24" s="407"/>
      <c r="JNX24" s="407"/>
      <c r="JNY24" s="407"/>
      <c r="JNZ24" s="407"/>
      <c r="JOA24" s="407"/>
      <c r="JOB24" s="407"/>
      <c r="JOC24" s="407"/>
      <c r="JOD24" s="407"/>
      <c r="JOE24" s="407"/>
      <c r="JOF24" s="407"/>
      <c r="JOG24" s="407"/>
      <c r="JOH24" s="407"/>
      <c r="JOI24" s="407"/>
      <c r="JOJ24" s="407"/>
      <c r="JOK24" s="407"/>
      <c r="JOL24" s="407"/>
      <c r="JOM24" s="407"/>
      <c r="JON24" s="407"/>
      <c r="JOO24" s="407"/>
      <c r="JOP24" s="407"/>
      <c r="JOQ24" s="407"/>
      <c r="JOR24" s="407"/>
      <c r="JOS24" s="407"/>
      <c r="JOT24" s="407"/>
      <c r="JOU24" s="407"/>
      <c r="JOV24" s="407"/>
      <c r="JOW24" s="407"/>
      <c r="JOX24" s="407"/>
      <c r="JOY24" s="407"/>
      <c r="JOZ24" s="407"/>
      <c r="JPA24" s="407"/>
      <c r="JPB24" s="407"/>
      <c r="JPC24" s="407"/>
      <c r="JPD24" s="407"/>
      <c r="JPE24" s="407"/>
      <c r="JPF24" s="407"/>
      <c r="JPG24" s="407"/>
      <c r="JPH24" s="407"/>
      <c r="JPI24" s="407"/>
      <c r="JPJ24" s="407"/>
      <c r="JPK24" s="407"/>
      <c r="JPL24" s="407"/>
      <c r="JPM24" s="407"/>
      <c r="JPN24" s="407"/>
      <c r="JPO24" s="407"/>
      <c r="JPP24" s="407"/>
      <c r="JPQ24" s="407"/>
      <c r="JPR24" s="407"/>
      <c r="JPS24" s="407"/>
      <c r="JPT24" s="407"/>
      <c r="JPU24" s="407"/>
      <c r="JPV24" s="407"/>
      <c r="JPW24" s="407"/>
      <c r="JPX24" s="407"/>
      <c r="JPY24" s="407"/>
      <c r="JPZ24" s="407"/>
      <c r="JQA24" s="407"/>
      <c r="JQB24" s="407"/>
      <c r="JQC24" s="407"/>
      <c r="JQD24" s="407"/>
      <c r="JQE24" s="407"/>
      <c r="JQF24" s="407"/>
      <c r="JQG24" s="407"/>
      <c r="JQH24" s="407"/>
      <c r="JQI24" s="407"/>
      <c r="JQJ24" s="407"/>
      <c r="JQK24" s="407"/>
      <c r="JQL24" s="407"/>
      <c r="JQM24" s="407"/>
      <c r="JQN24" s="407"/>
      <c r="JQO24" s="407"/>
      <c r="JQP24" s="407"/>
      <c r="JQQ24" s="407"/>
      <c r="JQR24" s="407"/>
      <c r="JQS24" s="407"/>
      <c r="JQT24" s="407"/>
      <c r="JQU24" s="407"/>
      <c r="JQV24" s="407"/>
      <c r="JQW24" s="407"/>
      <c r="JQX24" s="407"/>
      <c r="JQY24" s="407"/>
      <c r="JQZ24" s="407"/>
      <c r="JRA24" s="407"/>
      <c r="JRB24" s="407"/>
      <c r="JRC24" s="407"/>
      <c r="JRD24" s="407"/>
      <c r="JRE24" s="407"/>
      <c r="JRF24" s="407"/>
      <c r="JRG24" s="407"/>
      <c r="JRH24" s="407"/>
      <c r="JRI24" s="407"/>
      <c r="JRJ24" s="407"/>
      <c r="JRK24" s="407"/>
      <c r="JRL24" s="407"/>
      <c r="JRM24" s="407"/>
      <c r="JRN24" s="407"/>
      <c r="JRO24" s="407"/>
      <c r="JRP24" s="407"/>
      <c r="JRQ24" s="407"/>
      <c r="JRR24" s="407"/>
      <c r="JRS24" s="407"/>
      <c r="JRT24" s="407"/>
      <c r="JRU24" s="407"/>
      <c r="JRV24" s="407"/>
      <c r="JRW24" s="407"/>
      <c r="JRX24" s="407"/>
      <c r="JRY24" s="407"/>
      <c r="JRZ24" s="407"/>
      <c r="JSA24" s="407"/>
      <c r="JSB24" s="407"/>
      <c r="JSC24" s="407"/>
      <c r="JSD24" s="407"/>
      <c r="JSE24" s="407"/>
      <c r="JSF24" s="407"/>
      <c r="JSG24" s="407"/>
      <c r="JSH24" s="407"/>
      <c r="JSI24" s="407"/>
      <c r="JSJ24" s="407"/>
      <c r="JSK24" s="407"/>
      <c r="JSL24" s="407"/>
      <c r="JSM24" s="407"/>
      <c r="JSN24" s="407"/>
      <c r="JSO24" s="407"/>
      <c r="JSP24" s="407"/>
      <c r="JSQ24" s="407"/>
      <c r="JSR24" s="407"/>
      <c r="JSS24" s="407"/>
      <c r="JST24" s="407"/>
      <c r="JSU24" s="407"/>
      <c r="JSV24" s="407"/>
      <c r="JSW24" s="407"/>
      <c r="JSX24" s="407"/>
      <c r="JSY24" s="407"/>
      <c r="JSZ24" s="407"/>
      <c r="JTA24" s="407"/>
      <c r="JTB24" s="407"/>
      <c r="JTC24" s="407"/>
      <c r="JTD24" s="407"/>
      <c r="JTE24" s="407"/>
      <c r="JTF24" s="407"/>
      <c r="JTG24" s="407"/>
      <c r="JTH24" s="407"/>
      <c r="JTI24" s="407"/>
      <c r="JTJ24" s="407"/>
      <c r="JTK24" s="407"/>
      <c r="JTL24" s="407"/>
      <c r="JTM24" s="407"/>
      <c r="JTN24" s="407"/>
      <c r="JTO24" s="407"/>
      <c r="JTP24" s="407"/>
      <c r="JTQ24" s="407"/>
      <c r="JTR24" s="407"/>
      <c r="JTS24" s="407"/>
      <c r="JTT24" s="407"/>
      <c r="JTU24" s="407"/>
      <c r="JTV24" s="407"/>
      <c r="JTW24" s="407"/>
      <c r="JTX24" s="407"/>
      <c r="JTY24" s="407"/>
      <c r="JTZ24" s="407"/>
      <c r="JUA24" s="407"/>
      <c r="JUB24" s="407"/>
      <c r="JUC24" s="407"/>
      <c r="JUD24" s="407"/>
      <c r="JUE24" s="407"/>
      <c r="JUF24" s="407"/>
      <c r="JUG24" s="407"/>
      <c r="JUH24" s="407"/>
      <c r="JUI24" s="407"/>
      <c r="JUJ24" s="407"/>
      <c r="JUK24" s="407"/>
      <c r="JUL24" s="407"/>
      <c r="JUM24" s="407"/>
      <c r="JUN24" s="407"/>
      <c r="JUO24" s="407"/>
      <c r="JUP24" s="407"/>
      <c r="JUQ24" s="407"/>
      <c r="JUR24" s="407"/>
      <c r="JUS24" s="407"/>
      <c r="JUT24" s="407"/>
      <c r="JUU24" s="407"/>
      <c r="JUV24" s="407"/>
      <c r="JUW24" s="407"/>
      <c r="JUX24" s="407"/>
      <c r="JUY24" s="407"/>
      <c r="JUZ24" s="407"/>
      <c r="JVA24" s="407"/>
      <c r="JVB24" s="407"/>
      <c r="JVC24" s="407"/>
      <c r="JVD24" s="407"/>
      <c r="JVE24" s="407"/>
      <c r="JVF24" s="407"/>
      <c r="JVG24" s="407"/>
      <c r="JVH24" s="407"/>
      <c r="JVI24" s="407"/>
      <c r="JVJ24" s="407"/>
      <c r="JVK24" s="407"/>
      <c r="JVL24" s="407"/>
      <c r="JVM24" s="407"/>
      <c r="JVN24" s="407"/>
      <c r="JVO24" s="407"/>
      <c r="JVP24" s="407"/>
      <c r="JVQ24" s="407"/>
      <c r="JVR24" s="407"/>
      <c r="JVS24" s="407"/>
      <c r="JVT24" s="407"/>
      <c r="JVU24" s="407"/>
      <c r="JVV24" s="407"/>
      <c r="JVW24" s="407"/>
      <c r="JVX24" s="407"/>
      <c r="JVY24" s="407"/>
      <c r="JVZ24" s="407"/>
      <c r="JWA24" s="407"/>
      <c r="JWB24" s="407"/>
      <c r="JWC24" s="407"/>
      <c r="JWD24" s="407"/>
      <c r="JWE24" s="407"/>
      <c r="JWF24" s="407"/>
      <c r="JWG24" s="407"/>
      <c r="JWH24" s="407"/>
      <c r="JWI24" s="407"/>
      <c r="JWJ24" s="407"/>
      <c r="JWK24" s="407"/>
      <c r="JWL24" s="407"/>
      <c r="JWM24" s="407"/>
      <c r="JWN24" s="407"/>
      <c r="JWO24" s="407"/>
      <c r="JWP24" s="407"/>
      <c r="JWQ24" s="407"/>
      <c r="JWR24" s="407"/>
      <c r="JWS24" s="407"/>
      <c r="JWT24" s="407"/>
      <c r="JWU24" s="407"/>
      <c r="JWV24" s="407"/>
      <c r="JWW24" s="407"/>
      <c r="JWX24" s="407"/>
      <c r="JWY24" s="407"/>
      <c r="JWZ24" s="407"/>
      <c r="JXA24" s="407"/>
      <c r="JXB24" s="407"/>
      <c r="JXC24" s="407"/>
      <c r="JXD24" s="407"/>
      <c r="JXE24" s="407"/>
      <c r="JXF24" s="407"/>
      <c r="JXG24" s="407"/>
      <c r="JXH24" s="407"/>
      <c r="JXI24" s="407"/>
      <c r="JXJ24" s="407"/>
      <c r="JXK24" s="407"/>
      <c r="JXL24" s="407"/>
      <c r="JXM24" s="407"/>
      <c r="JXN24" s="407"/>
      <c r="JXO24" s="407"/>
      <c r="JXP24" s="407"/>
      <c r="JXQ24" s="407"/>
      <c r="JXR24" s="407"/>
      <c r="JXS24" s="407"/>
      <c r="JXT24" s="407"/>
      <c r="JXU24" s="407"/>
      <c r="JXV24" s="407"/>
      <c r="JXW24" s="407"/>
      <c r="JXX24" s="407"/>
      <c r="JXY24" s="407"/>
      <c r="JXZ24" s="407"/>
      <c r="JYA24" s="407"/>
      <c r="JYB24" s="407"/>
      <c r="JYC24" s="407"/>
      <c r="JYD24" s="407"/>
      <c r="JYE24" s="407"/>
      <c r="JYF24" s="407"/>
      <c r="JYG24" s="407"/>
      <c r="JYH24" s="407"/>
      <c r="JYI24" s="407"/>
      <c r="JYJ24" s="407"/>
      <c r="JYK24" s="407"/>
      <c r="JYL24" s="407"/>
      <c r="JYM24" s="407"/>
      <c r="JYN24" s="407"/>
      <c r="JYO24" s="407"/>
      <c r="JYP24" s="407"/>
      <c r="JYQ24" s="407"/>
      <c r="JYR24" s="407"/>
      <c r="JYS24" s="407"/>
      <c r="JYT24" s="407"/>
      <c r="JYU24" s="407"/>
      <c r="JYV24" s="407"/>
      <c r="JYW24" s="407"/>
      <c r="JYX24" s="407"/>
      <c r="JYY24" s="407"/>
      <c r="JYZ24" s="407"/>
      <c r="JZA24" s="407"/>
      <c r="JZB24" s="407"/>
      <c r="JZC24" s="407"/>
      <c r="JZD24" s="407"/>
      <c r="JZE24" s="407"/>
      <c r="JZF24" s="407"/>
      <c r="JZG24" s="407"/>
      <c r="JZH24" s="407"/>
      <c r="JZI24" s="407"/>
      <c r="JZJ24" s="407"/>
      <c r="JZK24" s="407"/>
      <c r="JZL24" s="407"/>
      <c r="JZM24" s="407"/>
      <c r="JZN24" s="407"/>
      <c r="JZO24" s="407"/>
      <c r="JZP24" s="407"/>
      <c r="JZQ24" s="407"/>
      <c r="JZR24" s="407"/>
      <c r="JZS24" s="407"/>
      <c r="JZT24" s="407"/>
      <c r="JZU24" s="407"/>
      <c r="JZV24" s="407"/>
      <c r="JZW24" s="407"/>
      <c r="JZX24" s="407"/>
      <c r="JZY24" s="407"/>
      <c r="JZZ24" s="407"/>
      <c r="KAA24" s="407"/>
      <c r="KAB24" s="407"/>
      <c r="KAC24" s="407"/>
      <c r="KAD24" s="407"/>
      <c r="KAE24" s="407"/>
      <c r="KAF24" s="407"/>
      <c r="KAG24" s="407"/>
      <c r="KAH24" s="407"/>
      <c r="KAI24" s="407"/>
      <c r="KAJ24" s="407"/>
      <c r="KAK24" s="407"/>
      <c r="KAL24" s="407"/>
      <c r="KAM24" s="407"/>
      <c r="KAN24" s="407"/>
      <c r="KAO24" s="407"/>
      <c r="KAP24" s="407"/>
      <c r="KAQ24" s="407"/>
      <c r="KAR24" s="407"/>
      <c r="KAS24" s="407"/>
      <c r="KAT24" s="407"/>
      <c r="KAU24" s="407"/>
      <c r="KAV24" s="407"/>
      <c r="KAW24" s="407"/>
      <c r="KAX24" s="407"/>
      <c r="KAY24" s="407"/>
      <c r="KAZ24" s="407"/>
      <c r="KBA24" s="407"/>
      <c r="KBB24" s="407"/>
      <c r="KBC24" s="407"/>
      <c r="KBD24" s="407"/>
      <c r="KBE24" s="407"/>
      <c r="KBF24" s="407"/>
      <c r="KBG24" s="407"/>
      <c r="KBH24" s="407"/>
      <c r="KBI24" s="407"/>
      <c r="KBJ24" s="407"/>
      <c r="KBK24" s="407"/>
      <c r="KBL24" s="407"/>
      <c r="KBM24" s="407"/>
      <c r="KBN24" s="407"/>
      <c r="KBO24" s="407"/>
      <c r="KBP24" s="407"/>
      <c r="KBQ24" s="407"/>
      <c r="KBR24" s="407"/>
      <c r="KBS24" s="407"/>
      <c r="KBT24" s="407"/>
      <c r="KBU24" s="407"/>
      <c r="KBV24" s="407"/>
      <c r="KBW24" s="407"/>
      <c r="KBX24" s="407"/>
      <c r="KBY24" s="407"/>
      <c r="KBZ24" s="407"/>
      <c r="KCA24" s="407"/>
      <c r="KCB24" s="407"/>
      <c r="KCC24" s="407"/>
      <c r="KCD24" s="407"/>
      <c r="KCE24" s="407"/>
      <c r="KCF24" s="407"/>
      <c r="KCG24" s="407"/>
      <c r="KCH24" s="407"/>
      <c r="KCI24" s="407"/>
      <c r="KCJ24" s="407"/>
      <c r="KCK24" s="407"/>
      <c r="KCL24" s="407"/>
      <c r="KCM24" s="407"/>
      <c r="KCN24" s="407"/>
      <c r="KCO24" s="407"/>
      <c r="KCP24" s="407"/>
      <c r="KCQ24" s="407"/>
      <c r="KCR24" s="407"/>
      <c r="KCS24" s="407"/>
      <c r="KCT24" s="407"/>
      <c r="KCU24" s="407"/>
      <c r="KCV24" s="407"/>
      <c r="KCW24" s="407"/>
      <c r="KCX24" s="407"/>
      <c r="KCY24" s="407"/>
      <c r="KCZ24" s="407"/>
      <c r="KDA24" s="407"/>
      <c r="KDB24" s="407"/>
      <c r="KDC24" s="407"/>
      <c r="KDD24" s="407"/>
      <c r="KDE24" s="407"/>
      <c r="KDF24" s="407"/>
      <c r="KDG24" s="407"/>
      <c r="KDH24" s="407"/>
      <c r="KDI24" s="407"/>
      <c r="KDJ24" s="407"/>
      <c r="KDK24" s="407"/>
      <c r="KDL24" s="407"/>
      <c r="KDM24" s="407"/>
      <c r="KDN24" s="407"/>
      <c r="KDO24" s="407"/>
      <c r="KDP24" s="407"/>
      <c r="KDQ24" s="407"/>
      <c r="KDR24" s="407"/>
      <c r="KDS24" s="407"/>
      <c r="KDT24" s="407"/>
      <c r="KDU24" s="407"/>
      <c r="KDV24" s="407"/>
      <c r="KDW24" s="407"/>
      <c r="KDX24" s="407"/>
      <c r="KDY24" s="407"/>
      <c r="KDZ24" s="407"/>
      <c r="KEA24" s="407"/>
      <c r="KEB24" s="407"/>
      <c r="KEC24" s="407"/>
      <c r="KED24" s="407"/>
      <c r="KEE24" s="407"/>
      <c r="KEF24" s="407"/>
      <c r="KEG24" s="407"/>
      <c r="KEH24" s="407"/>
      <c r="KEI24" s="407"/>
      <c r="KEJ24" s="407"/>
      <c r="KEK24" s="407"/>
      <c r="KEL24" s="407"/>
      <c r="KEM24" s="407"/>
      <c r="KEN24" s="407"/>
      <c r="KEO24" s="407"/>
      <c r="KEP24" s="407"/>
      <c r="KEQ24" s="407"/>
      <c r="KER24" s="407"/>
      <c r="KES24" s="407"/>
      <c r="KET24" s="407"/>
      <c r="KEU24" s="407"/>
      <c r="KEV24" s="407"/>
      <c r="KEW24" s="407"/>
      <c r="KEX24" s="407"/>
      <c r="KEY24" s="407"/>
      <c r="KEZ24" s="407"/>
      <c r="KFA24" s="407"/>
      <c r="KFB24" s="407"/>
      <c r="KFC24" s="407"/>
      <c r="KFD24" s="407"/>
      <c r="KFE24" s="407"/>
      <c r="KFF24" s="407"/>
      <c r="KFG24" s="407"/>
      <c r="KFH24" s="407"/>
      <c r="KFI24" s="407"/>
      <c r="KFJ24" s="407"/>
      <c r="KFK24" s="407"/>
      <c r="KFL24" s="407"/>
      <c r="KFM24" s="407"/>
      <c r="KFN24" s="407"/>
      <c r="KFO24" s="407"/>
      <c r="KFP24" s="407"/>
      <c r="KFQ24" s="407"/>
      <c r="KFR24" s="407"/>
      <c r="KFS24" s="407"/>
      <c r="KFT24" s="407"/>
      <c r="KFU24" s="407"/>
      <c r="KFV24" s="407"/>
      <c r="KFW24" s="407"/>
      <c r="KFX24" s="407"/>
      <c r="KFY24" s="407"/>
      <c r="KFZ24" s="407"/>
      <c r="KGA24" s="407"/>
      <c r="KGB24" s="407"/>
      <c r="KGC24" s="407"/>
      <c r="KGD24" s="407"/>
      <c r="KGE24" s="407"/>
      <c r="KGF24" s="407"/>
      <c r="KGG24" s="407"/>
      <c r="KGH24" s="407"/>
      <c r="KGI24" s="407"/>
      <c r="KGJ24" s="407"/>
      <c r="KGK24" s="407"/>
      <c r="KGL24" s="407"/>
      <c r="KGM24" s="407"/>
      <c r="KGN24" s="407"/>
      <c r="KGO24" s="407"/>
      <c r="KGP24" s="407"/>
      <c r="KGQ24" s="407"/>
      <c r="KGR24" s="407"/>
      <c r="KGS24" s="407"/>
      <c r="KGT24" s="407"/>
      <c r="KGU24" s="407"/>
      <c r="KGV24" s="407"/>
      <c r="KGW24" s="407"/>
      <c r="KGX24" s="407"/>
      <c r="KGY24" s="407"/>
      <c r="KGZ24" s="407"/>
      <c r="KHA24" s="407"/>
      <c r="KHB24" s="407"/>
      <c r="KHC24" s="407"/>
      <c r="KHD24" s="407"/>
      <c r="KHE24" s="407"/>
      <c r="KHF24" s="407"/>
      <c r="KHG24" s="407"/>
      <c r="KHH24" s="407"/>
      <c r="KHI24" s="407"/>
      <c r="KHJ24" s="407"/>
      <c r="KHK24" s="407"/>
      <c r="KHL24" s="407"/>
      <c r="KHM24" s="407"/>
      <c r="KHN24" s="407"/>
      <c r="KHO24" s="407"/>
      <c r="KHP24" s="407"/>
      <c r="KHQ24" s="407"/>
      <c r="KHR24" s="407"/>
      <c r="KHS24" s="407"/>
      <c r="KHT24" s="407"/>
      <c r="KHU24" s="407"/>
      <c r="KHV24" s="407"/>
      <c r="KHW24" s="407"/>
      <c r="KHX24" s="407"/>
      <c r="KHY24" s="407"/>
      <c r="KHZ24" s="407"/>
      <c r="KIA24" s="407"/>
      <c r="KIB24" s="407"/>
      <c r="KIC24" s="407"/>
      <c r="KID24" s="407"/>
      <c r="KIE24" s="407"/>
      <c r="KIF24" s="407"/>
      <c r="KIG24" s="407"/>
      <c r="KIH24" s="407"/>
      <c r="KII24" s="407"/>
      <c r="KIJ24" s="407"/>
      <c r="KIK24" s="407"/>
      <c r="KIL24" s="407"/>
      <c r="KIM24" s="407"/>
      <c r="KIN24" s="407"/>
      <c r="KIO24" s="407"/>
      <c r="KIP24" s="407"/>
      <c r="KIQ24" s="407"/>
      <c r="KIR24" s="407"/>
      <c r="KIS24" s="407"/>
      <c r="KIT24" s="407"/>
      <c r="KIU24" s="407"/>
      <c r="KIV24" s="407"/>
      <c r="KIW24" s="407"/>
      <c r="KIX24" s="407"/>
      <c r="KIY24" s="407"/>
      <c r="KIZ24" s="407"/>
      <c r="KJA24" s="407"/>
      <c r="KJB24" s="407"/>
      <c r="KJC24" s="407"/>
      <c r="KJD24" s="407"/>
      <c r="KJE24" s="407"/>
      <c r="KJF24" s="407"/>
      <c r="KJG24" s="407"/>
      <c r="KJH24" s="407"/>
      <c r="KJI24" s="407"/>
      <c r="KJJ24" s="407"/>
      <c r="KJK24" s="407"/>
      <c r="KJL24" s="407"/>
      <c r="KJM24" s="407"/>
      <c r="KJN24" s="407"/>
      <c r="KJO24" s="407"/>
      <c r="KJP24" s="407"/>
      <c r="KJQ24" s="407"/>
      <c r="KJR24" s="407"/>
      <c r="KJS24" s="407"/>
      <c r="KJT24" s="407"/>
      <c r="KJU24" s="407"/>
      <c r="KJV24" s="407"/>
      <c r="KJW24" s="407"/>
      <c r="KJX24" s="407"/>
      <c r="KJY24" s="407"/>
      <c r="KJZ24" s="407"/>
      <c r="KKA24" s="407"/>
      <c r="KKB24" s="407"/>
      <c r="KKC24" s="407"/>
      <c r="KKD24" s="407"/>
      <c r="KKE24" s="407"/>
      <c r="KKF24" s="407"/>
      <c r="KKG24" s="407"/>
      <c r="KKH24" s="407"/>
      <c r="KKI24" s="407"/>
      <c r="KKJ24" s="407"/>
      <c r="KKK24" s="407"/>
      <c r="KKL24" s="407"/>
      <c r="KKM24" s="407"/>
      <c r="KKN24" s="407"/>
      <c r="KKO24" s="407"/>
      <c r="KKP24" s="407"/>
      <c r="KKQ24" s="407"/>
      <c r="KKR24" s="407"/>
      <c r="KKS24" s="407"/>
      <c r="KKT24" s="407"/>
      <c r="KKU24" s="407"/>
      <c r="KKV24" s="407"/>
      <c r="KKW24" s="407"/>
      <c r="KKX24" s="407"/>
      <c r="KKY24" s="407"/>
      <c r="KKZ24" s="407"/>
      <c r="KLA24" s="407"/>
      <c r="KLB24" s="407"/>
      <c r="KLC24" s="407"/>
      <c r="KLD24" s="407"/>
      <c r="KLE24" s="407"/>
      <c r="KLF24" s="407"/>
      <c r="KLG24" s="407"/>
      <c r="KLH24" s="407"/>
      <c r="KLI24" s="407"/>
      <c r="KLJ24" s="407"/>
      <c r="KLK24" s="407"/>
      <c r="KLL24" s="407"/>
      <c r="KLM24" s="407"/>
      <c r="KLN24" s="407"/>
      <c r="KLO24" s="407"/>
      <c r="KLP24" s="407"/>
      <c r="KLQ24" s="407"/>
      <c r="KLR24" s="407"/>
      <c r="KLS24" s="407"/>
      <c r="KLT24" s="407"/>
      <c r="KLU24" s="407"/>
      <c r="KLV24" s="407"/>
      <c r="KLW24" s="407"/>
      <c r="KLX24" s="407"/>
      <c r="KLY24" s="407"/>
      <c r="KLZ24" s="407"/>
      <c r="KMA24" s="407"/>
      <c r="KMB24" s="407"/>
      <c r="KMC24" s="407"/>
      <c r="KMD24" s="407"/>
      <c r="KME24" s="407"/>
      <c r="KMF24" s="407"/>
      <c r="KMG24" s="407"/>
      <c r="KMH24" s="407"/>
      <c r="KMI24" s="407"/>
      <c r="KMJ24" s="407"/>
      <c r="KMK24" s="407"/>
      <c r="KML24" s="407"/>
      <c r="KMM24" s="407"/>
      <c r="KMN24" s="407"/>
      <c r="KMO24" s="407"/>
      <c r="KMP24" s="407"/>
      <c r="KMQ24" s="407"/>
      <c r="KMR24" s="407"/>
      <c r="KMS24" s="407"/>
      <c r="KMT24" s="407"/>
      <c r="KMU24" s="407"/>
      <c r="KMV24" s="407"/>
      <c r="KMW24" s="407"/>
      <c r="KMX24" s="407"/>
      <c r="KMY24" s="407"/>
      <c r="KMZ24" s="407"/>
      <c r="KNA24" s="407"/>
      <c r="KNB24" s="407"/>
      <c r="KNC24" s="407"/>
      <c r="KND24" s="407"/>
      <c r="KNE24" s="407"/>
      <c r="KNF24" s="407"/>
      <c r="KNG24" s="407"/>
      <c r="KNH24" s="407"/>
      <c r="KNI24" s="407"/>
      <c r="KNJ24" s="407"/>
      <c r="KNK24" s="407"/>
      <c r="KNL24" s="407"/>
      <c r="KNM24" s="407"/>
      <c r="KNN24" s="407"/>
      <c r="KNO24" s="407"/>
      <c r="KNP24" s="407"/>
      <c r="KNQ24" s="407"/>
      <c r="KNR24" s="407"/>
      <c r="KNS24" s="407"/>
      <c r="KNT24" s="407"/>
      <c r="KNU24" s="407"/>
      <c r="KNV24" s="407"/>
      <c r="KNW24" s="407"/>
      <c r="KNX24" s="407"/>
      <c r="KNY24" s="407"/>
      <c r="KNZ24" s="407"/>
      <c r="KOA24" s="407"/>
      <c r="KOB24" s="407"/>
      <c r="KOC24" s="407"/>
      <c r="KOD24" s="407"/>
      <c r="KOE24" s="407"/>
      <c r="KOF24" s="407"/>
      <c r="KOG24" s="407"/>
      <c r="KOH24" s="407"/>
      <c r="KOI24" s="407"/>
      <c r="KOJ24" s="407"/>
      <c r="KOK24" s="407"/>
      <c r="KOL24" s="407"/>
      <c r="KOM24" s="407"/>
      <c r="KON24" s="407"/>
      <c r="KOO24" s="407"/>
      <c r="KOP24" s="407"/>
      <c r="KOQ24" s="407"/>
      <c r="KOR24" s="407"/>
      <c r="KOS24" s="407"/>
      <c r="KOT24" s="407"/>
      <c r="KOU24" s="407"/>
      <c r="KOV24" s="407"/>
      <c r="KOW24" s="407"/>
      <c r="KOX24" s="407"/>
      <c r="KOY24" s="407"/>
      <c r="KOZ24" s="407"/>
      <c r="KPA24" s="407"/>
      <c r="KPB24" s="407"/>
      <c r="KPC24" s="407"/>
      <c r="KPD24" s="407"/>
      <c r="KPE24" s="407"/>
      <c r="KPF24" s="407"/>
      <c r="KPG24" s="407"/>
      <c r="KPH24" s="407"/>
      <c r="KPI24" s="407"/>
      <c r="KPJ24" s="407"/>
      <c r="KPK24" s="407"/>
      <c r="KPL24" s="407"/>
      <c r="KPM24" s="407"/>
      <c r="KPN24" s="407"/>
      <c r="KPO24" s="407"/>
      <c r="KPP24" s="407"/>
      <c r="KPQ24" s="407"/>
      <c r="KPR24" s="407"/>
      <c r="KPS24" s="407"/>
      <c r="KPT24" s="407"/>
      <c r="KPU24" s="407"/>
      <c r="KPV24" s="407"/>
      <c r="KPW24" s="407"/>
      <c r="KPX24" s="407"/>
      <c r="KPY24" s="407"/>
      <c r="KPZ24" s="407"/>
      <c r="KQA24" s="407"/>
      <c r="KQB24" s="407"/>
      <c r="KQC24" s="407"/>
      <c r="KQD24" s="407"/>
      <c r="KQE24" s="407"/>
      <c r="KQF24" s="407"/>
      <c r="KQG24" s="407"/>
      <c r="KQH24" s="407"/>
      <c r="KQI24" s="407"/>
      <c r="KQJ24" s="407"/>
      <c r="KQK24" s="407"/>
      <c r="KQL24" s="407"/>
      <c r="KQM24" s="407"/>
      <c r="KQN24" s="407"/>
      <c r="KQO24" s="407"/>
      <c r="KQP24" s="407"/>
      <c r="KQQ24" s="407"/>
      <c r="KQR24" s="407"/>
      <c r="KQS24" s="407"/>
      <c r="KQT24" s="407"/>
      <c r="KQU24" s="407"/>
      <c r="KQV24" s="407"/>
      <c r="KQW24" s="407"/>
      <c r="KQX24" s="407"/>
      <c r="KQY24" s="407"/>
      <c r="KQZ24" s="407"/>
      <c r="KRA24" s="407"/>
      <c r="KRB24" s="407"/>
      <c r="KRC24" s="407"/>
      <c r="KRD24" s="407"/>
      <c r="KRE24" s="407"/>
      <c r="KRF24" s="407"/>
      <c r="KRG24" s="407"/>
      <c r="KRH24" s="407"/>
      <c r="KRI24" s="407"/>
      <c r="KRJ24" s="407"/>
      <c r="KRK24" s="407"/>
      <c r="KRL24" s="407"/>
      <c r="KRM24" s="407"/>
      <c r="KRN24" s="407"/>
      <c r="KRO24" s="407"/>
      <c r="KRP24" s="407"/>
      <c r="KRQ24" s="407"/>
      <c r="KRR24" s="407"/>
      <c r="KRS24" s="407"/>
      <c r="KRT24" s="407"/>
      <c r="KRU24" s="407"/>
      <c r="KRV24" s="407"/>
      <c r="KRW24" s="407"/>
      <c r="KRX24" s="407"/>
      <c r="KRY24" s="407"/>
      <c r="KRZ24" s="407"/>
      <c r="KSA24" s="407"/>
      <c r="KSB24" s="407"/>
      <c r="KSC24" s="407"/>
      <c r="KSD24" s="407"/>
      <c r="KSE24" s="407"/>
      <c r="KSF24" s="407"/>
      <c r="KSG24" s="407"/>
      <c r="KSH24" s="407"/>
      <c r="KSI24" s="407"/>
      <c r="KSJ24" s="407"/>
      <c r="KSK24" s="407"/>
      <c r="KSL24" s="407"/>
      <c r="KSM24" s="407"/>
      <c r="KSN24" s="407"/>
      <c r="KSO24" s="407"/>
      <c r="KSP24" s="407"/>
      <c r="KSQ24" s="407"/>
      <c r="KSR24" s="407"/>
      <c r="KSS24" s="407"/>
      <c r="KST24" s="407"/>
      <c r="KSU24" s="407"/>
      <c r="KSV24" s="407"/>
      <c r="KSW24" s="407"/>
      <c r="KSX24" s="407"/>
      <c r="KSY24" s="407"/>
      <c r="KSZ24" s="407"/>
      <c r="KTA24" s="407"/>
      <c r="KTB24" s="407"/>
      <c r="KTC24" s="407"/>
      <c r="KTD24" s="407"/>
      <c r="KTE24" s="407"/>
      <c r="KTF24" s="407"/>
      <c r="KTG24" s="407"/>
      <c r="KTH24" s="407"/>
      <c r="KTI24" s="407"/>
      <c r="KTJ24" s="407"/>
      <c r="KTK24" s="407"/>
      <c r="KTL24" s="407"/>
      <c r="KTM24" s="407"/>
      <c r="KTN24" s="407"/>
      <c r="KTO24" s="407"/>
      <c r="KTP24" s="407"/>
      <c r="KTQ24" s="407"/>
      <c r="KTR24" s="407"/>
      <c r="KTS24" s="407"/>
      <c r="KTT24" s="407"/>
      <c r="KTU24" s="407"/>
      <c r="KTV24" s="407"/>
      <c r="KTW24" s="407"/>
      <c r="KTX24" s="407"/>
      <c r="KTY24" s="407"/>
      <c r="KTZ24" s="407"/>
      <c r="KUA24" s="407"/>
      <c r="KUB24" s="407"/>
      <c r="KUC24" s="407"/>
      <c r="KUD24" s="407"/>
      <c r="KUE24" s="407"/>
      <c r="KUF24" s="407"/>
      <c r="KUG24" s="407"/>
      <c r="KUH24" s="407"/>
      <c r="KUI24" s="407"/>
      <c r="KUJ24" s="407"/>
      <c r="KUK24" s="407"/>
      <c r="KUL24" s="407"/>
      <c r="KUM24" s="407"/>
      <c r="KUN24" s="407"/>
      <c r="KUO24" s="407"/>
      <c r="KUP24" s="407"/>
      <c r="KUQ24" s="407"/>
      <c r="KUR24" s="407"/>
      <c r="KUS24" s="407"/>
      <c r="KUT24" s="407"/>
      <c r="KUU24" s="407"/>
      <c r="KUV24" s="407"/>
      <c r="KUW24" s="407"/>
      <c r="KUX24" s="407"/>
      <c r="KUY24" s="407"/>
      <c r="KUZ24" s="407"/>
      <c r="KVA24" s="407"/>
      <c r="KVB24" s="407"/>
      <c r="KVC24" s="407"/>
      <c r="KVD24" s="407"/>
      <c r="KVE24" s="407"/>
      <c r="KVF24" s="407"/>
      <c r="KVG24" s="407"/>
      <c r="KVH24" s="407"/>
      <c r="KVI24" s="407"/>
      <c r="KVJ24" s="407"/>
      <c r="KVK24" s="407"/>
      <c r="KVL24" s="407"/>
      <c r="KVM24" s="407"/>
      <c r="KVN24" s="407"/>
      <c r="KVO24" s="407"/>
      <c r="KVP24" s="407"/>
      <c r="KVQ24" s="407"/>
      <c r="KVR24" s="407"/>
      <c r="KVS24" s="407"/>
      <c r="KVT24" s="407"/>
      <c r="KVU24" s="407"/>
      <c r="KVV24" s="407"/>
      <c r="KVW24" s="407"/>
      <c r="KVX24" s="407"/>
      <c r="KVY24" s="407"/>
      <c r="KVZ24" s="407"/>
      <c r="KWA24" s="407"/>
      <c r="KWB24" s="407"/>
      <c r="KWC24" s="407"/>
      <c r="KWD24" s="407"/>
      <c r="KWE24" s="407"/>
      <c r="KWF24" s="407"/>
      <c r="KWG24" s="407"/>
      <c r="KWH24" s="407"/>
      <c r="KWI24" s="407"/>
      <c r="KWJ24" s="407"/>
      <c r="KWK24" s="407"/>
      <c r="KWL24" s="407"/>
      <c r="KWM24" s="407"/>
      <c r="KWN24" s="407"/>
      <c r="KWO24" s="407"/>
      <c r="KWP24" s="407"/>
      <c r="KWQ24" s="407"/>
      <c r="KWR24" s="407"/>
      <c r="KWS24" s="407"/>
      <c r="KWT24" s="407"/>
      <c r="KWU24" s="407"/>
      <c r="KWV24" s="407"/>
      <c r="KWW24" s="407"/>
      <c r="KWX24" s="407"/>
      <c r="KWY24" s="407"/>
      <c r="KWZ24" s="407"/>
      <c r="KXA24" s="407"/>
      <c r="KXB24" s="407"/>
      <c r="KXC24" s="407"/>
      <c r="KXD24" s="407"/>
      <c r="KXE24" s="407"/>
      <c r="KXF24" s="407"/>
      <c r="KXG24" s="407"/>
      <c r="KXH24" s="407"/>
      <c r="KXI24" s="407"/>
      <c r="KXJ24" s="407"/>
      <c r="KXK24" s="407"/>
      <c r="KXL24" s="407"/>
      <c r="KXM24" s="407"/>
      <c r="KXN24" s="407"/>
      <c r="KXO24" s="407"/>
      <c r="KXP24" s="407"/>
      <c r="KXQ24" s="407"/>
      <c r="KXR24" s="407"/>
      <c r="KXS24" s="407"/>
      <c r="KXT24" s="407"/>
      <c r="KXU24" s="407"/>
      <c r="KXV24" s="407"/>
      <c r="KXW24" s="407"/>
      <c r="KXX24" s="407"/>
      <c r="KXY24" s="407"/>
      <c r="KXZ24" s="407"/>
      <c r="KYA24" s="407"/>
      <c r="KYB24" s="407"/>
      <c r="KYC24" s="407"/>
      <c r="KYD24" s="407"/>
      <c r="KYE24" s="407"/>
      <c r="KYF24" s="407"/>
      <c r="KYG24" s="407"/>
      <c r="KYH24" s="407"/>
      <c r="KYI24" s="407"/>
      <c r="KYJ24" s="407"/>
      <c r="KYK24" s="407"/>
      <c r="KYL24" s="407"/>
      <c r="KYM24" s="407"/>
      <c r="KYN24" s="407"/>
      <c r="KYO24" s="407"/>
      <c r="KYP24" s="407"/>
      <c r="KYQ24" s="407"/>
      <c r="KYR24" s="407"/>
      <c r="KYS24" s="407"/>
      <c r="KYT24" s="407"/>
      <c r="KYU24" s="407"/>
      <c r="KYV24" s="407"/>
      <c r="KYW24" s="407"/>
      <c r="KYX24" s="407"/>
      <c r="KYY24" s="407"/>
      <c r="KYZ24" s="407"/>
      <c r="KZA24" s="407"/>
      <c r="KZB24" s="407"/>
      <c r="KZC24" s="407"/>
      <c r="KZD24" s="407"/>
      <c r="KZE24" s="407"/>
      <c r="KZF24" s="407"/>
      <c r="KZG24" s="407"/>
      <c r="KZH24" s="407"/>
      <c r="KZI24" s="407"/>
      <c r="KZJ24" s="407"/>
      <c r="KZK24" s="407"/>
      <c r="KZL24" s="407"/>
      <c r="KZM24" s="407"/>
      <c r="KZN24" s="407"/>
      <c r="KZO24" s="407"/>
      <c r="KZP24" s="407"/>
      <c r="KZQ24" s="407"/>
      <c r="KZR24" s="407"/>
      <c r="KZS24" s="407"/>
      <c r="KZT24" s="407"/>
      <c r="KZU24" s="407"/>
      <c r="KZV24" s="407"/>
      <c r="KZW24" s="407"/>
      <c r="KZX24" s="407"/>
      <c r="KZY24" s="407"/>
      <c r="KZZ24" s="407"/>
      <c r="LAA24" s="407"/>
      <c r="LAB24" s="407"/>
      <c r="LAC24" s="407"/>
      <c r="LAD24" s="407"/>
      <c r="LAE24" s="407"/>
      <c r="LAF24" s="407"/>
      <c r="LAG24" s="407"/>
      <c r="LAH24" s="407"/>
      <c r="LAI24" s="407"/>
      <c r="LAJ24" s="407"/>
      <c r="LAK24" s="407"/>
      <c r="LAL24" s="407"/>
      <c r="LAM24" s="407"/>
      <c r="LAN24" s="407"/>
      <c r="LAO24" s="407"/>
      <c r="LAP24" s="407"/>
      <c r="LAQ24" s="407"/>
      <c r="LAR24" s="407"/>
      <c r="LAS24" s="407"/>
      <c r="LAT24" s="407"/>
      <c r="LAU24" s="407"/>
      <c r="LAV24" s="407"/>
      <c r="LAW24" s="407"/>
      <c r="LAX24" s="407"/>
      <c r="LAY24" s="407"/>
      <c r="LAZ24" s="407"/>
      <c r="LBA24" s="407"/>
      <c r="LBB24" s="407"/>
      <c r="LBC24" s="407"/>
      <c r="LBD24" s="407"/>
      <c r="LBE24" s="407"/>
      <c r="LBF24" s="407"/>
      <c r="LBG24" s="407"/>
      <c r="LBH24" s="407"/>
      <c r="LBI24" s="407"/>
      <c r="LBJ24" s="407"/>
      <c r="LBK24" s="407"/>
      <c r="LBL24" s="407"/>
      <c r="LBM24" s="407"/>
      <c r="LBN24" s="407"/>
      <c r="LBO24" s="407"/>
      <c r="LBP24" s="407"/>
      <c r="LBQ24" s="407"/>
      <c r="LBR24" s="407"/>
      <c r="LBS24" s="407"/>
      <c r="LBT24" s="407"/>
      <c r="LBU24" s="407"/>
      <c r="LBV24" s="407"/>
      <c r="LBW24" s="407"/>
      <c r="LBX24" s="407"/>
      <c r="LBY24" s="407"/>
      <c r="LBZ24" s="407"/>
      <c r="LCA24" s="407"/>
      <c r="LCB24" s="407"/>
      <c r="LCC24" s="407"/>
      <c r="LCD24" s="407"/>
      <c r="LCE24" s="407"/>
      <c r="LCF24" s="407"/>
      <c r="LCG24" s="407"/>
      <c r="LCH24" s="407"/>
      <c r="LCI24" s="407"/>
      <c r="LCJ24" s="407"/>
      <c r="LCK24" s="407"/>
      <c r="LCL24" s="407"/>
      <c r="LCM24" s="407"/>
      <c r="LCN24" s="407"/>
      <c r="LCO24" s="407"/>
      <c r="LCP24" s="407"/>
      <c r="LCQ24" s="407"/>
      <c r="LCR24" s="407"/>
      <c r="LCS24" s="407"/>
      <c r="LCT24" s="407"/>
      <c r="LCU24" s="407"/>
      <c r="LCV24" s="407"/>
      <c r="LCW24" s="407"/>
      <c r="LCX24" s="407"/>
      <c r="LCY24" s="407"/>
      <c r="LCZ24" s="407"/>
      <c r="LDA24" s="407"/>
      <c r="LDB24" s="407"/>
      <c r="LDC24" s="407"/>
      <c r="LDD24" s="407"/>
      <c r="LDE24" s="407"/>
      <c r="LDF24" s="407"/>
      <c r="LDG24" s="407"/>
      <c r="LDH24" s="407"/>
      <c r="LDI24" s="407"/>
      <c r="LDJ24" s="407"/>
      <c r="LDK24" s="407"/>
      <c r="LDL24" s="407"/>
      <c r="LDM24" s="407"/>
      <c r="LDN24" s="407"/>
      <c r="LDO24" s="407"/>
      <c r="LDP24" s="407"/>
      <c r="LDQ24" s="407"/>
      <c r="LDR24" s="407"/>
      <c r="LDS24" s="407"/>
      <c r="LDT24" s="407"/>
      <c r="LDU24" s="407"/>
      <c r="LDV24" s="407"/>
      <c r="LDW24" s="407"/>
      <c r="LDX24" s="407"/>
      <c r="LDY24" s="407"/>
      <c r="LDZ24" s="407"/>
      <c r="LEA24" s="407"/>
      <c r="LEB24" s="407"/>
      <c r="LEC24" s="407"/>
      <c r="LED24" s="407"/>
      <c r="LEE24" s="407"/>
      <c r="LEF24" s="407"/>
      <c r="LEG24" s="407"/>
      <c r="LEH24" s="407"/>
      <c r="LEI24" s="407"/>
      <c r="LEJ24" s="407"/>
      <c r="LEK24" s="407"/>
      <c r="LEL24" s="407"/>
      <c r="LEM24" s="407"/>
      <c r="LEN24" s="407"/>
      <c r="LEO24" s="407"/>
      <c r="LEP24" s="407"/>
      <c r="LEQ24" s="407"/>
      <c r="LER24" s="407"/>
      <c r="LES24" s="407"/>
      <c r="LET24" s="407"/>
      <c r="LEU24" s="407"/>
      <c r="LEV24" s="407"/>
      <c r="LEW24" s="407"/>
      <c r="LEX24" s="407"/>
      <c r="LEY24" s="407"/>
      <c r="LEZ24" s="407"/>
      <c r="LFA24" s="407"/>
      <c r="LFB24" s="407"/>
      <c r="LFC24" s="407"/>
      <c r="LFD24" s="407"/>
      <c r="LFE24" s="407"/>
      <c r="LFF24" s="407"/>
      <c r="LFG24" s="407"/>
      <c r="LFH24" s="407"/>
      <c r="LFI24" s="407"/>
      <c r="LFJ24" s="407"/>
      <c r="LFK24" s="407"/>
      <c r="LFL24" s="407"/>
      <c r="LFM24" s="407"/>
      <c r="LFN24" s="407"/>
      <c r="LFO24" s="407"/>
      <c r="LFP24" s="407"/>
      <c r="LFQ24" s="407"/>
      <c r="LFR24" s="407"/>
      <c r="LFS24" s="407"/>
      <c r="LFT24" s="407"/>
      <c r="LFU24" s="407"/>
      <c r="LFV24" s="407"/>
      <c r="LFW24" s="407"/>
      <c r="LFX24" s="407"/>
      <c r="LFY24" s="407"/>
      <c r="LFZ24" s="407"/>
      <c r="LGA24" s="407"/>
      <c r="LGB24" s="407"/>
      <c r="LGC24" s="407"/>
      <c r="LGD24" s="407"/>
      <c r="LGE24" s="407"/>
      <c r="LGF24" s="407"/>
      <c r="LGG24" s="407"/>
      <c r="LGH24" s="407"/>
      <c r="LGI24" s="407"/>
      <c r="LGJ24" s="407"/>
      <c r="LGK24" s="407"/>
      <c r="LGL24" s="407"/>
      <c r="LGM24" s="407"/>
      <c r="LGN24" s="407"/>
      <c r="LGO24" s="407"/>
      <c r="LGP24" s="407"/>
      <c r="LGQ24" s="407"/>
      <c r="LGR24" s="407"/>
      <c r="LGS24" s="407"/>
      <c r="LGT24" s="407"/>
      <c r="LGU24" s="407"/>
      <c r="LGV24" s="407"/>
      <c r="LGW24" s="407"/>
      <c r="LGX24" s="407"/>
      <c r="LGY24" s="407"/>
      <c r="LGZ24" s="407"/>
      <c r="LHA24" s="407"/>
      <c r="LHB24" s="407"/>
      <c r="LHC24" s="407"/>
      <c r="LHD24" s="407"/>
      <c r="LHE24" s="407"/>
      <c r="LHF24" s="407"/>
      <c r="LHG24" s="407"/>
      <c r="LHH24" s="407"/>
      <c r="LHI24" s="407"/>
      <c r="LHJ24" s="407"/>
      <c r="LHK24" s="407"/>
      <c r="LHL24" s="407"/>
      <c r="LHM24" s="407"/>
      <c r="LHN24" s="407"/>
      <c r="LHO24" s="407"/>
      <c r="LHP24" s="407"/>
      <c r="LHQ24" s="407"/>
      <c r="LHR24" s="407"/>
      <c r="LHS24" s="407"/>
      <c r="LHT24" s="407"/>
      <c r="LHU24" s="407"/>
      <c r="LHV24" s="407"/>
      <c r="LHW24" s="407"/>
      <c r="LHX24" s="407"/>
      <c r="LHY24" s="407"/>
      <c r="LHZ24" s="407"/>
      <c r="LIA24" s="407"/>
      <c r="LIB24" s="407"/>
      <c r="LIC24" s="407"/>
      <c r="LID24" s="407"/>
      <c r="LIE24" s="407"/>
      <c r="LIF24" s="407"/>
      <c r="LIG24" s="407"/>
      <c r="LIH24" s="407"/>
      <c r="LII24" s="407"/>
      <c r="LIJ24" s="407"/>
      <c r="LIK24" s="407"/>
      <c r="LIL24" s="407"/>
      <c r="LIM24" s="407"/>
      <c r="LIN24" s="407"/>
      <c r="LIO24" s="407"/>
      <c r="LIP24" s="407"/>
      <c r="LIQ24" s="407"/>
      <c r="LIR24" s="407"/>
      <c r="LIS24" s="407"/>
      <c r="LIT24" s="407"/>
      <c r="LIU24" s="407"/>
      <c r="LIV24" s="407"/>
      <c r="LIW24" s="407"/>
      <c r="LIX24" s="407"/>
      <c r="LIY24" s="407"/>
      <c r="LIZ24" s="407"/>
      <c r="LJA24" s="407"/>
      <c r="LJB24" s="407"/>
      <c r="LJC24" s="407"/>
      <c r="LJD24" s="407"/>
      <c r="LJE24" s="407"/>
      <c r="LJF24" s="407"/>
      <c r="LJG24" s="407"/>
      <c r="LJH24" s="407"/>
      <c r="LJI24" s="407"/>
      <c r="LJJ24" s="407"/>
      <c r="LJK24" s="407"/>
      <c r="LJL24" s="407"/>
      <c r="LJM24" s="407"/>
      <c r="LJN24" s="407"/>
      <c r="LJO24" s="407"/>
      <c r="LJP24" s="407"/>
      <c r="LJQ24" s="407"/>
      <c r="LJR24" s="407"/>
      <c r="LJS24" s="407"/>
      <c r="LJT24" s="407"/>
      <c r="LJU24" s="407"/>
      <c r="LJV24" s="407"/>
      <c r="LJW24" s="407"/>
      <c r="LJX24" s="407"/>
      <c r="LJY24" s="407"/>
      <c r="LJZ24" s="407"/>
      <c r="LKA24" s="407"/>
      <c r="LKB24" s="407"/>
      <c r="LKC24" s="407"/>
      <c r="LKD24" s="407"/>
      <c r="LKE24" s="407"/>
      <c r="LKF24" s="407"/>
      <c r="LKG24" s="407"/>
      <c r="LKH24" s="407"/>
      <c r="LKI24" s="407"/>
      <c r="LKJ24" s="407"/>
      <c r="LKK24" s="407"/>
      <c r="LKL24" s="407"/>
      <c r="LKM24" s="407"/>
      <c r="LKN24" s="407"/>
      <c r="LKO24" s="407"/>
      <c r="LKP24" s="407"/>
      <c r="LKQ24" s="407"/>
      <c r="LKR24" s="407"/>
      <c r="LKS24" s="407"/>
      <c r="LKT24" s="407"/>
      <c r="LKU24" s="407"/>
      <c r="LKV24" s="407"/>
      <c r="LKW24" s="407"/>
      <c r="LKX24" s="407"/>
      <c r="LKY24" s="407"/>
      <c r="LKZ24" s="407"/>
      <c r="LLA24" s="407"/>
      <c r="LLB24" s="407"/>
      <c r="LLC24" s="407"/>
      <c r="LLD24" s="407"/>
      <c r="LLE24" s="407"/>
      <c r="LLF24" s="407"/>
      <c r="LLG24" s="407"/>
      <c r="LLH24" s="407"/>
      <c r="LLI24" s="407"/>
      <c r="LLJ24" s="407"/>
      <c r="LLK24" s="407"/>
      <c r="LLL24" s="407"/>
      <c r="LLM24" s="407"/>
      <c r="LLN24" s="407"/>
      <c r="LLO24" s="407"/>
      <c r="LLP24" s="407"/>
      <c r="LLQ24" s="407"/>
      <c r="LLR24" s="407"/>
      <c r="LLS24" s="407"/>
      <c r="LLT24" s="407"/>
      <c r="LLU24" s="407"/>
      <c r="LLV24" s="407"/>
      <c r="LLW24" s="407"/>
      <c r="LLX24" s="407"/>
      <c r="LLY24" s="407"/>
      <c r="LLZ24" s="407"/>
      <c r="LMA24" s="407"/>
      <c r="LMB24" s="407"/>
      <c r="LMC24" s="407"/>
      <c r="LMD24" s="407"/>
      <c r="LME24" s="407"/>
      <c r="LMF24" s="407"/>
      <c r="LMG24" s="407"/>
      <c r="LMH24" s="407"/>
      <c r="LMI24" s="407"/>
      <c r="LMJ24" s="407"/>
      <c r="LMK24" s="407"/>
      <c r="LML24" s="407"/>
      <c r="LMM24" s="407"/>
      <c r="LMN24" s="407"/>
      <c r="LMO24" s="407"/>
      <c r="LMP24" s="407"/>
      <c r="LMQ24" s="407"/>
      <c r="LMR24" s="407"/>
      <c r="LMS24" s="407"/>
      <c r="LMT24" s="407"/>
      <c r="LMU24" s="407"/>
      <c r="LMV24" s="407"/>
      <c r="LMW24" s="407"/>
      <c r="LMX24" s="407"/>
      <c r="LMY24" s="407"/>
      <c r="LMZ24" s="407"/>
      <c r="LNA24" s="407"/>
      <c r="LNB24" s="407"/>
      <c r="LNC24" s="407"/>
      <c r="LND24" s="407"/>
      <c r="LNE24" s="407"/>
      <c r="LNF24" s="407"/>
      <c r="LNG24" s="407"/>
      <c r="LNH24" s="407"/>
      <c r="LNI24" s="407"/>
      <c r="LNJ24" s="407"/>
      <c r="LNK24" s="407"/>
      <c r="LNL24" s="407"/>
      <c r="LNM24" s="407"/>
      <c r="LNN24" s="407"/>
      <c r="LNO24" s="407"/>
      <c r="LNP24" s="407"/>
      <c r="LNQ24" s="407"/>
      <c r="LNR24" s="407"/>
      <c r="LNS24" s="407"/>
      <c r="LNT24" s="407"/>
      <c r="LNU24" s="407"/>
      <c r="LNV24" s="407"/>
      <c r="LNW24" s="407"/>
      <c r="LNX24" s="407"/>
      <c r="LNY24" s="407"/>
      <c r="LNZ24" s="407"/>
      <c r="LOA24" s="407"/>
      <c r="LOB24" s="407"/>
      <c r="LOC24" s="407"/>
      <c r="LOD24" s="407"/>
      <c r="LOE24" s="407"/>
      <c r="LOF24" s="407"/>
      <c r="LOG24" s="407"/>
      <c r="LOH24" s="407"/>
      <c r="LOI24" s="407"/>
      <c r="LOJ24" s="407"/>
      <c r="LOK24" s="407"/>
      <c r="LOL24" s="407"/>
      <c r="LOM24" s="407"/>
      <c r="LON24" s="407"/>
      <c r="LOO24" s="407"/>
      <c r="LOP24" s="407"/>
      <c r="LOQ24" s="407"/>
      <c r="LOR24" s="407"/>
      <c r="LOS24" s="407"/>
      <c r="LOT24" s="407"/>
      <c r="LOU24" s="407"/>
      <c r="LOV24" s="407"/>
      <c r="LOW24" s="407"/>
      <c r="LOX24" s="407"/>
      <c r="LOY24" s="407"/>
      <c r="LOZ24" s="407"/>
      <c r="LPA24" s="407"/>
      <c r="LPB24" s="407"/>
      <c r="LPC24" s="407"/>
      <c r="LPD24" s="407"/>
      <c r="LPE24" s="407"/>
      <c r="LPF24" s="407"/>
      <c r="LPG24" s="407"/>
      <c r="LPH24" s="407"/>
      <c r="LPI24" s="407"/>
      <c r="LPJ24" s="407"/>
      <c r="LPK24" s="407"/>
      <c r="LPL24" s="407"/>
      <c r="LPM24" s="407"/>
      <c r="LPN24" s="407"/>
      <c r="LPO24" s="407"/>
      <c r="LPP24" s="407"/>
      <c r="LPQ24" s="407"/>
      <c r="LPR24" s="407"/>
      <c r="LPS24" s="407"/>
      <c r="LPT24" s="407"/>
      <c r="LPU24" s="407"/>
      <c r="LPV24" s="407"/>
      <c r="LPW24" s="407"/>
      <c r="LPX24" s="407"/>
      <c r="LPY24" s="407"/>
      <c r="LPZ24" s="407"/>
      <c r="LQA24" s="407"/>
      <c r="LQB24" s="407"/>
      <c r="LQC24" s="407"/>
      <c r="LQD24" s="407"/>
      <c r="LQE24" s="407"/>
      <c r="LQF24" s="407"/>
      <c r="LQG24" s="407"/>
      <c r="LQH24" s="407"/>
      <c r="LQI24" s="407"/>
      <c r="LQJ24" s="407"/>
      <c r="LQK24" s="407"/>
      <c r="LQL24" s="407"/>
      <c r="LQM24" s="407"/>
      <c r="LQN24" s="407"/>
      <c r="LQO24" s="407"/>
      <c r="LQP24" s="407"/>
      <c r="LQQ24" s="407"/>
      <c r="LQR24" s="407"/>
      <c r="LQS24" s="407"/>
      <c r="LQT24" s="407"/>
      <c r="LQU24" s="407"/>
      <c r="LQV24" s="407"/>
      <c r="LQW24" s="407"/>
      <c r="LQX24" s="407"/>
      <c r="LQY24" s="407"/>
      <c r="LQZ24" s="407"/>
      <c r="LRA24" s="407"/>
      <c r="LRB24" s="407"/>
      <c r="LRC24" s="407"/>
      <c r="LRD24" s="407"/>
      <c r="LRE24" s="407"/>
      <c r="LRF24" s="407"/>
      <c r="LRG24" s="407"/>
      <c r="LRH24" s="407"/>
      <c r="LRI24" s="407"/>
      <c r="LRJ24" s="407"/>
      <c r="LRK24" s="407"/>
      <c r="LRL24" s="407"/>
      <c r="LRM24" s="407"/>
      <c r="LRN24" s="407"/>
      <c r="LRO24" s="407"/>
      <c r="LRP24" s="407"/>
      <c r="LRQ24" s="407"/>
      <c r="LRR24" s="407"/>
      <c r="LRS24" s="407"/>
      <c r="LRT24" s="407"/>
      <c r="LRU24" s="407"/>
      <c r="LRV24" s="407"/>
      <c r="LRW24" s="407"/>
      <c r="LRX24" s="407"/>
      <c r="LRY24" s="407"/>
      <c r="LRZ24" s="407"/>
      <c r="LSA24" s="407"/>
      <c r="LSB24" s="407"/>
      <c r="LSC24" s="407"/>
      <c r="LSD24" s="407"/>
      <c r="LSE24" s="407"/>
      <c r="LSF24" s="407"/>
      <c r="LSG24" s="407"/>
      <c r="LSH24" s="407"/>
      <c r="LSI24" s="407"/>
      <c r="LSJ24" s="407"/>
      <c r="LSK24" s="407"/>
      <c r="LSL24" s="407"/>
      <c r="LSM24" s="407"/>
      <c r="LSN24" s="407"/>
      <c r="LSO24" s="407"/>
      <c r="LSP24" s="407"/>
      <c r="LSQ24" s="407"/>
      <c r="LSR24" s="407"/>
      <c r="LSS24" s="407"/>
      <c r="LST24" s="407"/>
      <c r="LSU24" s="407"/>
      <c r="LSV24" s="407"/>
      <c r="LSW24" s="407"/>
      <c r="LSX24" s="407"/>
      <c r="LSY24" s="407"/>
      <c r="LSZ24" s="407"/>
      <c r="LTA24" s="407"/>
      <c r="LTB24" s="407"/>
      <c r="LTC24" s="407"/>
      <c r="LTD24" s="407"/>
      <c r="LTE24" s="407"/>
      <c r="LTF24" s="407"/>
      <c r="LTG24" s="407"/>
      <c r="LTH24" s="407"/>
      <c r="LTI24" s="407"/>
      <c r="LTJ24" s="407"/>
      <c r="LTK24" s="407"/>
      <c r="LTL24" s="407"/>
      <c r="LTM24" s="407"/>
      <c r="LTN24" s="407"/>
      <c r="LTO24" s="407"/>
      <c r="LTP24" s="407"/>
      <c r="LTQ24" s="407"/>
      <c r="LTR24" s="407"/>
      <c r="LTS24" s="407"/>
      <c r="LTT24" s="407"/>
      <c r="LTU24" s="407"/>
      <c r="LTV24" s="407"/>
      <c r="LTW24" s="407"/>
      <c r="LTX24" s="407"/>
      <c r="LTY24" s="407"/>
      <c r="LTZ24" s="407"/>
      <c r="LUA24" s="407"/>
      <c r="LUB24" s="407"/>
      <c r="LUC24" s="407"/>
      <c r="LUD24" s="407"/>
      <c r="LUE24" s="407"/>
      <c r="LUF24" s="407"/>
      <c r="LUG24" s="407"/>
      <c r="LUH24" s="407"/>
      <c r="LUI24" s="407"/>
      <c r="LUJ24" s="407"/>
      <c r="LUK24" s="407"/>
      <c r="LUL24" s="407"/>
      <c r="LUM24" s="407"/>
      <c r="LUN24" s="407"/>
      <c r="LUO24" s="407"/>
      <c r="LUP24" s="407"/>
      <c r="LUQ24" s="407"/>
      <c r="LUR24" s="407"/>
      <c r="LUS24" s="407"/>
      <c r="LUT24" s="407"/>
      <c r="LUU24" s="407"/>
      <c r="LUV24" s="407"/>
      <c r="LUW24" s="407"/>
      <c r="LUX24" s="407"/>
      <c r="LUY24" s="407"/>
      <c r="LUZ24" s="407"/>
      <c r="LVA24" s="407"/>
      <c r="LVB24" s="407"/>
      <c r="LVC24" s="407"/>
      <c r="LVD24" s="407"/>
      <c r="LVE24" s="407"/>
      <c r="LVF24" s="407"/>
      <c r="LVG24" s="407"/>
      <c r="LVH24" s="407"/>
      <c r="LVI24" s="407"/>
      <c r="LVJ24" s="407"/>
      <c r="LVK24" s="407"/>
      <c r="LVL24" s="407"/>
      <c r="LVM24" s="407"/>
      <c r="LVN24" s="407"/>
      <c r="LVO24" s="407"/>
      <c r="LVP24" s="407"/>
      <c r="LVQ24" s="407"/>
      <c r="LVR24" s="407"/>
      <c r="LVS24" s="407"/>
      <c r="LVT24" s="407"/>
      <c r="LVU24" s="407"/>
      <c r="LVV24" s="407"/>
      <c r="LVW24" s="407"/>
      <c r="LVX24" s="407"/>
      <c r="LVY24" s="407"/>
      <c r="LVZ24" s="407"/>
      <c r="LWA24" s="407"/>
      <c r="LWB24" s="407"/>
      <c r="LWC24" s="407"/>
      <c r="LWD24" s="407"/>
      <c r="LWE24" s="407"/>
      <c r="LWF24" s="407"/>
      <c r="LWG24" s="407"/>
      <c r="LWH24" s="407"/>
      <c r="LWI24" s="407"/>
      <c r="LWJ24" s="407"/>
      <c r="LWK24" s="407"/>
      <c r="LWL24" s="407"/>
      <c r="LWM24" s="407"/>
      <c r="LWN24" s="407"/>
      <c r="LWO24" s="407"/>
      <c r="LWP24" s="407"/>
      <c r="LWQ24" s="407"/>
      <c r="LWR24" s="407"/>
      <c r="LWS24" s="407"/>
      <c r="LWT24" s="407"/>
      <c r="LWU24" s="407"/>
      <c r="LWV24" s="407"/>
      <c r="LWW24" s="407"/>
      <c r="LWX24" s="407"/>
      <c r="LWY24" s="407"/>
      <c r="LWZ24" s="407"/>
      <c r="LXA24" s="407"/>
      <c r="LXB24" s="407"/>
      <c r="LXC24" s="407"/>
      <c r="LXD24" s="407"/>
      <c r="LXE24" s="407"/>
      <c r="LXF24" s="407"/>
      <c r="LXG24" s="407"/>
      <c r="LXH24" s="407"/>
      <c r="LXI24" s="407"/>
      <c r="LXJ24" s="407"/>
      <c r="LXK24" s="407"/>
      <c r="LXL24" s="407"/>
      <c r="LXM24" s="407"/>
      <c r="LXN24" s="407"/>
      <c r="LXO24" s="407"/>
      <c r="LXP24" s="407"/>
      <c r="LXQ24" s="407"/>
      <c r="LXR24" s="407"/>
      <c r="LXS24" s="407"/>
      <c r="LXT24" s="407"/>
      <c r="LXU24" s="407"/>
      <c r="LXV24" s="407"/>
      <c r="LXW24" s="407"/>
      <c r="LXX24" s="407"/>
      <c r="LXY24" s="407"/>
      <c r="LXZ24" s="407"/>
      <c r="LYA24" s="407"/>
      <c r="LYB24" s="407"/>
      <c r="LYC24" s="407"/>
      <c r="LYD24" s="407"/>
      <c r="LYE24" s="407"/>
      <c r="LYF24" s="407"/>
      <c r="LYG24" s="407"/>
      <c r="LYH24" s="407"/>
      <c r="LYI24" s="407"/>
      <c r="LYJ24" s="407"/>
      <c r="LYK24" s="407"/>
      <c r="LYL24" s="407"/>
      <c r="LYM24" s="407"/>
      <c r="LYN24" s="407"/>
      <c r="LYO24" s="407"/>
      <c r="LYP24" s="407"/>
      <c r="LYQ24" s="407"/>
      <c r="LYR24" s="407"/>
      <c r="LYS24" s="407"/>
      <c r="LYT24" s="407"/>
      <c r="LYU24" s="407"/>
      <c r="LYV24" s="407"/>
      <c r="LYW24" s="407"/>
      <c r="LYX24" s="407"/>
      <c r="LYY24" s="407"/>
      <c r="LYZ24" s="407"/>
      <c r="LZA24" s="407"/>
      <c r="LZB24" s="407"/>
      <c r="LZC24" s="407"/>
      <c r="LZD24" s="407"/>
      <c r="LZE24" s="407"/>
      <c r="LZF24" s="407"/>
      <c r="LZG24" s="407"/>
      <c r="LZH24" s="407"/>
      <c r="LZI24" s="407"/>
      <c r="LZJ24" s="407"/>
      <c r="LZK24" s="407"/>
      <c r="LZL24" s="407"/>
      <c r="LZM24" s="407"/>
      <c r="LZN24" s="407"/>
      <c r="LZO24" s="407"/>
      <c r="LZP24" s="407"/>
      <c r="LZQ24" s="407"/>
      <c r="LZR24" s="407"/>
      <c r="LZS24" s="407"/>
      <c r="LZT24" s="407"/>
      <c r="LZU24" s="407"/>
      <c r="LZV24" s="407"/>
      <c r="LZW24" s="407"/>
      <c r="LZX24" s="407"/>
      <c r="LZY24" s="407"/>
      <c r="LZZ24" s="407"/>
      <c r="MAA24" s="407"/>
      <c r="MAB24" s="407"/>
      <c r="MAC24" s="407"/>
      <c r="MAD24" s="407"/>
      <c r="MAE24" s="407"/>
      <c r="MAF24" s="407"/>
      <c r="MAG24" s="407"/>
      <c r="MAH24" s="407"/>
      <c r="MAI24" s="407"/>
      <c r="MAJ24" s="407"/>
      <c r="MAK24" s="407"/>
      <c r="MAL24" s="407"/>
      <c r="MAM24" s="407"/>
      <c r="MAN24" s="407"/>
      <c r="MAO24" s="407"/>
      <c r="MAP24" s="407"/>
      <c r="MAQ24" s="407"/>
      <c r="MAR24" s="407"/>
      <c r="MAS24" s="407"/>
      <c r="MAT24" s="407"/>
      <c r="MAU24" s="407"/>
      <c r="MAV24" s="407"/>
      <c r="MAW24" s="407"/>
      <c r="MAX24" s="407"/>
      <c r="MAY24" s="407"/>
      <c r="MAZ24" s="407"/>
      <c r="MBA24" s="407"/>
      <c r="MBB24" s="407"/>
      <c r="MBC24" s="407"/>
      <c r="MBD24" s="407"/>
      <c r="MBE24" s="407"/>
      <c r="MBF24" s="407"/>
      <c r="MBG24" s="407"/>
      <c r="MBH24" s="407"/>
      <c r="MBI24" s="407"/>
      <c r="MBJ24" s="407"/>
      <c r="MBK24" s="407"/>
      <c r="MBL24" s="407"/>
      <c r="MBM24" s="407"/>
      <c r="MBN24" s="407"/>
      <c r="MBO24" s="407"/>
      <c r="MBP24" s="407"/>
      <c r="MBQ24" s="407"/>
      <c r="MBR24" s="407"/>
      <c r="MBS24" s="407"/>
      <c r="MBT24" s="407"/>
      <c r="MBU24" s="407"/>
      <c r="MBV24" s="407"/>
      <c r="MBW24" s="407"/>
      <c r="MBX24" s="407"/>
      <c r="MBY24" s="407"/>
      <c r="MBZ24" s="407"/>
      <c r="MCA24" s="407"/>
      <c r="MCB24" s="407"/>
      <c r="MCC24" s="407"/>
      <c r="MCD24" s="407"/>
      <c r="MCE24" s="407"/>
      <c r="MCF24" s="407"/>
      <c r="MCG24" s="407"/>
      <c r="MCH24" s="407"/>
      <c r="MCI24" s="407"/>
      <c r="MCJ24" s="407"/>
      <c r="MCK24" s="407"/>
      <c r="MCL24" s="407"/>
      <c r="MCM24" s="407"/>
      <c r="MCN24" s="407"/>
      <c r="MCO24" s="407"/>
      <c r="MCP24" s="407"/>
      <c r="MCQ24" s="407"/>
      <c r="MCR24" s="407"/>
      <c r="MCS24" s="407"/>
      <c r="MCT24" s="407"/>
      <c r="MCU24" s="407"/>
      <c r="MCV24" s="407"/>
      <c r="MCW24" s="407"/>
      <c r="MCX24" s="407"/>
      <c r="MCY24" s="407"/>
      <c r="MCZ24" s="407"/>
      <c r="MDA24" s="407"/>
      <c r="MDB24" s="407"/>
      <c r="MDC24" s="407"/>
      <c r="MDD24" s="407"/>
      <c r="MDE24" s="407"/>
      <c r="MDF24" s="407"/>
      <c r="MDG24" s="407"/>
      <c r="MDH24" s="407"/>
      <c r="MDI24" s="407"/>
      <c r="MDJ24" s="407"/>
      <c r="MDK24" s="407"/>
      <c r="MDL24" s="407"/>
      <c r="MDM24" s="407"/>
      <c r="MDN24" s="407"/>
      <c r="MDO24" s="407"/>
      <c r="MDP24" s="407"/>
      <c r="MDQ24" s="407"/>
      <c r="MDR24" s="407"/>
      <c r="MDS24" s="407"/>
      <c r="MDT24" s="407"/>
      <c r="MDU24" s="407"/>
      <c r="MDV24" s="407"/>
      <c r="MDW24" s="407"/>
      <c r="MDX24" s="407"/>
      <c r="MDY24" s="407"/>
      <c r="MDZ24" s="407"/>
      <c r="MEA24" s="407"/>
      <c r="MEB24" s="407"/>
      <c r="MEC24" s="407"/>
      <c r="MED24" s="407"/>
      <c r="MEE24" s="407"/>
      <c r="MEF24" s="407"/>
      <c r="MEG24" s="407"/>
      <c r="MEH24" s="407"/>
      <c r="MEI24" s="407"/>
      <c r="MEJ24" s="407"/>
      <c r="MEK24" s="407"/>
      <c r="MEL24" s="407"/>
      <c r="MEM24" s="407"/>
      <c r="MEN24" s="407"/>
      <c r="MEO24" s="407"/>
      <c r="MEP24" s="407"/>
      <c r="MEQ24" s="407"/>
      <c r="MER24" s="407"/>
      <c r="MES24" s="407"/>
      <c r="MET24" s="407"/>
      <c r="MEU24" s="407"/>
      <c r="MEV24" s="407"/>
      <c r="MEW24" s="407"/>
      <c r="MEX24" s="407"/>
      <c r="MEY24" s="407"/>
      <c r="MEZ24" s="407"/>
      <c r="MFA24" s="407"/>
      <c r="MFB24" s="407"/>
      <c r="MFC24" s="407"/>
      <c r="MFD24" s="407"/>
      <c r="MFE24" s="407"/>
      <c r="MFF24" s="407"/>
      <c r="MFG24" s="407"/>
      <c r="MFH24" s="407"/>
      <c r="MFI24" s="407"/>
      <c r="MFJ24" s="407"/>
      <c r="MFK24" s="407"/>
      <c r="MFL24" s="407"/>
      <c r="MFM24" s="407"/>
      <c r="MFN24" s="407"/>
      <c r="MFO24" s="407"/>
      <c r="MFP24" s="407"/>
      <c r="MFQ24" s="407"/>
      <c r="MFR24" s="407"/>
      <c r="MFS24" s="407"/>
      <c r="MFT24" s="407"/>
      <c r="MFU24" s="407"/>
      <c r="MFV24" s="407"/>
      <c r="MFW24" s="407"/>
      <c r="MFX24" s="407"/>
      <c r="MFY24" s="407"/>
      <c r="MFZ24" s="407"/>
      <c r="MGA24" s="407"/>
      <c r="MGB24" s="407"/>
      <c r="MGC24" s="407"/>
      <c r="MGD24" s="407"/>
      <c r="MGE24" s="407"/>
      <c r="MGF24" s="407"/>
      <c r="MGG24" s="407"/>
      <c r="MGH24" s="407"/>
      <c r="MGI24" s="407"/>
      <c r="MGJ24" s="407"/>
      <c r="MGK24" s="407"/>
      <c r="MGL24" s="407"/>
      <c r="MGM24" s="407"/>
      <c r="MGN24" s="407"/>
      <c r="MGO24" s="407"/>
      <c r="MGP24" s="407"/>
      <c r="MGQ24" s="407"/>
      <c r="MGR24" s="407"/>
      <c r="MGS24" s="407"/>
      <c r="MGT24" s="407"/>
      <c r="MGU24" s="407"/>
      <c r="MGV24" s="407"/>
      <c r="MGW24" s="407"/>
      <c r="MGX24" s="407"/>
      <c r="MGY24" s="407"/>
      <c r="MGZ24" s="407"/>
      <c r="MHA24" s="407"/>
      <c r="MHB24" s="407"/>
      <c r="MHC24" s="407"/>
      <c r="MHD24" s="407"/>
      <c r="MHE24" s="407"/>
      <c r="MHF24" s="407"/>
      <c r="MHG24" s="407"/>
      <c r="MHH24" s="407"/>
      <c r="MHI24" s="407"/>
      <c r="MHJ24" s="407"/>
      <c r="MHK24" s="407"/>
      <c r="MHL24" s="407"/>
      <c r="MHM24" s="407"/>
      <c r="MHN24" s="407"/>
      <c r="MHO24" s="407"/>
      <c r="MHP24" s="407"/>
      <c r="MHQ24" s="407"/>
      <c r="MHR24" s="407"/>
      <c r="MHS24" s="407"/>
      <c r="MHT24" s="407"/>
      <c r="MHU24" s="407"/>
      <c r="MHV24" s="407"/>
      <c r="MHW24" s="407"/>
      <c r="MHX24" s="407"/>
      <c r="MHY24" s="407"/>
      <c r="MHZ24" s="407"/>
      <c r="MIA24" s="407"/>
      <c r="MIB24" s="407"/>
      <c r="MIC24" s="407"/>
      <c r="MID24" s="407"/>
      <c r="MIE24" s="407"/>
      <c r="MIF24" s="407"/>
      <c r="MIG24" s="407"/>
      <c r="MIH24" s="407"/>
      <c r="MII24" s="407"/>
      <c r="MIJ24" s="407"/>
      <c r="MIK24" s="407"/>
      <c r="MIL24" s="407"/>
      <c r="MIM24" s="407"/>
      <c r="MIN24" s="407"/>
      <c r="MIO24" s="407"/>
      <c r="MIP24" s="407"/>
      <c r="MIQ24" s="407"/>
      <c r="MIR24" s="407"/>
      <c r="MIS24" s="407"/>
      <c r="MIT24" s="407"/>
      <c r="MIU24" s="407"/>
      <c r="MIV24" s="407"/>
      <c r="MIW24" s="407"/>
      <c r="MIX24" s="407"/>
      <c r="MIY24" s="407"/>
      <c r="MIZ24" s="407"/>
      <c r="MJA24" s="407"/>
      <c r="MJB24" s="407"/>
      <c r="MJC24" s="407"/>
      <c r="MJD24" s="407"/>
      <c r="MJE24" s="407"/>
      <c r="MJF24" s="407"/>
      <c r="MJG24" s="407"/>
      <c r="MJH24" s="407"/>
      <c r="MJI24" s="407"/>
      <c r="MJJ24" s="407"/>
      <c r="MJK24" s="407"/>
      <c r="MJL24" s="407"/>
      <c r="MJM24" s="407"/>
      <c r="MJN24" s="407"/>
      <c r="MJO24" s="407"/>
      <c r="MJP24" s="407"/>
      <c r="MJQ24" s="407"/>
      <c r="MJR24" s="407"/>
      <c r="MJS24" s="407"/>
      <c r="MJT24" s="407"/>
      <c r="MJU24" s="407"/>
      <c r="MJV24" s="407"/>
      <c r="MJW24" s="407"/>
      <c r="MJX24" s="407"/>
      <c r="MJY24" s="407"/>
      <c r="MJZ24" s="407"/>
      <c r="MKA24" s="407"/>
      <c r="MKB24" s="407"/>
      <c r="MKC24" s="407"/>
      <c r="MKD24" s="407"/>
      <c r="MKE24" s="407"/>
      <c r="MKF24" s="407"/>
      <c r="MKG24" s="407"/>
      <c r="MKH24" s="407"/>
      <c r="MKI24" s="407"/>
      <c r="MKJ24" s="407"/>
      <c r="MKK24" s="407"/>
      <c r="MKL24" s="407"/>
      <c r="MKM24" s="407"/>
      <c r="MKN24" s="407"/>
      <c r="MKO24" s="407"/>
      <c r="MKP24" s="407"/>
      <c r="MKQ24" s="407"/>
      <c r="MKR24" s="407"/>
      <c r="MKS24" s="407"/>
      <c r="MKT24" s="407"/>
      <c r="MKU24" s="407"/>
      <c r="MKV24" s="407"/>
      <c r="MKW24" s="407"/>
      <c r="MKX24" s="407"/>
      <c r="MKY24" s="407"/>
      <c r="MKZ24" s="407"/>
      <c r="MLA24" s="407"/>
      <c r="MLB24" s="407"/>
      <c r="MLC24" s="407"/>
      <c r="MLD24" s="407"/>
      <c r="MLE24" s="407"/>
      <c r="MLF24" s="407"/>
      <c r="MLG24" s="407"/>
      <c r="MLH24" s="407"/>
      <c r="MLI24" s="407"/>
      <c r="MLJ24" s="407"/>
      <c r="MLK24" s="407"/>
      <c r="MLL24" s="407"/>
      <c r="MLM24" s="407"/>
      <c r="MLN24" s="407"/>
      <c r="MLO24" s="407"/>
      <c r="MLP24" s="407"/>
      <c r="MLQ24" s="407"/>
      <c r="MLR24" s="407"/>
      <c r="MLS24" s="407"/>
      <c r="MLT24" s="407"/>
      <c r="MLU24" s="407"/>
      <c r="MLV24" s="407"/>
      <c r="MLW24" s="407"/>
      <c r="MLX24" s="407"/>
      <c r="MLY24" s="407"/>
      <c r="MLZ24" s="407"/>
      <c r="MMA24" s="407"/>
      <c r="MMB24" s="407"/>
      <c r="MMC24" s="407"/>
      <c r="MMD24" s="407"/>
      <c r="MME24" s="407"/>
      <c r="MMF24" s="407"/>
      <c r="MMG24" s="407"/>
      <c r="MMH24" s="407"/>
      <c r="MMI24" s="407"/>
      <c r="MMJ24" s="407"/>
      <c r="MMK24" s="407"/>
      <c r="MML24" s="407"/>
      <c r="MMM24" s="407"/>
      <c r="MMN24" s="407"/>
      <c r="MMO24" s="407"/>
      <c r="MMP24" s="407"/>
      <c r="MMQ24" s="407"/>
      <c r="MMR24" s="407"/>
      <c r="MMS24" s="407"/>
      <c r="MMT24" s="407"/>
      <c r="MMU24" s="407"/>
      <c r="MMV24" s="407"/>
      <c r="MMW24" s="407"/>
      <c r="MMX24" s="407"/>
      <c r="MMY24" s="407"/>
      <c r="MMZ24" s="407"/>
      <c r="MNA24" s="407"/>
      <c r="MNB24" s="407"/>
      <c r="MNC24" s="407"/>
      <c r="MND24" s="407"/>
      <c r="MNE24" s="407"/>
      <c r="MNF24" s="407"/>
      <c r="MNG24" s="407"/>
      <c r="MNH24" s="407"/>
      <c r="MNI24" s="407"/>
      <c r="MNJ24" s="407"/>
      <c r="MNK24" s="407"/>
      <c r="MNL24" s="407"/>
      <c r="MNM24" s="407"/>
      <c r="MNN24" s="407"/>
      <c r="MNO24" s="407"/>
      <c r="MNP24" s="407"/>
      <c r="MNQ24" s="407"/>
      <c r="MNR24" s="407"/>
      <c r="MNS24" s="407"/>
      <c r="MNT24" s="407"/>
      <c r="MNU24" s="407"/>
      <c r="MNV24" s="407"/>
      <c r="MNW24" s="407"/>
      <c r="MNX24" s="407"/>
      <c r="MNY24" s="407"/>
      <c r="MNZ24" s="407"/>
      <c r="MOA24" s="407"/>
      <c r="MOB24" s="407"/>
      <c r="MOC24" s="407"/>
      <c r="MOD24" s="407"/>
      <c r="MOE24" s="407"/>
      <c r="MOF24" s="407"/>
      <c r="MOG24" s="407"/>
      <c r="MOH24" s="407"/>
      <c r="MOI24" s="407"/>
      <c r="MOJ24" s="407"/>
      <c r="MOK24" s="407"/>
      <c r="MOL24" s="407"/>
      <c r="MOM24" s="407"/>
      <c r="MON24" s="407"/>
      <c r="MOO24" s="407"/>
      <c r="MOP24" s="407"/>
      <c r="MOQ24" s="407"/>
      <c r="MOR24" s="407"/>
      <c r="MOS24" s="407"/>
      <c r="MOT24" s="407"/>
      <c r="MOU24" s="407"/>
      <c r="MOV24" s="407"/>
      <c r="MOW24" s="407"/>
      <c r="MOX24" s="407"/>
      <c r="MOY24" s="407"/>
      <c r="MOZ24" s="407"/>
      <c r="MPA24" s="407"/>
      <c r="MPB24" s="407"/>
      <c r="MPC24" s="407"/>
      <c r="MPD24" s="407"/>
      <c r="MPE24" s="407"/>
      <c r="MPF24" s="407"/>
      <c r="MPG24" s="407"/>
      <c r="MPH24" s="407"/>
      <c r="MPI24" s="407"/>
      <c r="MPJ24" s="407"/>
      <c r="MPK24" s="407"/>
      <c r="MPL24" s="407"/>
      <c r="MPM24" s="407"/>
      <c r="MPN24" s="407"/>
      <c r="MPO24" s="407"/>
      <c r="MPP24" s="407"/>
      <c r="MPQ24" s="407"/>
      <c r="MPR24" s="407"/>
      <c r="MPS24" s="407"/>
      <c r="MPT24" s="407"/>
      <c r="MPU24" s="407"/>
      <c r="MPV24" s="407"/>
      <c r="MPW24" s="407"/>
      <c r="MPX24" s="407"/>
      <c r="MPY24" s="407"/>
      <c r="MPZ24" s="407"/>
      <c r="MQA24" s="407"/>
      <c r="MQB24" s="407"/>
      <c r="MQC24" s="407"/>
      <c r="MQD24" s="407"/>
      <c r="MQE24" s="407"/>
      <c r="MQF24" s="407"/>
      <c r="MQG24" s="407"/>
      <c r="MQH24" s="407"/>
      <c r="MQI24" s="407"/>
      <c r="MQJ24" s="407"/>
      <c r="MQK24" s="407"/>
      <c r="MQL24" s="407"/>
      <c r="MQM24" s="407"/>
      <c r="MQN24" s="407"/>
      <c r="MQO24" s="407"/>
      <c r="MQP24" s="407"/>
      <c r="MQQ24" s="407"/>
      <c r="MQR24" s="407"/>
      <c r="MQS24" s="407"/>
      <c r="MQT24" s="407"/>
      <c r="MQU24" s="407"/>
      <c r="MQV24" s="407"/>
      <c r="MQW24" s="407"/>
      <c r="MQX24" s="407"/>
      <c r="MQY24" s="407"/>
      <c r="MQZ24" s="407"/>
      <c r="MRA24" s="407"/>
      <c r="MRB24" s="407"/>
      <c r="MRC24" s="407"/>
      <c r="MRD24" s="407"/>
      <c r="MRE24" s="407"/>
      <c r="MRF24" s="407"/>
      <c r="MRG24" s="407"/>
      <c r="MRH24" s="407"/>
      <c r="MRI24" s="407"/>
      <c r="MRJ24" s="407"/>
      <c r="MRK24" s="407"/>
      <c r="MRL24" s="407"/>
      <c r="MRM24" s="407"/>
      <c r="MRN24" s="407"/>
      <c r="MRO24" s="407"/>
      <c r="MRP24" s="407"/>
      <c r="MRQ24" s="407"/>
      <c r="MRR24" s="407"/>
      <c r="MRS24" s="407"/>
      <c r="MRT24" s="407"/>
      <c r="MRU24" s="407"/>
      <c r="MRV24" s="407"/>
      <c r="MRW24" s="407"/>
      <c r="MRX24" s="407"/>
      <c r="MRY24" s="407"/>
      <c r="MRZ24" s="407"/>
      <c r="MSA24" s="407"/>
      <c r="MSB24" s="407"/>
      <c r="MSC24" s="407"/>
      <c r="MSD24" s="407"/>
      <c r="MSE24" s="407"/>
      <c r="MSF24" s="407"/>
      <c r="MSG24" s="407"/>
      <c r="MSH24" s="407"/>
      <c r="MSI24" s="407"/>
      <c r="MSJ24" s="407"/>
      <c r="MSK24" s="407"/>
      <c r="MSL24" s="407"/>
      <c r="MSM24" s="407"/>
      <c r="MSN24" s="407"/>
      <c r="MSO24" s="407"/>
      <c r="MSP24" s="407"/>
      <c r="MSQ24" s="407"/>
      <c r="MSR24" s="407"/>
      <c r="MSS24" s="407"/>
      <c r="MST24" s="407"/>
      <c r="MSU24" s="407"/>
      <c r="MSV24" s="407"/>
      <c r="MSW24" s="407"/>
      <c r="MSX24" s="407"/>
      <c r="MSY24" s="407"/>
      <c r="MSZ24" s="407"/>
      <c r="MTA24" s="407"/>
      <c r="MTB24" s="407"/>
      <c r="MTC24" s="407"/>
      <c r="MTD24" s="407"/>
      <c r="MTE24" s="407"/>
      <c r="MTF24" s="407"/>
      <c r="MTG24" s="407"/>
      <c r="MTH24" s="407"/>
      <c r="MTI24" s="407"/>
      <c r="MTJ24" s="407"/>
      <c r="MTK24" s="407"/>
      <c r="MTL24" s="407"/>
      <c r="MTM24" s="407"/>
      <c r="MTN24" s="407"/>
      <c r="MTO24" s="407"/>
      <c r="MTP24" s="407"/>
      <c r="MTQ24" s="407"/>
      <c r="MTR24" s="407"/>
      <c r="MTS24" s="407"/>
      <c r="MTT24" s="407"/>
      <c r="MTU24" s="407"/>
      <c r="MTV24" s="407"/>
      <c r="MTW24" s="407"/>
      <c r="MTX24" s="407"/>
      <c r="MTY24" s="407"/>
      <c r="MTZ24" s="407"/>
      <c r="MUA24" s="407"/>
      <c r="MUB24" s="407"/>
      <c r="MUC24" s="407"/>
      <c r="MUD24" s="407"/>
      <c r="MUE24" s="407"/>
      <c r="MUF24" s="407"/>
      <c r="MUG24" s="407"/>
      <c r="MUH24" s="407"/>
      <c r="MUI24" s="407"/>
      <c r="MUJ24" s="407"/>
      <c r="MUK24" s="407"/>
      <c r="MUL24" s="407"/>
      <c r="MUM24" s="407"/>
      <c r="MUN24" s="407"/>
      <c r="MUO24" s="407"/>
      <c r="MUP24" s="407"/>
      <c r="MUQ24" s="407"/>
      <c r="MUR24" s="407"/>
      <c r="MUS24" s="407"/>
      <c r="MUT24" s="407"/>
      <c r="MUU24" s="407"/>
      <c r="MUV24" s="407"/>
      <c r="MUW24" s="407"/>
      <c r="MUX24" s="407"/>
      <c r="MUY24" s="407"/>
      <c r="MUZ24" s="407"/>
      <c r="MVA24" s="407"/>
      <c r="MVB24" s="407"/>
      <c r="MVC24" s="407"/>
      <c r="MVD24" s="407"/>
      <c r="MVE24" s="407"/>
      <c r="MVF24" s="407"/>
      <c r="MVG24" s="407"/>
      <c r="MVH24" s="407"/>
      <c r="MVI24" s="407"/>
      <c r="MVJ24" s="407"/>
      <c r="MVK24" s="407"/>
      <c r="MVL24" s="407"/>
      <c r="MVM24" s="407"/>
      <c r="MVN24" s="407"/>
      <c r="MVO24" s="407"/>
      <c r="MVP24" s="407"/>
      <c r="MVQ24" s="407"/>
      <c r="MVR24" s="407"/>
      <c r="MVS24" s="407"/>
      <c r="MVT24" s="407"/>
      <c r="MVU24" s="407"/>
      <c r="MVV24" s="407"/>
      <c r="MVW24" s="407"/>
      <c r="MVX24" s="407"/>
      <c r="MVY24" s="407"/>
      <c r="MVZ24" s="407"/>
      <c r="MWA24" s="407"/>
      <c r="MWB24" s="407"/>
      <c r="MWC24" s="407"/>
      <c r="MWD24" s="407"/>
      <c r="MWE24" s="407"/>
      <c r="MWF24" s="407"/>
      <c r="MWG24" s="407"/>
      <c r="MWH24" s="407"/>
      <c r="MWI24" s="407"/>
      <c r="MWJ24" s="407"/>
      <c r="MWK24" s="407"/>
      <c r="MWL24" s="407"/>
      <c r="MWM24" s="407"/>
      <c r="MWN24" s="407"/>
      <c r="MWO24" s="407"/>
      <c r="MWP24" s="407"/>
      <c r="MWQ24" s="407"/>
      <c r="MWR24" s="407"/>
      <c r="MWS24" s="407"/>
      <c r="MWT24" s="407"/>
      <c r="MWU24" s="407"/>
      <c r="MWV24" s="407"/>
      <c r="MWW24" s="407"/>
      <c r="MWX24" s="407"/>
      <c r="MWY24" s="407"/>
      <c r="MWZ24" s="407"/>
      <c r="MXA24" s="407"/>
      <c r="MXB24" s="407"/>
      <c r="MXC24" s="407"/>
      <c r="MXD24" s="407"/>
      <c r="MXE24" s="407"/>
      <c r="MXF24" s="407"/>
      <c r="MXG24" s="407"/>
      <c r="MXH24" s="407"/>
      <c r="MXI24" s="407"/>
      <c r="MXJ24" s="407"/>
      <c r="MXK24" s="407"/>
      <c r="MXL24" s="407"/>
      <c r="MXM24" s="407"/>
      <c r="MXN24" s="407"/>
      <c r="MXO24" s="407"/>
      <c r="MXP24" s="407"/>
      <c r="MXQ24" s="407"/>
      <c r="MXR24" s="407"/>
      <c r="MXS24" s="407"/>
      <c r="MXT24" s="407"/>
      <c r="MXU24" s="407"/>
      <c r="MXV24" s="407"/>
      <c r="MXW24" s="407"/>
      <c r="MXX24" s="407"/>
      <c r="MXY24" s="407"/>
      <c r="MXZ24" s="407"/>
      <c r="MYA24" s="407"/>
      <c r="MYB24" s="407"/>
      <c r="MYC24" s="407"/>
      <c r="MYD24" s="407"/>
      <c r="MYE24" s="407"/>
      <c r="MYF24" s="407"/>
      <c r="MYG24" s="407"/>
      <c r="MYH24" s="407"/>
      <c r="MYI24" s="407"/>
      <c r="MYJ24" s="407"/>
      <c r="MYK24" s="407"/>
      <c r="MYL24" s="407"/>
      <c r="MYM24" s="407"/>
      <c r="MYN24" s="407"/>
      <c r="MYO24" s="407"/>
      <c r="MYP24" s="407"/>
      <c r="MYQ24" s="407"/>
      <c r="MYR24" s="407"/>
      <c r="MYS24" s="407"/>
      <c r="MYT24" s="407"/>
      <c r="MYU24" s="407"/>
      <c r="MYV24" s="407"/>
      <c r="MYW24" s="407"/>
      <c r="MYX24" s="407"/>
      <c r="MYY24" s="407"/>
      <c r="MYZ24" s="407"/>
      <c r="MZA24" s="407"/>
      <c r="MZB24" s="407"/>
      <c r="MZC24" s="407"/>
      <c r="MZD24" s="407"/>
      <c r="MZE24" s="407"/>
      <c r="MZF24" s="407"/>
      <c r="MZG24" s="407"/>
      <c r="MZH24" s="407"/>
      <c r="MZI24" s="407"/>
      <c r="MZJ24" s="407"/>
      <c r="MZK24" s="407"/>
      <c r="MZL24" s="407"/>
      <c r="MZM24" s="407"/>
      <c r="MZN24" s="407"/>
      <c r="MZO24" s="407"/>
      <c r="MZP24" s="407"/>
      <c r="MZQ24" s="407"/>
      <c r="MZR24" s="407"/>
      <c r="MZS24" s="407"/>
      <c r="MZT24" s="407"/>
      <c r="MZU24" s="407"/>
      <c r="MZV24" s="407"/>
      <c r="MZW24" s="407"/>
      <c r="MZX24" s="407"/>
      <c r="MZY24" s="407"/>
      <c r="MZZ24" s="407"/>
      <c r="NAA24" s="407"/>
      <c r="NAB24" s="407"/>
      <c r="NAC24" s="407"/>
      <c r="NAD24" s="407"/>
      <c r="NAE24" s="407"/>
      <c r="NAF24" s="407"/>
      <c r="NAG24" s="407"/>
      <c r="NAH24" s="407"/>
      <c r="NAI24" s="407"/>
      <c r="NAJ24" s="407"/>
      <c r="NAK24" s="407"/>
      <c r="NAL24" s="407"/>
      <c r="NAM24" s="407"/>
      <c r="NAN24" s="407"/>
      <c r="NAO24" s="407"/>
      <c r="NAP24" s="407"/>
      <c r="NAQ24" s="407"/>
      <c r="NAR24" s="407"/>
      <c r="NAS24" s="407"/>
      <c r="NAT24" s="407"/>
      <c r="NAU24" s="407"/>
      <c r="NAV24" s="407"/>
      <c r="NAW24" s="407"/>
      <c r="NAX24" s="407"/>
      <c r="NAY24" s="407"/>
      <c r="NAZ24" s="407"/>
      <c r="NBA24" s="407"/>
      <c r="NBB24" s="407"/>
      <c r="NBC24" s="407"/>
      <c r="NBD24" s="407"/>
      <c r="NBE24" s="407"/>
      <c r="NBF24" s="407"/>
      <c r="NBG24" s="407"/>
      <c r="NBH24" s="407"/>
      <c r="NBI24" s="407"/>
      <c r="NBJ24" s="407"/>
      <c r="NBK24" s="407"/>
      <c r="NBL24" s="407"/>
      <c r="NBM24" s="407"/>
      <c r="NBN24" s="407"/>
      <c r="NBO24" s="407"/>
      <c r="NBP24" s="407"/>
      <c r="NBQ24" s="407"/>
      <c r="NBR24" s="407"/>
      <c r="NBS24" s="407"/>
      <c r="NBT24" s="407"/>
      <c r="NBU24" s="407"/>
      <c r="NBV24" s="407"/>
      <c r="NBW24" s="407"/>
      <c r="NBX24" s="407"/>
      <c r="NBY24" s="407"/>
      <c r="NBZ24" s="407"/>
      <c r="NCA24" s="407"/>
      <c r="NCB24" s="407"/>
      <c r="NCC24" s="407"/>
      <c r="NCD24" s="407"/>
      <c r="NCE24" s="407"/>
      <c r="NCF24" s="407"/>
      <c r="NCG24" s="407"/>
      <c r="NCH24" s="407"/>
      <c r="NCI24" s="407"/>
      <c r="NCJ24" s="407"/>
      <c r="NCK24" s="407"/>
      <c r="NCL24" s="407"/>
      <c r="NCM24" s="407"/>
      <c r="NCN24" s="407"/>
      <c r="NCO24" s="407"/>
      <c r="NCP24" s="407"/>
      <c r="NCQ24" s="407"/>
      <c r="NCR24" s="407"/>
      <c r="NCS24" s="407"/>
      <c r="NCT24" s="407"/>
      <c r="NCU24" s="407"/>
      <c r="NCV24" s="407"/>
      <c r="NCW24" s="407"/>
      <c r="NCX24" s="407"/>
      <c r="NCY24" s="407"/>
      <c r="NCZ24" s="407"/>
      <c r="NDA24" s="407"/>
      <c r="NDB24" s="407"/>
      <c r="NDC24" s="407"/>
      <c r="NDD24" s="407"/>
      <c r="NDE24" s="407"/>
      <c r="NDF24" s="407"/>
      <c r="NDG24" s="407"/>
      <c r="NDH24" s="407"/>
      <c r="NDI24" s="407"/>
      <c r="NDJ24" s="407"/>
      <c r="NDK24" s="407"/>
      <c r="NDL24" s="407"/>
      <c r="NDM24" s="407"/>
      <c r="NDN24" s="407"/>
      <c r="NDO24" s="407"/>
      <c r="NDP24" s="407"/>
      <c r="NDQ24" s="407"/>
      <c r="NDR24" s="407"/>
      <c r="NDS24" s="407"/>
      <c r="NDT24" s="407"/>
      <c r="NDU24" s="407"/>
      <c r="NDV24" s="407"/>
      <c r="NDW24" s="407"/>
      <c r="NDX24" s="407"/>
      <c r="NDY24" s="407"/>
      <c r="NDZ24" s="407"/>
      <c r="NEA24" s="407"/>
      <c r="NEB24" s="407"/>
      <c r="NEC24" s="407"/>
      <c r="NED24" s="407"/>
      <c r="NEE24" s="407"/>
      <c r="NEF24" s="407"/>
      <c r="NEG24" s="407"/>
      <c r="NEH24" s="407"/>
      <c r="NEI24" s="407"/>
      <c r="NEJ24" s="407"/>
      <c r="NEK24" s="407"/>
      <c r="NEL24" s="407"/>
      <c r="NEM24" s="407"/>
      <c r="NEN24" s="407"/>
      <c r="NEO24" s="407"/>
      <c r="NEP24" s="407"/>
      <c r="NEQ24" s="407"/>
      <c r="NER24" s="407"/>
      <c r="NES24" s="407"/>
      <c r="NET24" s="407"/>
      <c r="NEU24" s="407"/>
      <c r="NEV24" s="407"/>
      <c r="NEW24" s="407"/>
      <c r="NEX24" s="407"/>
      <c r="NEY24" s="407"/>
      <c r="NEZ24" s="407"/>
      <c r="NFA24" s="407"/>
      <c r="NFB24" s="407"/>
      <c r="NFC24" s="407"/>
      <c r="NFD24" s="407"/>
      <c r="NFE24" s="407"/>
      <c r="NFF24" s="407"/>
      <c r="NFG24" s="407"/>
      <c r="NFH24" s="407"/>
      <c r="NFI24" s="407"/>
      <c r="NFJ24" s="407"/>
      <c r="NFK24" s="407"/>
      <c r="NFL24" s="407"/>
      <c r="NFM24" s="407"/>
      <c r="NFN24" s="407"/>
      <c r="NFO24" s="407"/>
      <c r="NFP24" s="407"/>
      <c r="NFQ24" s="407"/>
      <c r="NFR24" s="407"/>
      <c r="NFS24" s="407"/>
      <c r="NFT24" s="407"/>
      <c r="NFU24" s="407"/>
      <c r="NFV24" s="407"/>
      <c r="NFW24" s="407"/>
      <c r="NFX24" s="407"/>
      <c r="NFY24" s="407"/>
      <c r="NFZ24" s="407"/>
      <c r="NGA24" s="407"/>
      <c r="NGB24" s="407"/>
      <c r="NGC24" s="407"/>
      <c r="NGD24" s="407"/>
      <c r="NGE24" s="407"/>
      <c r="NGF24" s="407"/>
      <c r="NGG24" s="407"/>
      <c r="NGH24" s="407"/>
      <c r="NGI24" s="407"/>
      <c r="NGJ24" s="407"/>
      <c r="NGK24" s="407"/>
      <c r="NGL24" s="407"/>
      <c r="NGM24" s="407"/>
      <c r="NGN24" s="407"/>
      <c r="NGO24" s="407"/>
      <c r="NGP24" s="407"/>
      <c r="NGQ24" s="407"/>
      <c r="NGR24" s="407"/>
      <c r="NGS24" s="407"/>
      <c r="NGT24" s="407"/>
      <c r="NGU24" s="407"/>
      <c r="NGV24" s="407"/>
      <c r="NGW24" s="407"/>
      <c r="NGX24" s="407"/>
      <c r="NGY24" s="407"/>
      <c r="NGZ24" s="407"/>
      <c r="NHA24" s="407"/>
      <c r="NHB24" s="407"/>
      <c r="NHC24" s="407"/>
      <c r="NHD24" s="407"/>
      <c r="NHE24" s="407"/>
      <c r="NHF24" s="407"/>
      <c r="NHG24" s="407"/>
      <c r="NHH24" s="407"/>
      <c r="NHI24" s="407"/>
      <c r="NHJ24" s="407"/>
      <c r="NHK24" s="407"/>
      <c r="NHL24" s="407"/>
      <c r="NHM24" s="407"/>
      <c r="NHN24" s="407"/>
      <c r="NHO24" s="407"/>
      <c r="NHP24" s="407"/>
      <c r="NHQ24" s="407"/>
      <c r="NHR24" s="407"/>
      <c r="NHS24" s="407"/>
      <c r="NHT24" s="407"/>
      <c r="NHU24" s="407"/>
      <c r="NHV24" s="407"/>
      <c r="NHW24" s="407"/>
      <c r="NHX24" s="407"/>
      <c r="NHY24" s="407"/>
      <c r="NHZ24" s="407"/>
      <c r="NIA24" s="407"/>
      <c r="NIB24" s="407"/>
      <c r="NIC24" s="407"/>
      <c r="NID24" s="407"/>
      <c r="NIE24" s="407"/>
      <c r="NIF24" s="407"/>
      <c r="NIG24" s="407"/>
      <c r="NIH24" s="407"/>
      <c r="NII24" s="407"/>
      <c r="NIJ24" s="407"/>
      <c r="NIK24" s="407"/>
      <c r="NIL24" s="407"/>
      <c r="NIM24" s="407"/>
      <c r="NIN24" s="407"/>
      <c r="NIO24" s="407"/>
      <c r="NIP24" s="407"/>
      <c r="NIQ24" s="407"/>
      <c r="NIR24" s="407"/>
      <c r="NIS24" s="407"/>
      <c r="NIT24" s="407"/>
      <c r="NIU24" s="407"/>
      <c r="NIV24" s="407"/>
      <c r="NIW24" s="407"/>
      <c r="NIX24" s="407"/>
      <c r="NIY24" s="407"/>
      <c r="NIZ24" s="407"/>
      <c r="NJA24" s="407"/>
      <c r="NJB24" s="407"/>
      <c r="NJC24" s="407"/>
      <c r="NJD24" s="407"/>
      <c r="NJE24" s="407"/>
      <c r="NJF24" s="407"/>
      <c r="NJG24" s="407"/>
      <c r="NJH24" s="407"/>
      <c r="NJI24" s="407"/>
      <c r="NJJ24" s="407"/>
      <c r="NJK24" s="407"/>
      <c r="NJL24" s="407"/>
      <c r="NJM24" s="407"/>
      <c r="NJN24" s="407"/>
      <c r="NJO24" s="407"/>
      <c r="NJP24" s="407"/>
      <c r="NJQ24" s="407"/>
      <c r="NJR24" s="407"/>
      <c r="NJS24" s="407"/>
      <c r="NJT24" s="407"/>
      <c r="NJU24" s="407"/>
      <c r="NJV24" s="407"/>
      <c r="NJW24" s="407"/>
      <c r="NJX24" s="407"/>
      <c r="NJY24" s="407"/>
      <c r="NJZ24" s="407"/>
      <c r="NKA24" s="407"/>
      <c r="NKB24" s="407"/>
      <c r="NKC24" s="407"/>
      <c r="NKD24" s="407"/>
      <c r="NKE24" s="407"/>
      <c r="NKF24" s="407"/>
      <c r="NKG24" s="407"/>
      <c r="NKH24" s="407"/>
      <c r="NKI24" s="407"/>
      <c r="NKJ24" s="407"/>
      <c r="NKK24" s="407"/>
      <c r="NKL24" s="407"/>
      <c r="NKM24" s="407"/>
      <c r="NKN24" s="407"/>
      <c r="NKO24" s="407"/>
      <c r="NKP24" s="407"/>
      <c r="NKQ24" s="407"/>
      <c r="NKR24" s="407"/>
      <c r="NKS24" s="407"/>
      <c r="NKT24" s="407"/>
      <c r="NKU24" s="407"/>
      <c r="NKV24" s="407"/>
      <c r="NKW24" s="407"/>
      <c r="NKX24" s="407"/>
      <c r="NKY24" s="407"/>
      <c r="NKZ24" s="407"/>
      <c r="NLA24" s="407"/>
      <c r="NLB24" s="407"/>
      <c r="NLC24" s="407"/>
      <c r="NLD24" s="407"/>
      <c r="NLE24" s="407"/>
      <c r="NLF24" s="407"/>
      <c r="NLG24" s="407"/>
      <c r="NLH24" s="407"/>
      <c r="NLI24" s="407"/>
      <c r="NLJ24" s="407"/>
      <c r="NLK24" s="407"/>
      <c r="NLL24" s="407"/>
      <c r="NLM24" s="407"/>
      <c r="NLN24" s="407"/>
      <c r="NLO24" s="407"/>
      <c r="NLP24" s="407"/>
      <c r="NLQ24" s="407"/>
      <c r="NLR24" s="407"/>
      <c r="NLS24" s="407"/>
      <c r="NLT24" s="407"/>
      <c r="NLU24" s="407"/>
      <c r="NLV24" s="407"/>
      <c r="NLW24" s="407"/>
      <c r="NLX24" s="407"/>
      <c r="NLY24" s="407"/>
      <c r="NLZ24" s="407"/>
      <c r="NMA24" s="407"/>
      <c r="NMB24" s="407"/>
      <c r="NMC24" s="407"/>
      <c r="NMD24" s="407"/>
      <c r="NME24" s="407"/>
      <c r="NMF24" s="407"/>
      <c r="NMG24" s="407"/>
      <c r="NMH24" s="407"/>
      <c r="NMI24" s="407"/>
      <c r="NMJ24" s="407"/>
      <c r="NMK24" s="407"/>
      <c r="NML24" s="407"/>
      <c r="NMM24" s="407"/>
      <c r="NMN24" s="407"/>
      <c r="NMO24" s="407"/>
      <c r="NMP24" s="407"/>
      <c r="NMQ24" s="407"/>
      <c r="NMR24" s="407"/>
      <c r="NMS24" s="407"/>
      <c r="NMT24" s="407"/>
      <c r="NMU24" s="407"/>
      <c r="NMV24" s="407"/>
      <c r="NMW24" s="407"/>
      <c r="NMX24" s="407"/>
      <c r="NMY24" s="407"/>
      <c r="NMZ24" s="407"/>
      <c r="NNA24" s="407"/>
      <c r="NNB24" s="407"/>
      <c r="NNC24" s="407"/>
      <c r="NND24" s="407"/>
      <c r="NNE24" s="407"/>
      <c r="NNF24" s="407"/>
      <c r="NNG24" s="407"/>
      <c r="NNH24" s="407"/>
      <c r="NNI24" s="407"/>
      <c r="NNJ24" s="407"/>
      <c r="NNK24" s="407"/>
      <c r="NNL24" s="407"/>
      <c r="NNM24" s="407"/>
      <c r="NNN24" s="407"/>
      <c r="NNO24" s="407"/>
      <c r="NNP24" s="407"/>
      <c r="NNQ24" s="407"/>
      <c r="NNR24" s="407"/>
      <c r="NNS24" s="407"/>
      <c r="NNT24" s="407"/>
      <c r="NNU24" s="407"/>
      <c r="NNV24" s="407"/>
      <c r="NNW24" s="407"/>
      <c r="NNX24" s="407"/>
      <c r="NNY24" s="407"/>
      <c r="NNZ24" s="407"/>
      <c r="NOA24" s="407"/>
      <c r="NOB24" s="407"/>
      <c r="NOC24" s="407"/>
      <c r="NOD24" s="407"/>
      <c r="NOE24" s="407"/>
      <c r="NOF24" s="407"/>
      <c r="NOG24" s="407"/>
      <c r="NOH24" s="407"/>
      <c r="NOI24" s="407"/>
      <c r="NOJ24" s="407"/>
      <c r="NOK24" s="407"/>
      <c r="NOL24" s="407"/>
      <c r="NOM24" s="407"/>
      <c r="NON24" s="407"/>
      <c r="NOO24" s="407"/>
      <c r="NOP24" s="407"/>
      <c r="NOQ24" s="407"/>
      <c r="NOR24" s="407"/>
      <c r="NOS24" s="407"/>
      <c r="NOT24" s="407"/>
      <c r="NOU24" s="407"/>
      <c r="NOV24" s="407"/>
      <c r="NOW24" s="407"/>
      <c r="NOX24" s="407"/>
      <c r="NOY24" s="407"/>
      <c r="NOZ24" s="407"/>
      <c r="NPA24" s="407"/>
      <c r="NPB24" s="407"/>
      <c r="NPC24" s="407"/>
      <c r="NPD24" s="407"/>
      <c r="NPE24" s="407"/>
      <c r="NPF24" s="407"/>
      <c r="NPG24" s="407"/>
      <c r="NPH24" s="407"/>
      <c r="NPI24" s="407"/>
      <c r="NPJ24" s="407"/>
      <c r="NPK24" s="407"/>
      <c r="NPL24" s="407"/>
      <c r="NPM24" s="407"/>
      <c r="NPN24" s="407"/>
      <c r="NPO24" s="407"/>
      <c r="NPP24" s="407"/>
      <c r="NPQ24" s="407"/>
      <c r="NPR24" s="407"/>
      <c r="NPS24" s="407"/>
      <c r="NPT24" s="407"/>
      <c r="NPU24" s="407"/>
      <c r="NPV24" s="407"/>
      <c r="NPW24" s="407"/>
      <c r="NPX24" s="407"/>
      <c r="NPY24" s="407"/>
      <c r="NPZ24" s="407"/>
      <c r="NQA24" s="407"/>
      <c r="NQB24" s="407"/>
      <c r="NQC24" s="407"/>
      <c r="NQD24" s="407"/>
      <c r="NQE24" s="407"/>
      <c r="NQF24" s="407"/>
      <c r="NQG24" s="407"/>
      <c r="NQH24" s="407"/>
      <c r="NQI24" s="407"/>
      <c r="NQJ24" s="407"/>
      <c r="NQK24" s="407"/>
      <c r="NQL24" s="407"/>
      <c r="NQM24" s="407"/>
      <c r="NQN24" s="407"/>
      <c r="NQO24" s="407"/>
      <c r="NQP24" s="407"/>
      <c r="NQQ24" s="407"/>
      <c r="NQR24" s="407"/>
      <c r="NQS24" s="407"/>
      <c r="NQT24" s="407"/>
      <c r="NQU24" s="407"/>
      <c r="NQV24" s="407"/>
      <c r="NQW24" s="407"/>
      <c r="NQX24" s="407"/>
      <c r="NQY24" s="407"/>
      <c r="NQZ24" s="407"/>
      <c r="NRA24" s="407"/>
      <c r="NRB24" s="407"/>
      <c r="NRC24" s="407"/>
      <c r="NRD24" s="407"/>
      <c r="NRE24" s="407"/>
      <c r="NRF24" s="407"/>
      <c r="NRG24" s="407"/>
      <c r="NRH24" s="407"/>
      <c r="NRI24" s="407"/>
      <c r="NRJ24" s="407"/>
      <c r="NRK24" s="407"/>
      <c r="NRL24" s="407"/>
      <c r="NRM24" s="407"/>
      <c r="NRN24" s="407"/>
      <c r="NRO24" s="407"/>
      <c r="NRP24" s="407"/>
      <c r="NRQ24" s="407"/>
      <c r="NRR24" s="407"/>
      <c r="NRS24" s="407"/>
      <c r="NRT24" s="407"/>
      <c r="NRU24" s="407"/>
      <c r="NRV24" s="407"/>
      <c r="NRW24" s="407"/>
      <c r="NRX24" s="407"/>
      <c r="NRY24" s="407"/>
      <c r="NRZ24" s="407"/>
      <c r="NSA24" s="407"/>
      <c r="NSB24" s="407"/>
      <c r="NSC24" s="407"/>
      <c r="NSD24" s="407"/>
      <c r="NSE24" s="407"/>
      <c r="NSF24" s="407"/>
      <c r="NSG24" s="407"/>
      <c r="NSH24" s="407"/>
      <c r="NSI24" s="407"/>
      <c r="NSJ24" s="407"/>
      <c r="NSK24" s="407"/>
      <c r="NSL24" s="407"/>
      <c r="NSM24" s="407"/>
      <c r="NSN24" s="407"/>
      <c r="NSO24" s="407"/>
      <c r="NSP24" s="407"/>
      <c r="NSQ24" s="407"/>
      <c r="NSR24" s="407"/>
      <c r="NSS24" s="407"/>
      <c r="NST24" s="407"/>
      <c r="NSU24" s="407"/>
      <c r="NSV24" s="407"/>
      <c r="NSW24" s="407"/>
      <c r="NSX24" s="407"/>
      <c r="NSY24" s="407"/>
      <c r="NSZ24" s="407"/>
      <c r="NTA24" s="407"/>
      <c r="NTB24" s="407"/>
      <c r="NTC24" s="407"/>
      <c r="NTD24" s="407"/>
      <c r="NTE24" s="407"/>
      <c r="NTF24" s="407"/>
      <c r="NTG24" s="407"/>
      <c r="NTH24" s="407"/>
      <c r="NTI24" s="407"/>
      <c r="NTJ24" s="407"/>
      <c r="NTK24" s="407"/>
      <c r="NTL24" s="407"/>
      <c r="NTM24" s="407"/>
      <c r="NTN24" s="407"/>
      <c r="NTO24" s="407"/>
      <c r="NTP24" s="407"/>
      <c r="NTQ24" s="407"/>
      <c r="NTR24" s="407"/>
      <c r="NTS24" s="407"/>
      <c r="NTT24" s="407"/>
      <c r="NTU24" s="407"/>
      <c r="NTV24" s="407"/>
      <c r="NTW24" s="407"/>
      <c r="NTX24" s="407"/>
      <c r="NTY24" s="407"/>
      <c r="NTZ24" s="407"/>
      <c r="NUA24" s="407"/>
      <c r="NUB24" s="407"/>
      <c r="NUC24" s="407"/>
      <c r="NUD24" s="407"/>
      <c r="NUE24" s="407"/>
      <c r="NUF24" s="407"/>
      <c r="NUG24" s="407"/>
      <c r="NUH24" s="407"/>
      <c r="NUI24" s="407"/>
      <c r="NUJ24" s="407"/>
      <c r="NUK24" s="407"/>
      <c r="NUL24" s="407"/>
      <c r="NUM24" s="407"/>
      <c r="NUN24" s="407"/>
      <c r="NUO24" s="407"/>
      <c r="NUP24" s="407"/>
      <c r="NUQ24" s="407"/>
      <c r="NUR24" s="407"/>
      <c r="NUS24" s="407"/>
      <c r="NUT24" s="407"/>
      <c r="NUU24" s="407"/>
      <c r="NUV24" s="407"/>
      <c r="NUW24" s="407"/>
      <c r="NUX24" s="407"/>
      <c r="NUY24" s="407"/>
      <c r="NUZ24" s="407"/>
      <c r="NVA24" s="407"/>
      <c r="NVB24" s="407"/>
      <c r="NVC24" s="407"/>
      <c r="NVD24" s="407"/>
      <c r="NVE24" s="407"/>
      <c r="NVF24" s="407"/>
      <c r="NVG24" s="407"/>
      <c r="NVH24" s="407"/>
      <c r="NVI24" s="407"/>
      <c r="NVJ24" s="407"/>
      <c r="NVK24" s="407"/>
      <c r="NVL24" s="407"/>
      <c r="NVM24" s="407"/>
      <c r="NVN24" s="407"/>
      <c r="NVO24" s="407"/>
      <c r="NVP24" s="407"/>
      <c r="NVQ24" s="407"/>
      <c r="NVR24" s="407"/>
      <c r="NVS24" s="407"/>
      <c r="NVT24" s="407"/>
      <c r="NVU24" s="407"/>
      <c r="NVV24" s="407"/>
      <c r="NVW24" s="407"/>
      <c r="NVX24" s="407"/>
      <c r="NVY24" s="407"/>
      <c r="NVZ24" s="407"/>
      <c r="NWA24" s="407"/>
      <c r="NWB24" s="407"/>
      <c r="NWC24" s="407"/>
      <c r="NWD24" s="407"/>
      <c r="NWE24" s="407"/>
      <c r="NWF24" s="407"/>
      <c r="NWG24" s="407"/>
      <c r="NWH24" s="407"/>
      <c r="NWI24" s="407"/>
      <c r="NWJ24" s="407"/>
      <c r="NWK24" s="407"/>
      <c r="NWL24" s="407"/>
      <c r="NWM24" s="407"/>
      <c r="NWN24" s="407"/>
      <c r="NWO24" s="407"/>
      <c r="NWP24" s="407"/>
      <c r="NWQ24" s="407"/>
      <c r="NWR24" s="407"/>
      <c r="NWS24" s="407"/>
      <c r="NWT24" s="407"/>
      <c r="NWU24" s="407"/>
      <c r="NWV24" s="407"/>
      <c r="NWW24" s="407"/>
      <c r="NWX24" s="407"/>
      <c r="NWY24" s="407"/>
      <c r="NWZ24" s="407"/>
      <c r="NXA24" s="407"/>
      <c r="NXB24" s="407"/>
      <c r="NXC24" s="407"/>
      <c r="NXD24" s="407"/>
      <c r="NXE24" s="407"/>
      <c r="NXF24" s="407"/>
      <c r="NXG24" s="407"/>
      <c r="NXH24" s="407"/>
      <c r="NXI24" s="407"/>
      <c r="NXJ24" s="407"/>
      <c r="NXK24" s="407"/>
      <c r="NXL24" s="407"/>
      <c r="NXM24" s="407"/>
      <c r="NXN24" s="407"/>
      <c r="NXO24" s="407"/>
      <c r="NXP24" s="407"/>
      <c r="NXQ24" s="407"/>
      <c r="NXR24" s="407"/>
      <c r="NXS24" s="407"/>
      <c r="NXT24" s="407"/>
      <c r="NXU24" s="407"/>
      <c r="NXV24" s="407"/>
      <c r="NXW24" s="407"/>
      <c r="NXX24" s="407"/>
      <c r="NXY24" s="407"/>
      <c r="NXZ24" s="407"/>
      <c r="NYA24" s="407"/>
      <c r="NYB24" s="407"/>
      <c r="NYC24" s="407"/>
      <c r="NYD24" s="407"/>
      <c r="NYE24" s="407"/>
      <c r="NYF24" s="407"/>
      <c r="NYG24" s="407"/>
      <c r="NYH24" s="407"/>
      <c r="NYI24" s="407"/>
      <c r="NYJ24" s="407"/>
      <c r="NYK24" s="407"/>
      <c r="NYL24" s="407"/>
      <c r="NYM24" s="407"/>
      <c r="NYN24" s="407"/>
      <c r="NYO24" s="407"/>
      <c r="NYP24" s="407"/>
      <c r="NYQ24" s="407"/>
      <c r="NYR24" s="407"/>
      <c r="NYS24" s="407"/>
      <c r="NYT24" s="407"/>
      <c r="NYU24" s="407"/>
      <c r="NYV24" s="407"/>
      <c r="NYW24" s="407"/>
      <c r="NYX24" s="407"/>
      <c r="NYY24" s="407"/>
      <c r="NYZ24" s="407"/>
      <c r="NZA24" s="407"/>
      <c r="NZB24" s="407"/>
      <c r="NZC24" s="407"/>
      <c r="NZD24" s="407"/>
      <c r="NZE24" s="407"/>
      <c r="NZF24" s="407"/>
      <c r="NZG24" s="407"/>
      <c r="NZH24" s="407"/>
      <c r="NZI24" s="407"/>
      <c r="NZJ24" s="407"/>
      <c r="NZK24" s="407"/>
      <c r="NZL24" s="407"/>
      <c r="NZM24" s="407"/>
      <c r="NZN24" s="407"/>
      <c r="NZO24" s="407"/>
      <c r="NZP24" s="407"/>
      <c r="NZQ24" s="407"/>
      <c r="NZR24" s="407"/>
      <c r="NZS24" s="407"/>
      <c r="NZT24" s="407"/>
      <c r="NZU24" s="407"/>
      <c r="NZV24" s="407"/>
      <c r="NZW24" s="407"/>
      <c r="NZX24" s="407"/>
      <c r="NZY24" s="407"/>
      <c r="NZZ24" s="407"/>
      <c r="OAA24" s="407"/>
      <c r="OAB24" s="407"/>
      <c r="OAC24" s="407"/>
      <c r="OAD24" s="407"/>
      <c r="OAE24" s="407"/>
      <c r="OAF24" s="407"/>
      <c r="OAG24" s="407"/>
      <c r="OAH24" s="407"/>
      <c r="OAI24" s="407"/>
      <c r="OAJ24" s="407"/>
      <c r="OAK24" s="407"/>
      <c r="OAL24" s="407"/>
      <c r="OAM24" s="407"/>
      <c r="OAN24" s="407"/>
      <c r="OAO24" s="407"/>
      <c r="OAP24" s="407"/>
      <c r="OAQ24" s="407"/>
      <c r="OAR24" s="407"/>
      <c r="OAS24" s="407"/>
      <c r="OAT24" s="407"/>
      <c r="OAU24" s="407"/>
      <c r="OAV24" s="407"/>
      <c r="OAW24" s="407"/>
      <c r="OAX24" s="407"/>
      <c r="OAY24" s="407"/>
      <c r="OAZ24" s="407"/>
      <c r="OBA24" s="407"/>
      <c r="OBB24" s="407"/>
      <c r="OBC24" s="407"/>
      <c r="OBD24" s="407"/>
      <c r="OBE24" s="407"/>
      <c r="OBF24" s="407"/>
      <c r="OBG24" s="407"/>
      <c r="OBH24" s="407"/>
      <c r="OBI24" s="407"/>
      <c r="OBJ24" s="407"/>
      <c r="OBK24" s="407"/>
      <c r="OBL24" s="407"/>
      <c r="OBM24" s="407"/>
      <c r="OBN24" s="407"/>
      <c r="OBO24" s="407"/>
      <c r="OBP24" s="407"/>
      <c r="OBQ24" s="407"/>
      <c r="OBR24" s="407"/>
      <c r="OBS24" s="407"/>
      <c r="OBT24" s="407"/>
      <c r="OBU24" s="407"/>
      <c r="OBV24" s="407"/>
      <c r="OBW24" s="407"/>
      <c r="OBX24" s="407"/>
      <c r="OBY24" s="407"/>
      <c r="OBZ24" s="407"/>
      <c r="OCA24" s="407"/>
      <c r="OCB24" s="407"/>
      <c r="OCC24" s="407"/>
      <c r="OCD24" s="407"/>
      <c r="OCE24" s="407"/>
      <c r="OCF24" s="407"/>
      <c r="OCG24" s="407"/>
      <c r="OCH24" s="407"/>
      <c r="OCI24" s="407"/>
      <c r="OCJ24" s="407"/>
      <c r="OCK24" s="407"/>
      <c r="OCL24" s="407"/>
      <c r="OCM24" s="407"/>
      <c r="OCN24" s="407"/>
      <c r="OCO24" s="407"/>
      <c r="OCP24" s="407"/>
      <c r="OCQ24" s="407"/>
      <c r="OCR24" s="407"/>
      <c r="OCS24" s="407"/>
      <c r="OCT24" s="407"/>
      <c r="OCU24" s="407"/>
      <c r="OCV24" s="407"/>
      <c r="OCW24" s="407"/>
      <c r="OCX24" s="407"/>
      <c r="OCY24" s="407"/>
      <c r="OCZ24" s="407"/>
      <c r="ODA24" s="407"/>
      <c r="ODB24" s="407"/>
      <c r="ODC24" s="407"/>
      <c r="ODD24" s="407"/>
      <c r="ODE24" s="407"/>
      <c r="ODF24" s="407"/>
      <c r="ODG24" s="407"/>
      <c r="ODH24" s="407"/>
      <c r="ODI24" s="407"/>
      <c r="ODJ24" s="407"/>
      <c r="ODK24" s="407"/>
      <c r="ODL24" s="407"/>
      <c r="ODM24" s="407"/>
      <c r="ODN24" s="407"/>
      <c r="ODO24" s="407"/>
      <c r="ODP24" s="407"/>
      <c r="ODQ24" s="407"/>
      <c r="ODR24" s="407"/>
      <c r="ODS24" s="407"/>
      <c r="ODT24" s="407"/>
      <c r="ODU24" s="407"/>
      <c r="ODV24" s="407"/>
      <c r="ODW24" s="407"/>
      <c r="ODX24" s="407"/>
      <c r="ODY24" s="407"/>
      <c r="ODZ24" s="407"/>
      <c r="OEA24" s="407"/>
      <c r="OEB24" s="407"/>
      <c r="OEC24" s="407"/>
      <c r="OED24" s="407"/>
      <c r="OEE24" s="407"/>
      <c r="OEF24" s="407"/>
      <c r="OEG24" s="407"/>
      <c r="OEH24" s="407"/>
      <c r="OEI24" s="407"/>
      <c r="OEJ24" s="407"/>
      <c r="OEK24" s="407"/>
      <c r="OEL24" s="407"/>
      <c r="OEM24" s="407"/>
      <c r="OEN24" s="407"/>
      <c r="OEO24" s="407"/>
      <c r="OEP24" s="407"/>
      <c r="OEQ24" s="407"/>
      <c r="OER24" s="407"/>
      <c r="OES24" s="407"/>
      <c r="OET24" s="407"/>
      <c r="OEU24" s="407"/>
      <c r="OEV24" s="407"/>
      <c r="OEW24" s="407"/>
      <c r="OEX24" s="407"/>
      <c r="OEY24" s="407"/>
      <c r="OEZ24" s="407"/>
      <c r="OFA24" s="407"/>
      <c r="OFB24" s="407"/>
      <c r="OFC24" s="407"/>
      <c r="OFD24" s="407"/>
      <c r="OFE24" s="407"/>
      <c r="OFF24" s="407"/>
      <c r="OFG24" s="407"/>
      <c r="OFH24" s="407"/>
      <c r="OFI24" s="407"/>
      <c r="OFJ24" s="407"/>
      <c r="OFK24" s="407"/>
      <c r="OFL24" s="407"/>
      <c r="OFM24" s="407"/>
      <c r="OFN24" s="407"/>
      <c r="OFO24" s="407"/>
      <c r="OFP24" s="407"/>
      <c r="OFQ24" s="407"/>
      <c r="OFR24" s="407"/>
      <c r="OFS24" s="407"/>
      <c r="OFT24" s="407"/>
      <c r="OFU24" s="407"/>
      <c r="OFV24" s="407"/>
      <c r="OFW24" s="407"/>
      <c r="OFX24" s="407"/>
      <c r="OFY24" s="407"/>
      <c r="OFZ24" s="407"/>
      <c r="OGA24" s="407"/>
      <c r="OGB24" s="407"/>
      <c r="OGC24" s="407"/>
      <c r="OGD24" s="407"/>
      <c r="OGE24" s="407"/>
      <c r="OGF24" s="407"/>
      <c r="OGG24" s="407"/>
      <c r="OGH24" s="407"/>
      <c r="OGI24" s="407"/>
      <c r="OGJ24" s="407"/>
      <c r="OGK24" s="407"/>
      <c r="OGL24" s="407"/>
      <c r="OGM24" s="407"/>
      <c r="OGN24" s="407"/>
      <c r="OGO24" s="407"/>
      <c r="OGP24" s="407"/>
      <c r="OGQ24" s="407"/>
      <c r="OGR24" s="407"/>
      <c r="OGS24" s="407"/>
      <c r="OGT24" s="407"/>
      <c r="OGU24" s="407"/>
      <c r="OGV24" s="407"/>
      <c r="OGW24" s="407"/>
      <c r="OGX24" s="407"/>
      <c r="OGY24" s="407"/>
      <c r="OGZ24" s="407"/>
      <c r="OHA24" s="407"/>
      <c r="OHB24" s="407"/>
      <c r="OHC24" s="407"/>
      <c r="OHD24" s="407"/>
      <c r="OHE24" s="407"/>
      <c r="OHF24" s="407"/>
      <c r="OHG24" s="407"/>
      <c r="OHH24" s="407"/>
      <c r="OHI24" s="407"/>
      <c r="OHJ24" s="407"/>
      <c r="OHK24" s="407"/>
      <c r="OHL24" s="407"/>
      <c r="OHM24" s="407"/>
      <c r="OHN24" s="407"/>
      <c r="OHO24" s="407"/>
      <c r="OHP24" s="407"/>
      <c r="OHQ24" s="407"/>
      <c r="OHR24" s="407"/>
      <c r="OHS24" s="407"/>
      <c r="OHT24" s="407"/>
      <c r="OHU24" s="407"/>
      <c r="OHV24" s="407"/>
      <c r="OHW24" s="407"/>
      <c r="OHX24" s="407"/>
      <c r="OHY24" s="407"/>
      <c r="OHZ24" s="407"/>
      <c r="OIA24" s="407"/>
      <c r="OIB24" s="407"/>
      <c r="OIC24" s="407"/>
      <c r="OID24" s="407"/>
      <c r="OIE24" s="407"/>
      <c r="OIF24" s="407"/>
      <c r="OIG24" s="407"/>
      <c r="OIH24" s="407"/>
      <c r="OII24" s="407"/>
      <c r="OIJ24" s="407"/>
      <c r="OIK24" s="407"/>
      <c r="OIL24" s="407"/>
      <c r="OIM24" s="407"/>
      <c r="OIN24" s="407"/>
      <c r="OIO24" s="407"/>
      <c r="OIP24" s="407"/>
      <c r="OIQ24" s="407"/>
      <c r="OIR24" s="407"/>
      <c r="OIS24" s="407"/>
      <c r="OIT24" s="407"/>
      <c r="OIU24" s="407"/>
      <c r="OIV24" s="407"/>
      <c r="OIW24" s="407"/>
      <c r="OIX24" s="407"/>
      <c r="OIY24" s="407"/>
      <c r="OIZ24" s="407"/>
      <c r="OJA24" s="407"/>
      <c r="OJB24" s="407"/>
      <c r="OJC24" s="407"/>
      <c r="OJD24" s="407"/>
      <c r="OJE24" s="407"/>
      <c r="OJF24" s="407"/>
      <c r="OJG24" s="407"/>
      <c r="OJH24" s="407"/>
      <c r="OJI24" s="407"/>
      <c r="OJJ24" s="407"/>
      <c r="OJK24" s="407"/>
      <c r="OJL24" s="407"/>
      <c r="OJM24" s="407"/>
      <c r="OJN24" s="407"/>
      <c r="OJO24" s="407"/>
      <c r="OJP24" s="407"/>
      <c r="OJQ24" s="407"/>
      <c r="OJR24" s="407"/>
      <c r="OJS24" s="407"/>
      <c r="OJT24" s="407"/>
      <c r="OJU24" s="407"/>
      <c r="OJV24" s="407"/>
      <c r="OJW24" s="407"/>
      <c r="OJX24" s="407"/>
      <c r="OJY24" s="407"/>
      <c r="OJZ24" s="407"/>
      <c r="OKA24" s="407"/>
      <c r="OKB24" s="407"/>
      <c r="OKC24" s="407"/>
      <c r="OKD24" s="407"/>
      <c r="OKE24" s="407"/>
      <c r="OKF24" s="407"/>
      <c r="OKG24" s="407"/>
      <c r="OKH24" s="407"/>
      <c r="OKI24" s="407"/>
      <c r="OKJ24" s="407"/>
      <c r="OKK24" s="407"/>
      <c r="OKL24" s="407"/>
      <c r="OKM24" s="407"/>
      <c r="OKN24" s="407"/>
      <c r="OKO24" s="407"/>
      <c r="OKP24" s="407"/>
      <c r="OKQ24" s="407"/>
      <c r="OKR24" s="407"/>
      <c r="OKS24" s="407"/>
      <c r="OKT24" s="407"/>
      <c r="OKU24" s="407"/>
      <c r="OKV24" s="407"/>
      <c r="OKW24" s="407"/>
      <c r="OKX24" s="407"/>
      <c r="OKY24" s="407"/>
      <c r="OKZ24" s="407"/>
      <c r="OLA24" s="407"/>
      <c r="OLB24" s="407"/>
      <c r="OLC24" s="407"/>
      <c r="OLD24" s="407"/>
      <c r="OLE24" s="407"/>
      <c r="OLF24" s="407"/>
      <c r="OLG24" s="407"/>
      <c r="OLH24" s="407"/>
      <c r="OLI24" s="407"/>
      <c r="OLJ24" s="407"/>
      <c r="OLK24" s="407"/>
      <c r="OLL24" s="407"/>
      <c r="OLM24" s="407"/>
      <c r="OLN24" s="407"/>
      <c r="OLO24" s="407"/>
      <c r="OLP24" s="407"/>
      <c r="OLQ24" s="407"/>
      <c r="OLR24" s="407"/>
      <c r="OLS24" s="407"/>
      <c r="OLT24" s="407"/>
      <c r="OLU24" s="407"/>
      <c r="OLV24" s="407"/>
      <c r="OLW24" s="407"/>
      <c r="OLX24" s="407"/>
      <c r="OLY24" s="407"/>
      <c r="OLZ24" s="407"/>
      <c r="OMA24" s="407"/>
      <c r="OMB24" s="407"/>
      <c r="OMC24" s="407"/>
      <c r="OMD24" s="407"/>
      <c r="OME24" s="407"/>
      <c r="OMF24" s="407"/>
      <c r="OMG24" s="407"/>
      <c r="OMH24" s="407"/>
      <c r="OMI24" s="407"/>
      <c r="OMJ24" s="407"/>
      <c r="OMK24" s="407"/>
      <c r="OML24" s="407"/>
      <c r="OMM24" s="407"/>
      <c r="OMN24" s="407"/>
      <c r="OMO24" s="407"/>
      <c r="OMP24" s="407"/>
      <c r="OMQ24" s="407"/>
      <c r="OMR24" s="407"/>
      <c r="OMS24" s="407"/>
      <c r="OMT24" s="407"/>
      <c r="OMU24" s="407"/>
      <c r="OMV24" s="407"/>
      <c r="OMW24" s="407"/>
      <c r="OMX24" s="407"/>
      <c r="OMY24" s="407"/>
      <c r="OMZ24" s="407"/>
      <c r="ONA24" s="407"/>
      <c r="ONB24" s="407"/>
      <c r="ONC24" s="407"/>
      <c r="OND24" s="407"/>
      <c r="ONE24" s="407"/>
      <c r="ONF24" s="407"/>
      <c r="ONG24" s="407"/>
      <c r="ONH24" s="407"/>
      <c r="ONI24" s="407"/>
      <c r="ONJ24" s="407"/>
      <c r="ONK24" s="407"/>
      <c r="ONL24" s="407"/>
      <c r="ONM24" s="407"/>
      <c r="ONN24" s="407"/>
      <c r="ONO24" s="407"/>
      <c r="ONP24" s="407"/>
      <c r="ONQ24" s="407"/>
      <c r="ONR24" s="407"/>
      <c r="ONS24" s="407"/>
      <c r="ONT24" s="407"/>
      <c r="ONU24" s="407"/>
      <c r="ONV24" s="407"/>
      <c r="ONW24" s="407"/>
      <c r="ONX24" s="407"/>
      <c r="ONY24" s="407"/>
      <c r="ONZ24" s="407"/>
      <c r="OOA24" s="407"/>
      <c r="OOB24" s="407"/>
      <c r="OOC24" s="407"/>
      <c r="OOD24" s="407"/>
      <c r="OOE24" s="407"/>
      <c r="OOF24" s="407"/>
      <c r="OOG24" s="407"/>
      <c r="OOH24" s="407"/>
      <c r="OOI24" s="407"/>
      <c r="OOJ24" s="407"/>
      <c r="OOK24" s="407"/>
      <c r="OOL24" s="407"/>
      <c r="OOM24" s="407"/>
      <c r="OON24" s="407"/>
      <c r="OOO24" s="407"/>
      <c r="OOP24" s="407"/>
      <c r="OOQ24" s="407"/>
      <c r="OOR24" s="407"/>
      <c r="OOS24" s="407"/>
      <c r="OOT24" s="407"/>
      <c r="OOU24" s="407"/>
      <c r="OOV24" s="407"/>
      <c r="OOW24" s="407"/>
      <c r="OOX24" s="407"/>
      <c r="OOY24" s="407"/>
      <c r="OOZ24" s="407"/>
      <c r="OPA24" s="407"/>
      <c r="OPB24" s="407"/>
      <c r="OPC24" s="407"/>
      <c r="OPD24" s="407"/>
      <c r="OPE24" s="407"/>
      <c r="OPF24" s="407"/>
      <c r="OPG24" s="407"/>
      <c r="OPH24" s="407"/>
      <c r="OPI24" s="407"/>
      <c r="OPJ24" s="407"/>
      <c r="OPK24" s="407"/>
      <c r="OPL24" s="407"/>
      <c r="OPM24" s="407"/>
      <c r="OPN24" s="407"/>
      <c r="OPO24" s="407"/>
      <c r="OPP24" s="407"/>
      <c r="OPQ24" s="407"/>
      <c r="OPR24" s="407"/>
      <c r="OPS24" s="407"/>
      <c r="OPT24" s="407"/>
      <c r="OPU24" s="407"/>
      <c r="OPV24" s="407"/>
      <c r="OPW24" s="407"/>
      <c r="OPX24" s="407"/>
      <c r="OPY24" s="407"/>
      <c r="OPZ24" s="407"/>
      <c r="OQA24" s="407"/>
      <c r="OQB24" s="407"/>
      <c r="OQC24" s="407"/>
      <c r="OQD24" s="407"/>
      <c r="OQE24" s="407"/>
      <c r="OQF24" s="407"/>
      <c r="OQG24" s="407"/>
      <c r="OQH24" s="407"/>
      <c r="OQI24" s="407"/>
      <c r="OQJ24" s="407"/>
      <c r="OQK24" s="407"/>
      <c r="OQL24" s="407"/>
      <c r="OQM24" s="407"/>
      <c r="OQN24" s="407"/>
      <c r="OQO24" s="407"/>
      <c r="OQP24" s="407"/>
      <c r="OQQ24" s="407"/>
      <c r="OQR24" s="407"/>
      <c r="OQS24" s="407"/>
      <c r="OQT24" s="407"/>
      <c r="OQU24" s="407"/>
      <c r="OQV24" s="407"/>
      <c r="OQW24" s="407"/>
      <c r="OQX24" s="407"/>
      <c r="OQY24" s="407"/>
      <c r="OQZ24" s="407"/>
      <c r="ORA24" s="407"/>
      <c r="ORB24" s="407"/>
      <c r="ORC24" s="407"/>
      <c r="ORD24" s="407"/>
      <c r="ORE24" s="407"/>
      <c r="ORF24" s="407"/>
      <c r="ORG24" s="407"/>
      <c r="ORH24" s="407"/>
      <c r="ORI24" s="407"/>
      <c r="ORJ24" s="407"/>
      <c r="ORK24" s="407"/>
      <c r="ORL24" s="407"/>
      <c r="ORM24" s="407"/>
      <c r="ORN24" s="407"/>
      <c r="ORO24" s="407"/>
      <c r="ORP24" s="407"/>
      <c r="ORQ24" s="407"/>
      <c r="ORR24" s="407"/>
      <c r="ORS24" s="407"/>
      <c r="ORT24" s="407"/>
      <c r="ORU24" s="407"/>
      <c r="ORV24" s="407"/>
      <c r="ORW24" s="407"/>
      <c r="ORX24" s="407"/>
      <c r="ORY24" s="407"/>
      <c r="ORZ24" s="407"/>
      <c r="OSA24" s="407"/>
      <c r="OSB24" s="407"/>
      <c r="OSC24" s="407"/>
      <c r="OSD24" s="407"/>
      <c r="OSE24" s="407"/>
      <c r="OSF24" s="407"/>
      <c r="OSG24" s="407"/>
      <c r="OSH24" s="407"/>
      <c r="OSI24" s="407"/>
      <c r="OSJ24" s="407"/>
      <c r="OSK24" s="407"/>
      <c r="OSL24" s="407"/>
      <c r="OSM24" s="407"/>
      <c r="OSN24" s="407"/>
      <c r="OSO24" s="407"/>
      <c r="OSP24" s="407"/>
      <c r="OSQ24" s="407"/>
      <c r="OSR24" s="407"/>
      <c r="OSS24" s="407"/>
      <c r="OST24" s="407"/>
      <c r="OSU24" s="407"/>
      <c r="OSV24" s="407"/>
      <c r="OSW24" s="407"/>
      <c r="OSX24" s="407"/>
      <c r="OSY24" s="407"/>
      <c r="OSZ24" s="407"/>
      <c r="OTA24" s="407"/>
      <c r="OTB24" s="407"/>
      <c r="OTC24" s="407"/>
      <c r="OTD24" s="407"/>
      <c r="OTE24" s="407"/>
      <c r="OTF24" s="407"/>
      <c r="OTG24" s="407"/>
      <c r="OTH24" s="407"/>
      <c r="OTI24" s="407"/>
      <c r="OTJ24" s="407"/>
      <c r="OTK24" s="407"/>
      <c r="OTL24" s="407"/>
      <c r="OTM24" s="407"/>
      <c r="OTN24" s="407"/>
      <c r="OTO24" s="407"/>
      <c r="OTP24" s="407"/>
      <c r="OTQ24" s="407"/>
      <c r="OTR24" s="407"/>
      <c r="OTS24" s="407"/>
      <c r="OTT24" s="407"/>
      <c r="OTU24" s="407"/>
      <c r="OTV24" s="407"/>
      <c r="OTW24" s="407"/>
      <c r="OTX24" s="407"/>
      <c r="OTY24" s="407"/>
      <c r="OTZ24" s="407"/>
      <c r="OUA24" s="407"/>
      <c r="OUB24" s="407"/>
      <c r="OUC24" s="407"/>
      <c r="OUD24" s="407"/>
      <c r="OUE24" s="407"/>
      <c r="OUF24" s="407"/>
      <c r="OUG24" s="407"/>
      <c r="OUH24" s="407"/>
      <c r="OUI24" s="407"/>
      <c r="OUJ24" s="407"/>
      <c r="OUK24" s="407"/>
      <c r="OUL24" s="407"/>
      <c r="OUM24" s="407"/>
      <c r="OUN24" s="407"/>
      <c r="OUO24" s="407"/>
      <c r="OUP24" s="407"/>
      <c r="OUQ24" s="407"/>
      <c r="OUR24" s="407"/>
      <c r="OUS24" s="407"/>
      <c r="OUT24" s="407"/>
      <c r="OUU24" s="407"/>
      <c r="OUV24" s="407"/>
      <c r="OUW24" s="407"/>
      <c r="OUX24" s="407"/>
      <c r="OUY24" s="407"/>
      <c r="OUZ24" s="407"/>
      <c r="OVA24" s="407"/>
      <c r="OVB24" s="407"/>
      <c r="OVC24" s="407"/>
      <c r="OVD24" s="407"/>
      <c r="OVE24" s="407"/>
      <c r="OVF24" s="407"/>
      <c r="OVG24" s="407"/>
      <c r="OVH24" s="407"/>
      <c r="OVI24" s="407"/>
      <c r="OVJ24" s="407"/>
      <c r="OVK24" s="407"/>
      <c r="OVL24" s="407"/>
      <c r="OVM24" s="407"/>
      <c r="OVN24" s="407"/>
      <c r="OVO24" s="407"/>
      <c r="OVP24" s="407"/>
      <c r="OVQ24" s="407"/>
      <c r="OVR24" s="407"/>
      <c r="OVS24" s="407"/>
      <c r="OVT24" s="407"/>
      <c r="OVU24" s="407"/>
      <c r="OVV24" s="407"/>
      <c r="OVW24" s="407"/>
      <c r="OVX24" s="407"/>
      <c r="OVY24" s="407"/>
      <c r="OVZ24" s="407"/>
      <c r="OWA24" s="407"/>
      <c r="OWB24" s="407"/>
      <c r="OWC24" s="407"/>
      <c r="OWD24" s="407"/>
      <c r="OWE24" s="407"/>
      <c r="OWF24" s="407"/>
      <c r="OWG24" s="407"/>
      <c r="OWH24" s="407"/>
      <c r="OWI24" s="407"/>
      <c r="OWJ24" s="407"/>
      <c r="OWK24" s="407"/>
      <c r="OWL24" s="407"/>
      <c r="OWM24" s="407"/>
      <c r="OWN24" s="407"/>
      <c r="OWO24" s="407"/>
      <c r="OWP24" s="407"/>
      <c r="OWQ24" s="407"/>
      <c r="OWR24" s="407"/>
      <c r="OWS24" s="407"/>
      <c r="OWT24" s="407"/>
      <c r="OWU24" s="407"/>
      <c r="OWV24" s="407"/>
      <c r="OWW24" s="407"/>
      <c r="OWX24" s="407"/>
      <c r="OWY24" s="407"/>
      <c r="OWZ24" s="407"/>
      <c r="OXA24" s="407"/>
      <c r="OXB24" s="407"/>
      <c r="OXC24" s="407"/>
      <c r="OXD24" s="407"/>
      <c r="OXE24" s="407"/>
      <c r="OXF24" s="407"/>
      <c r="OXG24" s="407"/>
      <c r="OXH24" s="407"/>
      <c r="OXI24" s="407"/>
      <c r="OXJ24" s="407"/>
      <c r="OXK24" s="407"/>
      <c r="OXL24" s="407"/>
      <c r="OXM24" s="407"/>
      <c r="OXN24" s="407"/>
      <c r="OXO24" s="407"/>
      <c r="OXP24" s="407"/>
      <c r="OXQ24" s="407"/>
      <c r="OXR24" s="407"/>
      <c r="OXS24" s="407"/>
      <c r="OXT24" s="407"/>
      <c r="OXU24" s="407"/>
      <c r="OXV24" s="407"/>
      <c r="OXW24" s="407"/>
      <c r="OXX24" s="407"/>
      <c r="OXY24" s="407"/>
      <c r="OXZ24" s="407"/>
      <c r="OYA24" s="407"/>
      <c r="OYB24" s="407"/>
      <c r="OYC24" s="407"/>
      <c r="OYD24" s="407"/>
      <c r="OYE24" s="407"/>
      <c r="OYF24" s="407"/>
      <c r="OYG24" s="407"/>
      <c r="OYH24" s="407"/>
      <c r="OYI24" s="407"/>
      <c r="OYJ24" s="407"/>
      <c r="OYK24" s="407"/>
      <c r="OYL24" s="407"/>
      <c r="OYM24" s="407"/>
      <c r="OYN24" s="407"/>
      <c r="OYO24" s="407"/>
      <c r="OYP24" s="407"/>
      <c r="OYQ24" s="407"/>
      <c r="OYR24" s="407"/>
      <c r="OYS24" s="407"/>
      <c r="OYT24" s="407"/>
      <c r="OYU24" s="407"/>
      <c r="OYV24" s="407"/>
      <c r="OYW24" s="407"/>
      <c r="OYX24" s="407"/>
      <c r="OYY24" s="407"/>
      <c r="OYZ24" s="407"/>
      <c r="OZA24" s="407"/>
      <c r="OZB24" s="407"/>
      <c r="OZC24" s="407"/>
      <c r="OZD24" s="407"/>
      <c r="OZE24" s="407"/>
      <c r="OZF24" s="407"/>
      <c r="OZG24" s="407"/>
      <c r="OZH24" s="407"/>
      <c r="OZI24" s="407"/>
      <c r="OZJ24" s="407"/>
      <c r="OZK24" s="407"/>
      <c r="OZL24" s="407"/>
      <c r="OZM24" s="407"/>
      <c r="OZN24" s="407"/>
      <c r="OZO24" s="407"/>
      <c r="OZP24" s="407"/>
      <c r="OZQ24" s="407"/>
      <c r="OZR24" s="407"/>
      <c r="OZS24" s="407"/>
      <c r="OZT24" s="407"/>
      <c r="OZU24" s="407"/>
      <c r="OZV24" s="407"/>
      <c r="OZW24" s="407"/>
      <c r="OZX24" s="407"/>
      <c r="OZY24" s="407"/>
      <c r="OZZ24" s="407"/>
      <c r="PAA24" s="407"/>
      <c r="PAB24" s="407"/>
      <c r="PAC24" s="407"/>
      <c r="PAD24" s="407"/>
      <c r="PAE24" s="407"/>
      <c r="PAF24" s="407"/>
      <c r="PAG24" s="407"/>
      <c r="PAH24" s="407"/>
      <c r="PAI24" s="407"/>
      <c r="PAJ24" s="407"/>
      <c r="PAK24" s="407"/>
      <c r="PAL24" s="407"/>
      <c r="PAM24" s="407"/>
      <c r="PAN24" s="407"/>
      <c r="PAO24" s="407"/>
      <c r="PAP24" s="407"/>
      <c r="PAQ24" s="407"/>
      <c r="PAR24" s="407"/>
      <c r="PAS24" s="407"/>
      <c r="PAT24" s="407"/>
      <c r="PAU24" s="407"/>
      <c r="PAV24" s="407"/>
      <c r="PAW24" s="407"/>
      <c r="PAX24" s="407"/>
      <c r="PAY24" s="407"/>
      <c r="PAZ24" s="407"/>
      <c r="PBA24" s="407"/>
      <c r="PBB24" s="407"/>
      <c r="PBC24" s="407"/>
      <c r="PBD24" s="407"/>
      <c r="PBE24" s="407"/>
      <c r="PBF24" s="407"/>
      <c r="PBG24" s="407"/>
      <c r="PBH24" s="407"/>
      <c r="PBI24" s="407"/>
      <c r="PBJ24" s="407"/>
      <c r="PBK24" s="407"/>
      <c r="PBL24" s="407"/>
      <c r="PBM24" s="407"/>
      <c r="PBN24" s="407"/>
      <c r="PBO24" s="407"/>
      <c r="PBP24" s="407"/>
      <c r="PBQ24" s="407"/>
      <c r="PBR24" s="407"/>
      <c r="PBS24" s="407"/>
      <c r="PBT24" s="407"/>
      <c r="PBU24" s="407"/>
      <c r="PBV24" s="407"/>
      <c r="PBW24" s="407"/>
      <c r="PBX24" s="407"/>
      <c r="PBY24" s="407"/>
      <c r="PBZ24" s="407"/>
      <c r="PCA24" s="407"/>
      <c r="PCB24" s="407"/>
      <c r="PCC24" s="407"/>
      <c r="PCD24" s="407"/>
      <c r="PCE24" s="407"/>
      <c r="PCF24" s="407"/>
      <c r="PCG24" s="407"/>
      <c r="PCH24" s="407"/>
      <c r="PCI24" s="407"/>
      <c r="PCJ24" s="407"/>
      <c r="PCK24" s="407"/>
      <c r="PCL24" s="407"/>
      <c r="PCM24" s="407"/>
      <c r="PCN24" s="407"/>
      <c r="PCO24" s="407"/>
      <c r="PCP24" s="407"/>
      <c r="PCQ24" s="407"/>
      <c r="PCR24" s="407"/>
      <c r="PCS24" s="407"/>
      <c r="PCT24" s="407"/>
      <c r="PCU24" s="407"/>
      <c r="PCV24" s="407"/>
      <c r="PCW24" s="407"/>
      <c r="PCX24" s="407"/>
      <c r="PCY24" s="407"/>
      <c r="PCZ24" s="407"/>
      <c r="PDA24" s="407"/>
      <c r="PDB24" s="407"/>
      <c r="PDC24" s="407"/>
      <c r="PDD24" s="407"/>
      <c r="PDE24" s="407"/>
      <c r="PDF24" s="407"/>
      <c r="PDG24" s="407"/>
      <c r="PDH24" s="407"/>
      <c r="PDI24" s="407"/>
      <c r="PDJ24" s="407"/>
      <c r="PDK24" s="407"/>
      <c r="PDL24" s="407"/>
      <c r="PDM24" s="407"/>
      <c r="PDN24" s="407"/>
      <c r="PDO24" s="407"/>
      <c r="PDP24" s="407"/>
      <c r="PDQ24" s="407"/>
      <c r="PDR24" s="407"/>
      <c r="PDS24" s="407"/>
      <c r="PDT24" s="407"/>
      <c r="PDU24" s="407"/>
      <c r="PDV24" s="407"/>
      <c r="PDW24" s="407"/>
      <c r="PDX24" s="407"/>
      <c r="PDY24" s="407"/>
      <c r="PDZ24" s="407"/>
      <c r="PEA24" s="407"/>
      <c r="PEB24" s="407"/>
      <c r="PEC24" s="407"/>
      <c r="PED24" s="407"/>
      <c r="PEE24" s="407"/>
      <c r="PEF24" s="407"/>
      <c r="PEG24" s="407"/>
      <c r="PEH24" s="407"/>
      <c r="PEI24" s="407"/>
      <c r="PEJ24" s="407"/>
      <c r="PEK24" s="407"/>
      <c r="PEL24" s="407"/>
      <c r="PEM24" s="407"/>
      <c r="PEN24" s="407"/>
      <c r="PEO24" s="407"/>
      <c r="PEP24" s="407"/>
      <c r="PEQ24" s="407"/>
      <c r="PER24" s="407"/>
      <c r="PES24" s="407"/>
      <c r="PET24" s="407"/>
      <c r="PEU24" s="407"/>
      <c r="PEV24" s="407"/>
      <c r="PEW24" s="407"/>
      <c r="PEX24" s="407"/>
      <c r="PEY24" s="407"/>
      <c r="PEZ24" s="407"/>
      <c r="PFA24" s="407"/>
      <c r="PFB24" s="407"/>
      <c r="PFC24" s="407"/>
      <c r="PFD24" s="407"/>
      <c r="PFE24" s="407"/>
      <c r="PFF24" s="407"/>
      <c r="PFG24" s="407"/>
      <c r="PFH24" s="407"/>
      <c r="PFI24" s="407"/>
      <c r="PFJ24" s="407"/>
      <c r="PFK24" s="407"/>
      <c r="PFL24" s="407"/>
      <c r="PFM24" s="407"/>
      <c r="PFN24" s="407"/>
      <c r="PFO24" s="407"/>
      <c r="PFP24" s="407"/>
      <c r="PFQ24" s="407"/>
      <c r="PFR24" s="407"/>
      <c r="PFS24" s="407"/>
      <c r="PFT24" s="407"/>
      <c r="PFU24" s="407"/>
      <c r="PFV24" s="407"/>
      <c r="PFW24" s="407"/>
      <c r="PFX24" s="407"/>
      <c r="PFY24" s="407"/>
      <c r="PFZ24" s="407"/>
      <c r="PGA24" s="407"/>
      <c r="PGB24" s="407"/>
      <c r="PGC24" s="407"/>
      <c r="PGD24" s="407"/>
      <c r="PGE24" s="407"/>
      <c r="PGF24" s="407"/>
      <c r="PGG24" s="407"/>
      <c r="PGH24" s="407"/>
      <c r="PGI24" s="407"/>
      <c r="PGJ24" s="407"/>
      <c r="PGK24" s="407"/>
      <c r="PGL24" s="407"/>
      <c r="PGM24" s="407"/>
      <c r="PGN24" s="407"/>
      <c r="PGO24" s="407"/>
      <c r="PGP24" s="407"/>
      <c r="PGQ24" s="407"/>
      <c r="PGR24" s="407"/>
      <c r="PGS24" s="407"/>
      <c r="PGT24" s="407"/>
      <c r="PGU24" s="407"/>
      <c r="PGV24" s="407"/>
      <c r="PGW24" s="407"/>
      <c r="PGX24" s="407"/>
      <c r="PGY24" s="407"/>
      <c r="PGZ24" s="407"/>
      <c r="PHA24" s="407"/>
      <c r="PHB24" s="407"/>
      <c r="PHC24" s="407"/>
      <c r="PHD24" s="407"/>
      <c r="PHE24" s="407"/>
      <c r="PHF24" s="407"/>
      <c r="PHG24" s="407"/>
      <c r="PHH24" s="407"/>
      <c r="PHI24" s="407"/>
      <c r="PHJ24" s="407"/>
      <c r="PHK24" s="407"/>
      <c r="PHL24" s="407"/>
      <c r="PHM24" s="407"/>
      <c r="PHN24" s="407"/>
      <c r="PHO24" s="407"/>
      <c r="PHP24" s="407"/>
      <c r="PHQ24" s="407"/>
      <c r="PHR24" s="407"/>
      <c r="PHS24" s="407"/>
      <c r="PHT24" s="407"/>
      <c r="PHU24" s="407"/>
      <c r="PHV24" s="407"/>
      <c r="PHW24" s="407"/>
      <c r="PHX24" s="407"/>
      <c r="PHY24" s="407"/>
      <c r="PHZ24" s="407"/>
      <c r="PIA24" s="407"/>
      <c r="PIB24" s="407"/>
      <c r="PIC24" s="407"/>
      <c r="PID24" s="407"/>
      <c r="PIE24" s="407"/>
      <c r="PIF24" s="407"/>
      <c r="PIG24" s="407"/>
      <c r="PIH24" s="407"/>
      <c r="PII24" s="407"/>
      <c r="PIJ24" s="407"/>
      <c r="PIK24" s="407"/>
      <c r="PIL24" s="407"/>
      <c r="PIM24" s="407"/>
      <c r="PIN24" s="407"/>
      <c r="PIO24" s="407"/>
      <c r="PIP24" s="407"/>
      <c r="PIQ24" s="407"/>
      <c r="PIR24" s="407"/>
      <c r="PIS24" s="407"/>
      <c r="PIT24" s="407"/>
      <c r="PIU24" s="407"/>
      <c r="PIV24" s="407"/>
      <c r="PIW24" s="407"/>
      <c r="PIX24" s="407"/>
      <c r="PIY24" s="407"/>
      <c r="PIZ24" s="407"/>
      <c r="PJA24" s="407"/>
      <c r="PJB24" s="407"/>
      <c r="PJC24" s="407"/>
      <c r="PJD24" s="407"/>
      <c r="PJE24" s="407"/>
      <c r="PJF24" s="407"/>
      <c r="PJG24" s="407"/>
      <c r="PJH24" s="407"/>
      <c r="PJI24" s="407"/>
      <c r="PJJ24" s="407"/>
      <c r="PJK24" s="407"/>
      <c r="PJL24" s="407"/>
      <c r="PJM24" s="407"/>
      <c r="PJN24" s="407"/>
      <c r="PJO24" s="407"/>
      <c r="PJP24" s="407"/>
      <c r="PJQ24" s="407"/>
      <c r="PJR24" s="407"/>
      <c r="PJS24" s="407"/>
      <c r="PJT24" s="407"/>
      <c r="PJU24" s="407"/>
      <c r="PJV24" s="407"/>
      <c r="PJW24" s="407"/>
      <c r="PJX24" s="407"/>
      <c r="PJY24" s="407"/>
      <c r="PJZ24" s="407"/>
      <c r="PKA24" s="407"/>
      <c r="PKB24" s="407"/>
      <c r="PKC24" s="407"/>
      <c r="PKD24" s="407"/>
      <c r="PKE24" s="407"/>
      <c r="PKF24" s="407"/>
      <c r="PKG24" s="407"/>
      <c r="PKH24" s="407"/>
      <c r="PKI24" s="407"/>
      <c r="PKJ24" s="407"/>
      <c r="PKK24" s="407"/>
      <c r="PKL24" s="407"/>
      <c r="PKM24" s="407"/>
      <c r="PKN24" s="407"/>
      <c r="PKO24" s="407"/>
      <c r="PKP24" s="407"/>
      <c r="PKQ24" s="407"/>
      <c r="PKR24" s="407"/>
      <c r="PKS24" s="407"/>
      <c r="PKT24" s="407"/>
      <c r="PKU24" s="407"/>
      <c r="PKV24" s="407"/>
      <c r="PKW24" s="407"/>
      <c r="PKX24" s="407"/>
      <c r="PKY24" s="407"/>
      <c r="PKZ24" s="407"/>
      <c r="PLA24" s="407"/>
      <c r="PLB24" s="407"/>
      <c r="PLC24" s="407"/>
      <c r="PLD24" s="407"/>
      <c r="PLE24" s="407"/>
      <c r="PLF24" s="407"/>
      <c r="PLG24" s="407"/>
      <c r="PLH24" s="407"/>
      <c r="PLI24" s="407"/>
      <c r="PLJ24" s="407"/>
      <c r="PLK24" s="407"/>
      <c r="PLL24" s="407"/>
      <c r="PLM24" s="407"/>
      <c r="PLN24" s="407"/>
      <c r="PLO24" s="407"/>
      <c r="PLP24" s="407"/>
      <c r="PLQ24" s="407"/>
      <c r="PLR24" s="407"/>
      <c r="PLS24" s="407"/>
      <c r="PLT24" s="407"/>
      <c r="PLU24" s="407"/>
      <c r="PLV24" s="407"/>
      <c r="PLW24" s="407"/>
      <c r="PLX24" s="407"/>
      <c r="PLY24" s="407"/>
      <c r="PLZ24" s="407"/>
      <c r="PMA24" s="407"/>
      <c r="PMB24" s="407"/>
      <c r="PMC24" s="407"/>
      <c r="PMD24" s="407"/>
      <c r="PME24" s="407"/>
      <c r="PMF24" s="407"/>
      <c r="PMG24" s="407"/>
      <c r="PMH24" s="407"/>
      <c r="PMI24" s="407"/>
      <c r="PMJ24" s="407"/>
      <c r="PMK24" s="407"/>
      <c r="PML24" s="407"/>
      <c r="PMM24" s="407"/>
      <c r="PMN24" s="407"/>
      <c r="PMO24" s="407"/>
      <c r="PMP24" s="407"/>
      <c r="PMQ24" s="407"/>
      <c r="PMR24" s="407"/>
      <c r="PMS24" s="407"/>
      <c r="PMT24" s="407"/>
      <c r="PMU24" s="407"/>
      <c r="PMV24" s="407"/>
      <c r="PMW24" s="407"/>
      <c r="PMX24" s="407"/>
      <c r="PMY24" s="407"/>
      <c r="PMZ24" s="407"/>
      <c r="PNA24" s="407"/>
      <c r="PNB24" s="407"/>
      <c r="PNC24" s="407"/>
      <c r="PND24" s="407"/>
      <c r="PNE24" s="407"/>
      <c r="PNF24" s="407"/>
      <c r="PNG24" s="407"/>
      <c r="PNH24" s="407"/>
      <c r="PNI24" s="407"/>
      <c r="PNJ24" s="407"/>
      <c r="PNK24" s="407"/>
      <c r="PNL24" s="407"/>
      <c r="PNM24" s="407"/>
      <c r="PNN24" s="407"/>
      <c r="PNO24" s="407"/>
      <c r="PNP24" s="407"/>
      <c r="PNQ24" s="407"/>
      <c r="PNR24" s="407"/>
      <c r="PNS24" s="407"/>
      <c r="PNT24" s="407"/>
      <c r="PNU24" s="407"/>
      <c r="PNV24" s="407"/>
      <c r="PNW24" s="407"/>
      <c r="PNX24" s="407"/>
      <c r="PNY24" s="407"/>
      <c r="PNZ24" s="407"/>
      <c r="POA24" s="407"/>
      <c r="POB24" s="407"/>
      <c r="POC24" s="407"/>
      <c r="POD24" s="407"/>
      <c r="POE24" s="407"/>
      <c r="POF24" s="407"/>
      <c r="POG24" s="407"/>
      <c r="POH24" s="407"/>
      <c r="POI24" s="407"/>
      <c r="POJ24" s="407"/>
      <c r="POK24" s="407"/>
      <c r="POL24" s="407"/>
      <c r="POM24" s="407"/>
      <c r="PON24" s="407"/>
      <c r="POO24" s="407"/>
      <c r="POP24" s="407"/>
      <c r="POQ24" s="407"/>
      <c r="POR24" s="407"/>
      <c r="POS24" s="407"/>
      <c r="POT24" s="407"/>
      <c r="POU24" s="407"/>
      <c r="POV24" s="407"/>
      <c r="POW24" s="407"/>
      <c r="POX24" s="407"/>
      <c r="POY24" s="407"/>
      <c r="POZ24" s="407"/>
      <c r="PPA24" s="407"/>
      <c r="PPB24" s="407"/>
      <c r="PPC24" s="407"/>
      <c r="PPD24" s="407"/>
      <c r="PPE24" s="407"/>
      <c r="PPF24" s="407"/>
      <c r="PPG24" s="407"/>
      <c r="PPH24" s="407"/>
      <c r="PPI24" s="407"/>
      <c r="PPJ24" s="407"/>
      <c r="PPK24" s="407"/>
      <c r="PPL24" s="407"/>
      <c r="PPM24" s="407"/>
      <c r="PPN24" s="407"/>
      <c r="PPO24" s="407"/>
      <c r="PPP24" s="407"/>
      <c r="PPQ24" s="407"/>
      <c r="PPR24" s="407"/>
      <c r="PPS24" s="407"/>
      <c r="PPT24" s="407"/>
      <c r="PPU24" s="407"/>
      <c r="PPV24" s="407"/>
      <c r="PPW24" s="407"/>
      <c r="PPX24" s="407"/>
      <c r="PPY24" s="407"/>
      <c r="PPZ24" s="407"/>
      <c r="PQA24" s="407"/>
      <c r="PQB24" s="407"/>
      <c r="PQC24" s="407"/>
      <c r="PQD24" s="407"/>
      <c r="PQE24" s="407"/>
      <c r="PQF24" s="407"/>
      <c r="PQG24" s="407"/>
      <c r="PQH24" s="407"/>
      <c r="PQI24" s="407"/>
      <c r="PQJ24" s="407"/>
      <c r="PQK24" s="407"/>
      <c r="PQL24" s="407"/>
      <c r="PQM24" s="407"/>
      <c r="PQN24" s="407"/>
      <c r="PQO24" s="407"/>
      <c r="PQP24" s="407"/>
      <c r="PQQ24" s="407"/>
      <c r="PQR24" s="407"/>
      <c r="PQS24" s="407"/>
      <c r="PQT24" s="407"/>
      <c r="PQU24" s="407"/>
      <c r="PQV24" s="407"/>
      <c r="PQW24" s="407"/>
      <c r="PQX24" s="407"/>
      <c r="PQY24" s="407"/>
      <c r="PQZ24" s="407"/>
      <c r="PRA24" s="407"/>
      <c r="PRB24" s="407"/>
      <c r="PRC24" s="407"/>
      <c r="PRD24" s="407"/>
      <c r="PRE24" s="407"/>
      <c r="PRF24" s="407"/>
      <c r="PRG24" s="407"/>
      <c r="PRH24" s="407"/>
      <c r="PRI24" s="407"/>
      <c r="PRJ24" s="407"/>
      <c r="PRK24" s="407"/>
      <c r="PRL24" s="407"/>
      <c r="PRM24" s="407"/>
      <c r="PRN24" s="407"/>
      <c r="PRO24" s="407"/>
      <c r="PRP24" s="407"/>
      <c r="PRQ24" s="407"/>
      <c r="PRR24" s="407"/>
      <c r="PRS24" s="407"/>
      <c r="PRT24" s="407"/>
      <c r="PRU24" s="407"/>
      <c r="PRV24" s="407"/>
      <c r="PRW24" s="407"/>
      <c r="PRX24" s="407"/>
      <c r="PRY24" s="407"/>
      <c r="PRZ24" s="407"/>
      <c r="PSA24" s="407"/>
      <c r="PSB24" s="407"/>
      <c r="PSC24" s="407"/>
      <c r="PSD24" s="407"/>
      <c r="PSE24" s="407"/>
      <c r="PSF24" s="407"/>
      <c r="PSG24" s="407"/>
      <c r="PSH24" s="407"/>
      <c r="PSI24" s="407"/>
      <c r="PSJ24" s="407"/>
      <c r="PSK24" s="407"/>
      <c r="PSL24" s="407"/>
      <c r="PSM24" s="407"/>
      <c r="PSN24" s="407"/>
      <c r="PSO24" s="407"/>
      <c r="PSP24" s="407"/>
      <c r="PSQ24" s="407"/>
      <c r="PSR24" s="407"/>
      <c r="PSS24" s="407"/>
      <c r="PST24" s="407"/>
      <c r="PSU24" s="407"/>
      <c r="PSV24" s="407"/>
      <c r="PSW24" s="407"/>
      <c r="PSX24" s="407"/>
      <c r="PSY24" s="407"/>
      <c r="PSZ24" s="407"/>
      <c r="PTA24" s="407"/>
      <c r="PTB24" s="407"/>
      <c r="PTC24" s="407"/>
      <c r="PTD24" s="407"/>
      <c r="PTE24" s="407"/>
      <c r="PTF24" s="407"/>
      <c r="PTG24" s="407"/>
      <c r="PTH24" s="407"/>
      <c r="PTI24" s="407"/>
      <c r="PTJ24" s="407"/>
      <c r="PTK24" s="407"/>
      <c r="PTL24" s="407"/>
      <c r="PTM24" s="407"/>
      <c r="PTN24" s="407"/>
      <c r="PTO24" s="407"/>
      <c r="PTP24" s="407"/>
      <c r="PTQ24" s="407"/>
      <c r="PTR24" s="407"/>
      <c r="PTS24" s="407"/>
      <c r="PTT24" s="407"/>
      <c r="PTU24" s="407"/>
      <c r="PTV24" s="407"/>
      <c r="PTW24" s="407"/>
      <c r="PTX24" s="407"/>
      <c r="PTY24" s="407"/>
      <c r="PTZ24" s="407"/>
      <c r="PUA24" s="407"/>
      <c r="PUB24" s="407"/>
      <c r="PUC24" s="407"/>
      <c r="PUD24" s="407"/>
      <c r="PUE24" s="407"/>
      <c r="PUF24" s="407"/>
      <c r="PUG24" s="407"/>
      <c r="PUH24" s="407"/>
      <c r="PUI24" s="407"/>
      <c r="PUJ24" s="407"/>
      <c r="PUK24" s="407"/>
      <c r="PUL24" s="407"/>
      <c r="PUM24" s="407"/>
      <c r="PUN24" s="407"/>
      <c r="PUO24" s="407"/>
      <c r="PUP24" s="407"/>
      <c r="PUQ24" s="407"/>
      <c r="PUR24" s="407"/>
      <c r="PUS24" s="407"/>
      <c r="PUT24" s="407"/>
      <c r="PUU24" s="407"/>
      <c r="PUV24" s="407"/>
      <c r="PUW24" s="407"/>
      <c r="PUX24" s="407"/>
      <c r="PUY24" s="407"/>
      <c r="PUZ24" s="407"/>
      <c r="PVA24" s="407"/>
      <c r="PVB24" s="407"/>
      <c r="PVC24" s="407"/>
      <c r="PVD24" s="407"/>
      <c r="PVE24" s="407"/>
      <c r="PVF24" s="407"/>
      <c r="PVG24" s="407"/>
      <c r="PVH24" s="407"/>
      <c r="PVI24" s="407"/>
      <c r="PVJ24" s="407"/>
      <c r="PVK24" s="407"/>
      <c r="PVL24" s="407"/>
      <c r="PVM24" s="407"/>
      <c r="PVN24" s="407"/>
      <c r="PVO24" s="407"/>
      <c r="PVP24" s="407"/>
      <c r="PVQ24" s="407"/>
      <c r="PVR24" s="407"/>
      <c r="PVS24" s="407"/>
      <c r="PVT24" s="407"/>
      <c r="PVU24" s="407"/>
      <c r="PVV24" s="407"/>
      <c r="PVW24" s="407"/>
      <c r="PVX24" s="407"/>
      <c r="PVY24" s="407"/>
      <c r="PVZ24" s="407"/>
      <c r="PWA24" s="407"/>
      <c r="PWB24" s="407"/>
      <c r="PWC24" s="407"/>
      <c r="PWD24" s="407"/>
      <c r="PWE24" s="407"/>
      <c r="PWF24" s="407"/>
      <c r="PWG24" s="407"/>
      <c r="PWH24" s="407"/>
      <c r="PWI24" s="407"/>
      <c r="PWJ24" s="407"/>
      <c r="PWK24" s="407"/>
      <c r="PWL24" s="407"/>
      <c r="PWM24" s="407"/>
      <c r="PWN24" s="407"/>
      <c r="PWO24" s="407"/>
      <c r="PWP24" s="407"/>
      <c r="PWQ24" s="407"/>
      <c r="PWR24" s="407"/>
      <c r="PWS24" s="407"/>
      <c r="PWT24" s="407"/>
      <c r="PWU24" s="407"/>
      <c r="PWV24" s="407"/>
      <c r="PWW24" s="407"/>
      <c r="PWX24" s="407"/>
      <c r="PWY24" s="407"/>
      <c r="PWZ24" s="407"/>
      <c r="PXA24" s="407"/>
      <c r="PXB24" s="407"/>
      <c r="PXC24" s="407"/>
      <c r="PXD24" s="407"/>
      <c r="PXE24" s="407"/>
      <c r="PXF24" s="407"/>
      <c r="PXG24" s="407"/>
      <c r="PXH24" s="407"/>
      <c r="PXI24" s="407"/>
      <c r="PXJ24" s="407"/>
      <c r="PXK24" s="407"/>
      <c r="PXL24" s="407"/>
      <c r="PXM24" s="407"/>
      <c r="PXN24" s="407"/>
      <c r="PXO24" s="407"/>
      <c r="PXP24" s="407"/>
      <c r="PXQ24" s="407"/>
      <c r="PXR24" s="407"/>
      <c r="PXS24" s="407"/>
      <c r="PXT24" s="407"/>
      <c r="PXU24" s="407"/>
      <c r="PXV24" s="407"/>
      <c r="PXW24" s="407"/>
      <c r="PXX24" s="407"/>
      <c r="PXY24" s="407"/>
      <c r="PXZ24" s="407"/>
      <c r="PYA24" s="407"/>
      <c r="PYB24" s="407"/>
      <c r="PYC24" s="407"/>
      <c r="PYD24" s="407"/>
      <c r="PYE24" s="407"/>
      <c r="PYF24" s="407"/>
      <c r="PYG24" s="407"/>
      <c r="PYH24" s="407"/>
      <c r="PYI24" s="407"/>
      <c r="PYJ24" s="407"/>
      <c r="PYK24" s="407"/>
      <c r="PYL24" s="407"/>
      <c r="PYM24" s="407"/>
      <c r="PYN24" s="407"/>
      <c r="PYO24" s="407"/>
      <c r="PYP24" s="407"/>
      <c r="PYQ24" s="407"/>
      <c r="PYR24" s="407"/>
      <c r="PYS24" s="407"/>
      <c r="PYT24" s="407"/>
      <c r="PYU24" s="407"/>
      <c r="PYV24" s="407"/>
      <c r="PYW24" s="407"/>
      <c r="PYX24" s="407"/>
      <c r="PYY24" s="407"/>
      <c r="PYZ24" s="407"/>
      <c r="PZA24" s="407"/>
      <c r="PZB24" s="407"/>
      <c r="PZC24" s="407"/>
      <c r="PZD24" s="407"/>
      <c r="PZE24" s="407"/>
      <c r="PZF24" s="407"/>
      <c r="PZG24" s="407"/>
      <c r="PZH24" s="407"/>
      <c r="PZI24" s="407"/>
      <c r="PZJ24" s="407"/>
      <c r="PZK24" s="407"/>
      <c r="PZL24" s="407"/>
      <c r="PZM24" s="407"/>
      <c r="PZN24" s="407"/>
      <c r="PZO24" s="407"/>
      <c r="PZP24" s="407"/>
      <c r="PZQ24" s="407"/>
      <c r="PZR24" s="407"/>
      <c r="PZS24" s="407"/>
      <c r="PZT24" s="407"/>
      <c r="PZU24" s="407"/>
      <c r="PZV24" s="407"/>
      <c r="PZW24" s="407"/>
      <c r="PZX24" s="407"/>
      <c r="PZY24" s="407"/>
      <c r="PZZ24" s="407"/>
      <c r="QAA24" s="407"/>
      <c r="QAB24" s="407"/>
      <c r="QAC24" s="407"/>
      <c r="QAD24" s="407"/>
      <c r="QAE24" s="407"/>
      <c r="QAF24" s="407"/>
      <c r="QAG24" s="407"/>
      <c r="QAH24" s="407"/>
      <c r="QAI24" s="407"/>
      <c r="QAJ24" s="407"/>
      <c r="QAK24" s="407"/>
      <c r="QAL24" s="407"/>
      <c r="QAM24" s="407"/>
      <c r="QAN24" s="407"/>
      <c r="QAO24" s="407"/>
      <c r="QAP24" s="407"/>
      <c r="QAQ24" s="407"/>
      <c r="QAR24" s="407"/>
      <c r="QAS24" s="407"/>
      <c r="QAT24" s="407"/>
      <c r="QAU24" s="407"/>
      <c r="QAV24" s="407"/>
      <c r="QAW24" s="407"/>
      <c r="QAX24" s="407"/>
      <c r="QAY24" s="407"/>
      <c r="QAZ24" s="407"/>
      <c r="QBA24" s="407"/>
      <c r="QBB24" s="407"/>
      <c r="QBC24" s="407"/>
      <c r="QBD24" s="407"/>
      <c r="QBE24" s="407"/>
      <c r="QBF24" s="407"/>
      <c r="QBG24" s="407"/>
      <c r="QBH24" s="407"/>
      <c r="QBI24" s="407"/>
      <c r="QBJ24" s="407"/>
      <c r="QBK24" s="407"/>
      <c r="QBL24" s="407"/>
      <c r="QBM24" s="407"/>
      <c r="QBN24" s="407"/>
      <c r="QBO24" s="407"/>
      <c r="QBP24" s="407"/>
      <c r="QBQ24" s="407"/>
      <c r="QBR24" s="407"/>
      <c r="QBS24" s="407"/>
      <c r="QBT24" s="407"/>
      <c r="QBU24" s="407"/>
      <c r="QBV24" s="407"/>
      <c r="QBW24" s="407"/>
      <c r="QBX24" s="407"/>
      <c r="QBY24" s="407"/>
      <c r="QBZ24" s="407"/>
      <c r="QCA24" s="407"/>
      <c r="QCB24" s="407"/>
      <c r="QCC24" s="407"/>
      <c r="QCD24" s="407"/>
      <c r="QCE24" s="407"/>
      <c r="QCF24" s="407"/>
      <c r="QCG24" s="407"/>
      <c r="QCH24" s="407"/>
      <c r="QCI24" s="407"/>
      <c r="QCJ24" s="407"/>
      <c r="QCK24" s="407"/>
      <c r="QCL24" s="407"/>
      <c r="QCM24" s="407"/>
      <c r="QCN24" s="407"/>
      <c r="QCO24" s="407"/>
      <c r="QCP24" s="407"/>
      <c r="QCQ24" s="407"/>
      <c r="QCR24" s="407"/>
      <c r="QCS24" s="407"/>
      <c r="QCT24" s="407"/>
      <c r="QCU24" s="407"/>
      <c r="QCV24" s="407"/>
      <c r="QCW24" s="407"/>
      <c r="QCX24" s="407"/>
      <c r="QCY24" s="407"/>
      <c r="QCZ24" s="407"/>
      <c r="QDA24" s="407"/>
      <c r="QDB24" s="407"/>
      <c r="QDC24" s="407"/>
      <c r="QDD24" s="407"/>
      <c r="QDE24" s="407"/>
      <c r="QDF24" s="407"/>
      <c r="QDG24" s="407"/>
      <c r="QDH24" s="407"/>
      <c r="QDI24" s="407"/>
      <c r="QDJ24" s="407"/>
      <c r="QDK24" s="407"/>
      <c r="QDL24" s="407"/>
      <c r="QDM24" s="407"/>
      <c r="QDN24" s="407"/>
      <c r="QDO24" s="407"/>
      <c r="QDP24" s="407"/>
      <c r="QDQ24" s="407"/>
      <c r="QDR24" s="407"/>
      <c r="QDS24" s="407"/>
      <c r="QDT24" s="407"/>
      <c r="QDU24" s="407"/>
      <c r="QDV24" s="407"/>
      <c r="QDW24" s="407"/>
      <c r="QDX24" s="407"/>
      <c r="QDY24" s="407"/>
      <c r="QDZ24" s="407"/>
      <c r="QEA24" s="407"/>
      <c r="QEB24" s="407"/>
      <c r="QEC24" s="407"/>
      <c r="QED24" s="407"/>
      <c r="QEE24" s="407"/>
      <c r="QEF24" s="407"/>
      <c r="QEG24" s="407"/>
      <c r="QEH24" s="407"/>
      <c r="QEI24" s="407"/>
      <c r="QEJ24" s="407"/>
      <c r="QEK24" s="407"/>
      <c r="QEL24" s="407"/>
      <c r="QEM24" s="407"/>
      <c r="QEN24" s="407"/>
      <c r="QEO24" s="407"/>
      <c r="QEP24" s="407"/>
      <c r="QEQ24" s="407"/>
      <c r="QER24" s="407"/>
      <c r="QES24" s="407"/>
      <c r="QET24" s="407"/>
      <c r="QEU24" s="407"/>
      <c r="QEV24" s="407"/>
      <c r="QEW24" s="407"/>
      <c r="QEX24" s="407"/>
      <c r="QEY24" s="407"/>
      <c r="QEZ24" s="407"/>
      <c r="QFA24" s="407"/>
      <c r="QFB24" s="407"/>
      <c r="QFC24" s="407"/>
      <c r="QFD24" s="407"/>
      <c r="QFE24" s="407"/>
      <c r="QFF24" s="407"/>
      <c r="QFG24" s="407"/>
      <c r="QFH24" s="407"/>
      <c r="QFI24" s="407"/>
      <c r="QFJ24" s="407"/>
      <c r="QFK24" s="407"/>
      <c r="QFL24" s="407"/>
      <c r="QFM24" s="407"/>
      <c r="QFN24" s="407"/>
      <c r="QFO24" s="407"/>
      <c r="QFP24" s="407"/>
      <c r="QFQ24" s="407"/>
      <c r="QFR24" s="407"/>
      <c r="QFS24" s="407"/>
      <c r="QFT24" s="407"/>
      <c r="QFU24" s="407"/>
      <c r="QFV24" s="407"/>
      <c r="QFW24" s="407"/>
      <c r="QFX24" s="407"/>
      <c r="QFY24" s="407"/>
      <c r="QFZ24" s="407"/>
      <c r="QGA24" s="407"/>
      <c r="QGB24" s="407"/>
      <c r="QGC24" s="407"/>
      <c r="QGD24" s="407"/>
      <c r="QGE24" s="407"/>
      <c r="QGF24" s="407"/>
      <c r="QGG24" s="407"/>
      <c r="QGH24" s="407"/>
      <c r="QGI24" s="407"/>
      <c r="QGJ24" s="407"/>
      <c r="QGK24" s="407"/>
      <c r="QGL24" s="407"/>
      <c r="QGM24" s="407"/>
      <c r="QGN24" s="407"/>
      <c r="QGO24" s="407"/>
      <c r="QGP24" s="407"/>
      <c r="QGQ24" s="407"/>
      <c r="QGR24" s="407"/>
      <c r="QGS24" s="407"/>
      <c r="QGT24" s="407"/>
      <c r="QGU24" s="407"/>
      <c r="QGV24" s="407"/>
      <c r="QGW24" s="407"/>
      <c r="QGX24" s="407"/>
      <c r="QGY24" s="407"/>
      <c r="QGZ24" s="407"/>
      <c r="QHA24" s="407"/>
      <c r="QHB24" s="407"/>
      <c r="QHC24" s="407"/>
      <c r="QHD24" s="407"/>
      <c r="QHE24" s="407"/>
      <c r="QHF24" s="407"/>
      <c r="QHG24" s="407"/>
      <c r="QHH24" s="407"/>
      <c r="QHI24" s="407"/>
      <c r="QHJ24" s="407"/>
      <c r="QHK24" s="407"/>
      <c r="QHL24" s="407"/>
      <c r="QHM24" s="407"/>
      <c r="QHN24" s="407"/>
      <c r="QHO24" s="407"/>
      <c r="QHP24" s="407"/>
      <c r="QHQ24" s="407"/>
      <c r="QHR24" s="407"/>
      <c r="QHS24" s="407"/>
      <c r="QHT24" s="407"/>
      <c r="QHU24" s="407"/>
      <c r="QHV24" s="407"/>
      <c r="QHW24" s="407"/>
      <c r="QHX24" s="407"/>
      <c r="QHY24" s="407"/>
      <c r="QHZ24" s="407"/>
      <c r="QIA24" s="407"/>
      <c r="QIB24" s="407"/>
      <c r="QIC24" s="407"/>
      <c r="QID24" s="407"/>
      <c r="QIE24" s="407"/>
      <c r="QIF24" s="407"/>
      <c r="QIG24" s="407"/>
      <c r="QIH24" s="407"/>
      <c r="QII24" s="407"/>
      <c r="QIJ24" s="407"/>
      <c r="QIK24" s="407"/>
      <c r="QIL24" s="407"/>
      <c r="QIM24" s="407"/>
      <c r="QIN24" s="407"/>
      <c r="QIO24" s="407"/>
      <c r="QIP24" s="407"/>
      <c r="QIQ24" s="407"/>
      <c r="QIR24" s="407"/>
      <c r="QIS24" s="407"/>
      <c r="QIT24" s="407"/>
      <c r="QIU24" s="407"/>
      <c r="QIV24" s="407"/>
      <c r="QIW24" s="407"/>
      <c r="QIX24" s="407"/>
      <c r="QIY24" s="407"/>
      <c r="QIZ24" s="407"/>
      <c r="QJA24" s="407"/>
      <c r="QJB24" s="407"/>
      <c r="QJC24" s="407"/>
      <c r="QJD24" s="407"/>
      <c r="QJE24" s="407"/>
      <c r="QJF24" s="407"/>
      <c r="QJG24" s="407"/>
      <c r="QJH24" s="407"/>
      <c r="QJI24" s="407"/>
      <c r="QJJ24" s="407"/>
      <c r="QJK24" s="407"/>
      <c r="QJL24" s="407"/>
      <c r="QJM24" s="407"/>
      <c r="QJN24" s="407"/>
      <c r="QJO24" s="407"/>
      <c r="QJP24" s="407"/>
      <c r="QJQ24" s="407"/>
      <c r="QJR24" s="407"/>
      <c r="QJS24" s="407"/>
      <c r="QJT24" s="407"/>
      <c r="QJU24" s="407"/>
      <c r="QJV24" s="407"/>
      <c r="QJW24" s="407"/>
      <c r="QJX24" s="407"/>
      <c r="QJY24" s="407"/>
      <c r="QJZ24" s="407"/>
      <c r="QKA24" s="407"/>
      <c r="QKB24" s="407"/>
      <c r="QKC24" s="407"/>
      <c r="QKD24" s="407"/>
      <c r="QKE24" s="407"/>
      <c r="QKF24" s="407"/>
      <c r="QKG24" s="407"/>
      <c r="QKH24" s="407"/>
      <c r="QKI24" s="407"/>
      <c r="QKJ24" s="407"/>
      <c r="QKK24" s="407"/>
      <c r="QKL24" s="407"/>
      <c r="QKM24" s="407"/>
      <c r="QKN24" s="407"/>
      <c r="QKO24" s="407"/>
      <c r="QKP24" s="407"/>
      <c r="QKQ24" s="407"/>
      <c r="QKR24" s="407"/>
      <c r="QKS24" s="407"/>
      <c r="QKT24" s="407"/>
      <c r="QKU24" s="407"/>
      <c r="QKV24" s="407"/>
      <c r="QKW24" s="407"/>
      <c r="QKX24" s="407"/>
      <c r="QKY24" s="407"/>
      <c r="QKZ24" s="407"/>
      <c r="QLA24" s="407"/>
      <c r="QLB24" s="407"/>
      <c r="QLC24" s="407"/>
      <c r="QLD24" s="407"/>
      <c r="QLE24" s="407"/>
      <c r="QLF24" s="407"/>
      <c r="QLG24" s="407"/>
      <c r="QLH24" s="407"/>
      <c r="QLI24" s="407"/>
      <c r="QLJ24" s="407"/>
      <c r="QLK24" s="407"/>
      <c r="QLL24" s="407"/>
      <c r="QLM24" s="407"/>
      <c r="QLN24" s="407"/>
      <c r="QLO24" s="407"/>
      <c r="QLP24" s="407"/>
      <c r="QLQ24" s="407"/>
      <c r="QLR24" s="407"/>
      <c r="QLS24" s="407"/>
      <c r="QLT24" s="407"/>
      <c r="QLU24" s="407"/>
      <c r="QLV24" s="407"/>
      <c r="QLW24" s="407"/>
      <c r="QLX24" s="407"/>
      <c r="QLY24" s="407"/>
      <c r="QLZ24" s="407"/>
      <c r="QMA24" s="407"/>
      <c r="QMB24" s="407"/>
      <c r="QMC24" s="407"/>
      <c r="QMD24" s="407"/>
      <c r="QME24" s="407"/>
      <c r="QMF24" s="407"/>
      <c r="QMG24" s="407"/>
      <c r="QMH24" s="407"/>
      <c r="QMI24" s="407"/>
      <c r="QMJ24" s="407"/>
      <c r="QMK24" s="407"/>
      <c r="QML24" s="407"/>
      <c r="QMM24" s="407"/>
      <c r="QMN24" s="407"/>
      <c r="QMO24" s="407"/>
      <c r="QMP24" s="407"/>
      <c r="QMQ24" s="407"/>
      <c r="QMR24" s="407"/>
      <c r="QMS24" s="407"/>
      <c r="QMT24" s="407"/>
      <c r="QMU24" s="407"/>
      <c r="QMV24" s="407"/>
      <c r="QMW24" s="407"/>
      <c r="QMX24" s="407"/>
      <c r="QMY24" s="407"/>
      <c r="QMZ24" s="407"/>
      <c r="QNA24" s="407"/>
      <c r="QNB24" s="407"/>
      <c r="QNC24" s="407"/>
      <c r="QND24" s="407"/>
      <c r="QNE24" s="407"/>
      <c r="QNF24" s="407"/>
      <c r="QNG24" s="407"/>
      <c r="QNH24" s="407"/>
      <c r="QNI24" s="407"/>
      <c r="QNJ24" s="407"/>
      <c r="QNK24" s="407"/>
      <c r="QNL24" s="407"/>
      <c r="QNM24" s="407"/>
      <c r="QNN24" s="407"/>
      <c r="QNO24" s="407"/>
      <c r="QNP24" s="407"/>
      <c r="QNQ24" s="407"/>
      <c r="QNR24" s="407"/>
      <c r="QNS24" s="407"/>
      <c r="QNT24" s="407"/>
      <c r="QNU24" s="407"/>
      <c r="QNV24" s="407"/>
      <c r="QNW24" s="407"/>
      <c r="QNX24" s="407"/>
      <c r="QNY24" s="407"/>
      <c r="QNZ24" s="407"/>
      <c r="QOA24" s="407"/>
      <c r="QOB24" s="407"/>
      <c r="QOC24" s="407"/>
      <c r="QOD24" s="407"/>
      <c r="QOE24" s="407"/>
      <c r="QOF24" s="407"/>
      <c r="QOG24" s="407"/>
      <c r="QOH24" s="407"/>
      <c r="QOI24" s="407"/>
      <c r="QOJ24" s="407"/>
      <c r="QOK24" s="407"/>
      <c r="QOL24" s="407"/>
      <c r="QOM24" s="407"/>
      <c r="QON24" s="407"/>
      <c r="QOO24" s="407"/>
      <c r="QOP24" s="407"/>
      <c r="QOQ24" s="407"/>
      <c r="QOR24" s="407"/>
      <c r="QOS24" s="407"/>
      <c r="QOT24" s="407"/>
      <c r="QOU24" s="407"/>
      <c r="QOV24" s="407"/>
      <c r="QOW24" s="407"/>
      <c r="QOX24" s="407"/>
      <c r="QOY24" s="407"/>
      <c r="QOZ24" s="407"/>
      <c r="QPA24" s="407"/>
      <c r="QPB24" s="407"/>
      <c r="QPC24" s="407"/>
      <c r="QPD24" s="407"/>
      <c r="QPE24" s="407"/>
      <c r="QPF24" s="407"/>
      <c r="QPG24" s="407"/>
      <c r="QPH24" s="407"/>
      <c r="QPI24" s="407"/>
      <c r="QPJ24" s="407"/>
      <c r="QPK24" s="407"/>
      <c r="QPL24" s="407"/>
      <c r="QPM24" s="407"/>
      <c r="QPN24" s="407"/>
      <c r="QPO24" s="407"/>
      <c r="QPP24" s="407"/>
      <c r="QPQ24" s="407"/>
      <c r="QPR24" s="407"/>
      <c r="QPS24" s="407"/>
      <c r="QPT24" s="407"/>
      <c r="QPU24" s="407"/>
      <c r="QPV24" s="407"/>
      <c r="QPW24" s="407"/>
      <c r="QPX24" s="407"/>
      <c r="QPY24" s="407"/>
      <c r="QPZ24" s="407"/>
      <c r="QQA24" s="407"/>
      <c r="QQB24" s="407"/>
      <c r="QQC24" s="407"/>
      <c r="QQD24" s="407"/>
      <c r="QQE24" s="407"/>
      <c r="QQF24" s="407"/>
      <c r="QQG24" s="407"/>
      <c r="QQH24" s="407"/>
      <c r="QQI24" s="407"/>
      <c r="QQJ24" s="407"/>
      <c r="QQK24" s="407"/>
      <c r="QQL24" s="407"/>
      <c r="QQM24" s="407"/>
      <c r="QQN24" s="407"/>
      <c r="QQO24" s="407"/>
      <c r="QQP24" s="407"/>
      <c r="QQQ24" s="407"/>
      <c r="QQR24" s="407"/>
      <c r="QQS24" s="407"/>
      <c r="QQT24" s="407"/>
      <c r="QQU24" s="407"/>
      <c r="QQV24" s="407"/>
      <c r="QQW24" s="407"/>
      <c r="QQX24" s="407"/>
      <c r="QQY24" s="407"/>
      <c r="QQZ24" s="407"/>
      <c r="QRA24" s="407"/>
      <c r="QRB24" s="407"/>
      <c r="QRC24" s="407"/>
      <c r="QRD24" s="407"/>
      <c r="QRE24" s="407"/>
      <c r="QRF24" s="407"/>
      <c r="QRG24" s="407"/>
      <c r="QRH24" s="407"/>
      <c r="QRI24" s="407"/>
      <c r="QRJ24" s="407"/>
      <c r="QRK24" s="407"/>
      <c r="QRL24" s="407"/>
      <c r="QRM24" s="407"/>
      <c r="QRN24" s="407"/>
      <c r="QRO24" s="407"/>
      <c r="QRP24" s="407"/>
      <c r="QRQ24" s="407"/>
      <c r="QRR24" s="407"/>
      <c r="QRS24" s="407"/>
      <c r="QRT24" s="407"/>
      <c r="QRU24" s="407"/>
      <c r="QRV24" s="407"/>
      <c r="QRW24" s="407"/>
      <c r="QRX24" s="407"/>
      <c r="QRY24" s="407"/>
      <c r="QRZ24" s="407"/>
      <c r="QSA24" s="407"/>
      <c r="QSB24" s="407"/>
      <c r="QSC24" s="407"/>
      <c r="QSD24" s="407"/>
      <c r="QSE24" s="407"/>
      <c r="QSF24" s="407"/>
      <c r="QSG24" s="407"/>
      <c r="QSH24" s="407"/>
      <c r="QSI24" s="407"/>
      <c r="QSJ24" s="407"/>
      <c r="QSK24" s="407"/>
      <c r="QSL24" s="407"/>
      <c r="QSM24" s="407"/>
      <c r="QSN24" s="407"/>
      <c r="QSO24" s="407"/>
      <c r="QSP24" s="407"/>
      <c r="QSQ24" s="407"/>
      <c r="QSR24" s="407"/>
      <c r="QSS24" s="407"/>
      <c r="QST24" s="407"/>
      <c r="QSU24" s="407"/>
      <c r="QSV24" s="407"/>
      <c r="QSW24" s="407"/>
      <c r="QSX24" s="407"/>
      <c r="QSY24" s="407"/>
      <c r="QSZ24" s="407"/>
      <c r="QTA24" s="407"/>
      <c r="QTB24" s="407"/>
      <c r="QTC24" s="407"/>
      <c r="QTD24" s="407"/>
      <c r="QTE24" s="407"/>
      <c r="QTF24" s="407"/>
      <c r="QTG24" s="407"/>
      <c r="QTH24" s="407"/>
      <c r="QTI24" s="407"/>
      <c r="QTJ24" s="407"/>
      <c r="QTK24" s="407"/>
      <c r="QTL24" s="407"/>
      <c r="QTM24" s="407"/>
      <c r="QTN24" s="407"/>
      <c r="QTO24" s="407"/>
      <c r="QTP24" s="407"/>
      <c r="QTQ24" s="407"/>
      <c r="QTR24" s="407"/>
      <c r="QTS24" s="407"/>
      <c r="QTT24" s="407"/>
      <c r="QTU24" s="407"/>
      <c r="QTV24" s="407"/>
      <c r="QTW24" s="407"/>
      <c r="QTX24" s="407"/>
      <c r="QTY24" s="407"/>
      <c r="QTZ24" s="407"/>
      <c r="QUA24" s="407"/>
      <c r="QUB24" s="407"/>
      <c r="QUC24" s="407"/>
      <c r="QUD24" s="407"/>
      <c r="QUE24" s="407"/>
      <c r="QUF24" s="407"/>
      <c r="QUG24" s="407"/>
      <c r="QUH24" s="407"/>
      <c r="QUI24" s="407"/>
      <c r="QUJ24" s="407"/>
      <c r="QUK24" s="407"/>
      <c r="QUL24" s="407"/>
      <c r="QUM24" s="407"/>
      <c r="QUN24" s="407"/>
      <c r="QUO24" s="407"/>
      <c r="QUP24" s="407"/>
      <c r="QUQ24" s="407"/>
      <c r="QUR24" s="407"/>
      <c r="QUS24" s="407"/>
      <c r="QUT24" s="407"/>
      <c r="QUU24" s="407"/>
      <c r="QUV24" s="407"/>
      <c r="QUW24" s="407"/>
      <c r="QUX24" s="407"/>
      <c r="QUY24" s="407"/>
      <c r="QUZ24" s="407"/>
      <c r="QVA24" s="407"/>
      <c r="QVB24" s="407"/>
      <c r="QVC24" s="407"/>
      <c r="QVD24" s="407"/>
      <c r="QVE24" s="407"/>
      <c r="QVF24" s="407"/>
      <c r="QVG24" s="407"/>
      <c r="QVH24" s="407"/>
      <c r="QVI24" s="407"/>
      <c r="QVJ24" s="407"/>
      <c r="QVK24" s="407"/>
      <c r="QVL24" s="407"/>
      <c r="QVM24" s="407"/>
      <c r="QVN24" s="407"/>
      <c r="QVO24" s="407"/>
      <c r="QVP24" s="407"/>
      <c r="QVQ24" s="407"/>
      <c r="QVR24" s="407"/>
      <c r="QVS24" s="407"/>
      <c r="QVT24" s="407"/>
      <c r="QVU24" s="407"/>
      <c r="QVV24" s="407"/>
      <c r="QVW24" s="407"/>
      <c r="QVX24" s="407"/>
      <c r="QVY24" s="407"/>
      <c r="QVZ24" s="407"/>
      <c r="QWA24" s="407"/>
      <c r="QWB24" s="407"/>
      <c r="QWC24" s="407"/>
      <c r="QWD24" s="407"/>
      <c r="QWE24" s="407"/>
      <c r="QWF24" s="407"/>
      <c r="QWG24" s="407"/>
      <c r="QWH24" s="407"/>
      <c r="QWI24" s="407"/>
      <c r="QWJ24" s="407"/>
      <c r="QWK24" s="407"/>
      <c r="QWL24" s="407"/>
      <c r="QWM24" s="407"/>
      <c r="QWN24" s="407"/>
      <c r="QWO24" s="407"/>
      <c r="QWP24" s="407"/>
      <c r="QWQ24" s="407"/>
      <c r="QWR24" s="407"/>
      <c r="QWS24" s="407"/>
      <c r="QWT24" s="407"/>
      <c r="QWU24" s="407"/>
      <c r="QWV24" s="407"/>
      <c r="QWW24" s="407"/>
      <c r="QWX24" s="407"/>
      <c r="QWY24" s="407"/>
      <c r="QWZ24" s="407"/>
      <c r="QXA24" s="407"/>
      <c r="QXB24" s="407"/>
      <c r="QXC24" s="407"/>
      <c r="QXD24" s="407"/>
      <c r="QXE24" s="407"/>
      <c r="QXF24" s="407"/>
      <c r="QXG24" s="407"/>
      <c r="QXH24" s="407"/>
      <c r="QXI24" s="407"/>
      <c r="QXJ24" s="407"/>
      <c r="QXK24" s="407"/>
      <c r="QXL24" s="407"/>
      <c r="QXM24" s="407"/>
      <c r="QXN24" s="407"/>
      <c r="QXO24" s="407"/>
      <c r="QXP24" s="407"/>
      <c r="QXQ24" s="407"/>
      <c r="QXR24" s="407"/>
      <c r="QXS24" s="407"/>
      <c r="QXT24" s="407"/>
      <c r="QXU24" s="407"/>
      <c r="QXV24" s="407"/>
      <c r="QXW24" s="407"/>
      <c r="QXX24" s="407"/>
      <c r="QXY24" s="407"/>
      <c r="QXZ24" s="407"/>
      <c r="QYA24" s="407"/>
      <c r="QYB24" s="407"/>
      <c r="QYC24" s="407"/>
      <c r="QYD24" s="407"/>
      <c r="QYE24" s="407"/>
      <c r="QYF24" s="407"/>
      <c r="QYG24" s="407"/>
      <c r="QYH24" s="407"/>
      <c r="QYI24" s="407"/>
      <c r="QYJ24" s="407"/>
      <c r="QYK24" s="407"/>
      <c r="QYL24" s="407"/>
      <c r="QYM24" s="407"/>
      <c r="QYN24" s="407"/>
      <c r="QYO24" s="407"/>
      <c r="QYP24" s="407"/>
      <c r="QYQ24" s="407"/>
      <c r="QYR24" s="407"/>
      <c r="QYS24" s="407"/>
      <c r="QYT24" s="407"/>
      <c r="QYU24" s="407"/>
      <c r="QYV24" s="407"/>
      <c r="QYW24" s="407"/>
      <c r="QYX24" s="407"/>
      <c r="QYY24" s="407"/>
      <c r="QYZ24" s="407"/>
      <c r="QZA24" s="407"/>
      <c r="QZB24" s="407"/>
      <c r="QZC24" s="407"/>
      <c r="QZD24" s="407"/>
      <c r="QZE24" s="407"/>
      <c r="QZF24" s="407"/>
      <c r="QZG24" s="407"/>
      <c r="QZH24" s="407"/>
      <c r="QZI24" s="407"/>
      <c r="QZJ24" s="407"/>
      <c r="QZK24" s="407"/>
      <c r="QZL24" s="407"/>
      <c r="QZM24" s="407"/>
      <c r="QZN24" s="407"/>
      <c r="QZO24" s="407"/>
      <c r="QZP24" s="407"/>
      <c r="QZQ24" s="407"/>
      <c r="QZR24" s="407"/>
      <c r="QZS24" s="407"/>
      <c r="QZT24" s="407"/>
      <c r="QZU24" s="407"/>
      <c r="QZV24" s="407"/>
      <c r="QZW24" s="407"/>
      <c r="QZX24" s="407"/>
      <c r="QZY24" s="407"/>
      <c r="QZZ24" s="407"/>
      <c r="RAA24" s="407"/>
      <c r="RAB24" s="407"/>
      <c r="RAC24" s="407"/>
      <c r="RAD24" s="407"/>
      <c r="RAE24" s="407"/>
      <c r="RAF24" s="407"/>
      <c r="RAG24" s="407"/>
      <c r="RAH24" s="407"/>
      <c r="RAI24" s="407"/>
      <c r="RAJ24" s="407"/>
      <c r="RAK24" s="407"/>
      <c r="RAL24" s="407"/>
      <c r="RAM24" s="407"/>
      <c r="RAN24" s="407"/>
      <c r="RAO24" s="407"/>
      <c r="RAP24" s="407"/>
      <c r="RAQ24" s="407"/>
      <c r="RAR24" s="407"/>
      <c r="RAS24" s="407"/>
      <c r="RAT24" s="407"/>
      <c r="RAU24" s="407"/>
      <c r="RAV24" s="407"/>
      <c r="RAW24" s="407"/>
      <c r="RAX24" s="407"/>
      <c r="RAY24" s="407"/>
      <c r="RAZ24" s="407"/>
      <c r="RBA24" s="407"/>
      <c r="RBB24" s="407"/>
      <c r="RBC24" s="407"/>
      <c r="RBD24" s="407"/>
      <c r="RBE24" s="407"/>
      <c r="RBF24" s="407"/>
      <c r="RBG24" s="407"/>
      <c r="RBH24" s="407"/>
      <c r="RBI24" s="407"/>
      <c r="RBJ24" s="407"/>
      <c r="RBK24" s="407"/>
      <c r="RBL24" s="407"/>
      <c r="RBM24" s="407"/>
      <c r="RBN24" s="407"/>
      <c r="RBO24" s="407"/>
      <c r="RBP24" s="407"/>
      <c r="RBQ24" s="407"/>
      <c r="RBR24" s="407"/>
      <c r="RBS24" s="407"/>
      <c r="RBT24" s="407"/>
      <c r="RBU24" s="407"/>
      <c r="RBV24" s="407"/>
      <c r="RBW24" s="407"/>
      <c r="RBX24" s="407"/>
      <c r="RBY24" s="407"/>
      <c r="RBZ24" s="407"/>
      <c r="RCA24" s="407"/>
      <c r="RCB24" s="407"/>
      <c r="RCC24" s="407"/>
      <c r="RCD24" s="407"/>
      <c r="RCE24" s="407"/>
      <c r="RCF24" s="407"/>
      <c r="RCG24" s="407"/>
      <c r="RCH24" s="407"/>
      <c r="RCI24" s="407"/>
      <c r="RCJ24" s="407"/>
      <c r="RCK24" s="407"/>
      <c r="RCL24" s="407"/>
      <c r="RCM24" s="407"/>
      <c r="RCN24" s="407"/>
      <c r="RCO24" s="407"/>
      <c r="RCP24" s="407"/>
      <c r="RCQ24" s="407"/>
      <c r="RCR24" s="407"/>
      <c r="RCS24" s="407"/>
      <c r="RCT24" s="407"/>
      <c r="RCU24" s="407"/>
      <c r="RCV24" s="407"/>
      <c r="RCW24" s="407"/>
      <c r="RCX24" s="407"/>
      <c r="RCY24" s="407"/>
      <c r="RCZ24" s="407"/>
      <c r="RDA24" s="407"/>
      <c r="RDB24" s="407"/>
      <c r="RDC24" s="407"/>
      <c r="RDD24" s="407"/>
      <c r="RDE24" s="407"/>
      <c r="RDF24" s="407"/>
      <c r="RDG24" s="407"/>
      <c r="RDH24" s="407"/>
      <c r="RDI24" s="407"/>
      <c r="RDJ24" s="407"/>
      <c r="RDK24" s="407"/>
      <c r="RDL24" s="407"/>
      <c r="RDM24" s="407"/>
      <c r="RDN24" s="407"/>
      <c r="RDO24" s="407"/>
      <c r="RDP24" s="407"/>
      <c r="RDQ24" s="407"/>
      <c r="RDR24" s="407"/>
      <c r="RDS24" s="407"/>
      <c r="RDT24" s="407"/>
      <c r="RDU24" s="407"/>
      <c r="RDV24" s="407"/>
      <c r="RDW24" s="407"/>
      <c r="RDX24" s="407"/>
      <c r="RDY24" s="407"/>
      <c r="RDZ24" s="407"/>
      <c r="REA24" s="407"/>
      <c r="REB24" s="407"/>
      <c r="REC24" s="407"/>
      <c r="RED24" s="407"/>
      <c r="REE24" s="407"/>
      <c r="REF24" s="407"/>
      <c r="REG24" s="407"/>
      <c r="REH24" s="407"/>
      <c r="REI24" s="407"/>
      <c r="REJ24" s="407"/>
      <c r="REK24" s="407"/>
      <c r="REL24" s="407"/>
      <c r="REM24" s="407"/>
      <c r="REN24" s="407"/>
      <c r="REO24" s="407"/>
      <c r="REP24" s="407"/>
      <c r="REQ24" s="407"/>
      <c r="RER24" s="407"/>
      <c r="RES24" s="407"/>
      <c r="RET24" s="407"/>
      <c r="REU24" s="407"/>
      <c r="REV24" s="407"/>
      <c r="REW24" s="407"/>
      <c r="REX24" s="407"/>
      <c r="REY24" s="407"/>
      <c r="REZ24" s="407"/>
      <c r="RFA24" s="407"/>
      <c r="RFB24" s="407"/>
      <c r="RFC24" s="407"/>
      <c r="RFD24" s="407"/>
      <c r="RFE24" s="407"/>
      <c r="RFF24" s="407"/>
      <c r="RFG24" s="407"/>
      <c r="RFH24" s="407"/>
      <c r="RFI24" s="407"/>
      <c r="RFJ24" s="407"/>
      <c r="RFK24" s="407"/>
      <c r="RFL24" s="407"/>
      <c r="RFM24" s="407"/>
      <c r="RFN24" s="407"/>
      <c r="RFO24" s="407"/>
      <c r="RFP24" s="407"/>
      <c r="RFQ24" s="407"/>
      <c r="RFR24" s="407"/>
      <c r="RFS24" s="407"/>
      <c r="RFT24" s="407"/>
      <c r="RFU24" s="407"/>
      <c r="RFV24" s="407"/>
      <c r="RFW24" s="407"/>
      <c r="RFX24" s="407"/>
      <c r="RFY24" s="407"/>
      <c r="RFZ24" s="407"/>
      <c r="RGA24" s="407"/>
      <c r="RGB24" s="407"/>
      <c r="RGC24" s="407"/>
      <c r="RGD24" s="407"/>
      <c r="RGE24" s="407"/>
      <c r="RGF24" s="407"/>
      <c r="RGG24" s="407"/>
      <c r="RGH24" s="407"/>
      <c r="RGI24" s="407"/>
      <c r="RGJ24" s="407"/>
      <c r="RGK24" s="407"/>
      <c r="RGL24" s="407"/>
      <c r="RGM24" s="407"/>
      <c r="RGN24" s="407"/>
      <c r="RGO24" s="407"/>
      <c r="RGP24" s="407"/>
      <c r="RGQ24" s="407"/>
      <c r="RGR24" s="407"/>
      <c r="RGS24" s="407"/>
      <c r="RGT24" s="407"/>
      <c r="RGU24" s="407"/>
      <c r="RGV24" s="407"/>
      <c r="RGW24" s="407"/>
      <c r="RGX24" s="407"/>
      <c r="RGY24" s="407"/>
      <c r="RGZ24" s="407"/>
      <c r="RHA24" s="407"/>
      <c r="RHB24" s="407"/>
      <c r="RHC24" s="407"/>
      <c r="RHD24" s="407"/>
      <c r="RHE24" s="407"/>
      <c r="RHF24" s="407"/>
      <c r="RHG24" s="407"/>
      <c r="RHH24" s="407"/>
      <c r="RHI24" s="407"/>
      <c r="RHJ24" s="407"/>
      <c r="RHK24" s="407"/>
      <c r="RHL24" s="407"/>
      <c r="RHM24" s="407"/>
      <c r="RHN24" s="407"/>
      <c r="RHO24" s="407"/>
      <c r="RHP24" s="407"/>
      <c r="RHQ24" s="407"/>
      <c r="RHR24" s="407"/>
      <c r="RHS24" s="407"/>
      <c r="RHT24" s="407"/>
      <c r="RHU24" s="407"/>
      <c r="RHV24" s="407"/>
      <c r="RHW24" s="407"/>
      <c r="RHX24" s="407"/>
      <c r="RHY24" s="407"/>
      <c r="RHZ24" s="407"/>
      <c r="RIA24" s="407"/>
      <c r="RIB24" s="407"/>
      <c r="RIC24" s="407"/>
      <c r="RID24" s="407"/>
      <c r="RIE24" s="407"/>
      <c r="RIF24" s="407"/>
      <c r="RIG24" s="407"/>
      <c r="RIH24" s="407"/>
      <c r="RII24" s="407"/>
      <c r="RIJ24" s="407"/>
      <c r="RIK24" s="407"/>
      <c r="RIL24" s="407"/>
      <c r="RIM24" s="407"/>
      <c r="RIN24" s="407"/>
      <c r="RIO24" s="407"/>
      <c r="RIP24" s="407"/>
      <c r="RIQ24" s="407"/>
      <c r="RIR24" s="407"/>
      <c r="RIS24" s="407"/>
      <c r="RIT24" s="407"/>
      <c r="RIU24" s="407"/>
      <c r="RIV24" s="407"/>
      <c r="RIW24" s="407"/>
      <c r="RIX24" s="407"/>
      <c r="RIY24" s="407"/>
      <c r="RIZ24" s="407"/>
      <c r="RJA24" s="407"/>
      <c r="RJB24" s="407"/>
      <c r="RJC24" s="407"/>
      <c r="RJD24" s="407"/>
      <c r="RJE24" s="407"/>
      <c r="RJF24" s="407"/>
      <c r="RJG24" s="407"/>
      <c r="RJH24" s="407"/>
      <c r="RJI24" s="407"/>
      <c r="RJJ24" s="407"/>
      <c r="RJK24" s="407"/>
      <c r="RJL24" s="407"/>
      <c r="RJM24" s="407"/>
      <c r="RJN24" s="407"/>
      <c r="RJO24" s="407"/>
      <c r="RJP24" s="407"/>
      <c r="RJQ24" s="407"/>
      <c r="RJR24" s="407"/>
      <c r="RJS24" s="407"/>
      <c r="RJT24" s="407"/>
      <c r="RJU24" s="407"/>
      <c r="RJV24" s="407"/>
      <c r="RJW24" s="407"/>
      <c r="RJX24" s="407"/>
      <c r="RJY24" s="407"/>
      <c r="RJZ24" s="407"/>
      <c r="RKA24" s="407"/>
      <c r="RKB24" s="407"/>
      <c r="RKC24" s="407"/>
      <c r="RKD24" s="407"/>
      <c r="RKE24" s="407"/>
      <c r="RKF24" s="407"/>
      <c r="RKG24" s="407"/>
      <c r="RKH24" s="407"/>
      <c r="RKI24" s="407"/>
      <c r="RKJ24" s="407"/>
      <c r="RKK24" s="407"/>
      <c r="RKL24" s="407"/>
      <c r="RKM24" s="407"/>
      <c r="RKN24" s="407"/>
      <c r="RKO24" s="407"/>
      <c r="RKP24" s="407"/>
      <c r="RKQ24" s="407"/>
      <c r="RKR24" s="407"/>
      <c r="RKS24" s="407"/>
      <c r="RKT24" s="407"/>
      <c r="RKU24" s="407"/>
      <c r="RKV24" s="407"/>
      <c r="RKW24" s="407"/>
      <c r="RKX24" s="407"/>
      <c r="RKY24" s="407"/>
      <c r="RKZ24" s="407"/>
      <c r="RLA24" s="407"/>
      <c r="RLB24" s="407"/>
      <c r="RLC24" s="407"/>
      <c r="RLD24" s="407"/>
      <c r="RLE24" s="407"/>
      <c r="RLF24" s="407"/>
      <c r="RLG24" s="407"/>
      <c r="RLH24" s="407"/>
      <c r="RLI24" s="407"/>
      <c r="RLJ24" s="407"/>
      <c r="RLK24" s="407"/>
      <c r="RLL24" s="407"/>
      <c r="RLM24" s="407"/>
      <c r="RLN24" s="407"/>
      <c r="RLO24" s="407"/>
      <c r="RLP24" s="407"/>
      <c r="RLQ24" s="407"/>
      <c r="RLR24" s="407"/>
      <c r="RLS24" s="407"/>
      <c r="RLT24" s="407"/>
      <c r="RLU24" s="407"/>
      <c r="RLV24" s="407"/>
      <c r="RLW24" s="407"/>
      <c r="RLX24" s="407"/>
      <c r="RLY24" s="407"/>
      <c r="RLZ24" s="407"/>
      <c r="RMA24" s="407"/>
      <c r="RMB24" s="407"/>
      <c r="RMC24" s="407"/>
      <c r="RMD24" s="407"/>
      <c r="RME24" s="407"/>
      <c r="RMF24" s="407"/>
      <c r="RMG24" s="407"/>
      <c r="RMH24" s="407"/>
      <c r="RMI24" s="407"/>
      <c r="RMJ24" s="407"/>
      <c r="RMK24" s="407"/>
      <c r="RML24" s="407"/>
      <c r="RMM24" s="407"/>
      <c r="RMN24" s="407"/>
      <c r="RMO24" s="407"/>
      <c r="RMP24" s="407"/>
      <c r="RMQ24" s="407"/>
      <c r="RMR24" s="407"/>
      <c r="RMS24" s="407"/>
      <c r="RMT24" s="407"/>
      <c r="RMU24" s="407"/>
      <c r="RMV24" s="407"/>
      <c r="RMW24" s="407"/>
      <c r="RMX24" s="407"/>
      <c r="RMY24" s="407"/>
      <c r="RMZ24" s="407"/>
      <c r="RNA24" s="407"/>
      <c r="RNB24" s="407"/>
      <c r="RNC24" s="407"/>
      <c r="RND24" s="407"/>
      <c r="RNE24" s="407"/>
      <c r="RNF24" s="407"/>
      <c r="RNG24" s="407"/>
      <c r="RNH24" s="407"/>
      <c r="RNI24" s="407"/>
      <c r="RNJ24" s="407"/>
      <c r="RNK24" s="407"/>
      <c r="RNL24" s="407"/>
      <c r="RNM24" s="407"/>
      <c r="RNN24" s="407"/>
      <c r="RNO24" s="407"/>
      <c r="RNP24" s="407"/>
      <c r="RNQ24" s="407"/>
      <c r="RNR24" s="407"/>
      <c r="RNS24" s="407"/>
      <c r="RNT24" s="407"/>
      <c r="RNU24" s="407"/>
      <c r="RNV24" s="407"/>
      <c r="RNW24" s="407"/>
      <c r="RNX24" s="407"/>
      <c r="RNY24" s="407"/>
      <c r="RNZ24" s="407"/>
      <c r="ROA24" s="407"/>
      <c r="ROB24" s="407"/>
      <c r="ROC24" s="407"/>
      <c r="ROD24" s="407"/>
      <c r="ROE24" s="407"/>
      <c r="ROF24" s="407"/>
      <c r="ROG24" s="407"/>
      <c r="ROH24" s="407"/>
      <c r="ROI24" s="407"/>
      <c r="ROJ24" s="407"/>
      <c r="ROK24" s="407"/>
      <c r="ROL24" s="407"/>
      <c r="ROM24" s="407"/>
      <c r="RON24" s="407"/>
      <c r="ROO24" s="407"/>
      <c r="ROP24" s="407"/>
      <c r="ROQ24" s="407"/>
      <c r="ROR24" s="407"/>
      <c r="ROS24" s="407"/>
      <c r="ROT24" s="407"/>
      <c r="ROU24" s="407"/>
      <c r="ROV24" s="407"/>
      <c r="ROW24" s="407"/>
      <c r="ROX24" s="407"/>
      <c r="ROY24" s="407"/>
      <c r="ROZ24" s="407"/>
      <c r="RPA24" s="407"/>
      <c r="RPB24" s="407"/>
      <c r="RPC24" s="407"/>
      <c r="RPD24" s="407"/>
      <c r="RPE24" s="407"/>
      <c r="RPF24" s="407"/>
      <c r="RPG24" s="407"/>
      <c r="RPH24" s="407"/>
      <c r="RPI24" s="407"/>
      <c r="RPJ24" s="407"/>
      <c r="RPK24" s="407"/>
      <c r="RPL24" s="407"/>
      <c r="RPM24" s="407"/>
      <c r="RPN24" s="407"/>
      <c r="RPO24" s="407"/>
      <c r="RPP24" s="407"/>
      <c r="RPQ24" s="407"/>
      <c r="RPR24" s="407"/>
      <c r="RPS24" s="407"/>
      <c r="RPT24" s="407"/>
      <c r="RPU24" s="407"/>
      <c r="RPV24" s="407"/>
      <c r="RPW24" s="407"/>
      <c r="RPX24" s="407"/>
      <c r="RPY24" s="407"/>
      <c r="RPZ24" s="407"/>
      <c r="RQA24" s="407"/>
      <c r="RQB24" s="407"/>
      <c r="RQC24" s="407"/>
      <c r="RQD24" s="407"/>
      <c r="RQE24" s="407"/>
      <c r="RQF24" s="407"/>
      <c r="RQG24" s="407"/>
      <c r="RQH24" s="407"/>
      <c r="RQI24" s="407"/>
      <c r="RQJ24" s="407"/>
      <c r="RQK24" s="407"/>
      <c r="RQL24" s="407"/>
      <c r="RQM24" s="407"/>
      <c r="RQN24" s="407"/>
      <c r="RQO24" s="407"/>
      <c r="RQP24" s="407"/>
      <c r="RQQ24" s="407"/>
      <c r="RQR24" s="407"/>
      <c r="RQS24" s="407"/>
      <c r="RQT24" s="407"/>
      <c r="RQU24" s="407"/>
      <c r="RQV24" s="407"/>
      <c r="RQW24" s="407"/>
      <c r="RQX24" s="407"/>
      <c r="RQY24" s="407"/>
      <c r="RQZ24" s="407"/>
      <c r="RRA24" s="407"/>
      <c r="RRB24" s="407"/>
      <c r="RRC24" s="407"/>
      <c r="RRD24" s="407"/>
      <c r="RRE24" s="407"/>
      <c r="RRF24" s="407"/>
      <c r="RRG24" s="407"/>
      <c r="RRH24" s="407"/>
      <c r="RRI24" s="407"/>
      <c r="RRJ24" s="407"/>
      <c r="RRK24" s="407"/>
      <c r="RRL24" s="407"/>
      <c r="RRM24" s="407"/>
      <c r="RRN24" s="407"/>
      <c r="RRO24" s="407"/>
      <c r="RRP24" s="407"/>
      <c r="RRQ24" s="407"/>
      <c r="RRR24" s="407"/>
      <c r="RRS24" s="407"/>
      <c r="RRT24" s="407"/>
      <c r="RRU24" s="407"/>
      <c r="RRV24" s="407"/>
      <c r="RRW24" s="407"/>
      <c r="RRX24" s="407"/>
      <c r="RRY24" s="407"/>
      <c r="RRZ24" s="407"/>
      <c r="RSA24" s="407"/>
      <c r="RSB24" s="407"/>
      <c r="RSC24" s="407"/>
      <c r="RSD24" s="407"/>
      <c r="RSE24" s="407"/>
      <c r="RSF24" s="407"/>
      <c r="RSG24" s="407"/>
      <c r="RSH24" s="407"/>
      <c r="RSI24" s="407"/>
      <c r="RSJ24" s="407"/>
      <c r="RSK24" s="407"/>
      <c r="RSL24" s="407"/>
      <c r="RSM24" s="407"/>
      <c r="RSN24" s="407"/>
      <c r="RSO24" s="407"/>
      <c r="RSP24" s="407"/>
      <c r="RSQ24" s="407"/>
      <c r="RSR24" s="407"/>
      <c r="RSS24" s="407"/>
      <c r="RST24" s="407"/>
      <c r="RSU24" s="407"/>
      <c r="RSV24" s="407"/>
      <c r="RSW24" s="407"/>
      <c r="RSX24" s="407"/>
      <c r="RSY24" s="407"/>
      <c r="RSZ24" s="407"/>
      <c r="RTA24" s="407"/>
      <c r="RTB24" s="407"/>
      <c r="RTC24" s="407"/>
      <c r="RTD24" s="407"/>
      <c r="RTE24" s="407"/>
      <c r="RTF24" s="407"/>
      <c r="RTG24" s="407"/>
      <c r="RTH24" s="407"/>
      <c r="RTI24" s="407"/>
      <c r="RTJ24" s="407"/>
      <c r="RTK24" s="407"/>
      <c r="RTL24" s="407"/>
      <c r="RTM24" s="407"/>
      <c r="RTN24" s="407"/>
      <c r="RTO24" s="407"/>
      <c r="RTP24" s="407"/>
      <c r="RTQ24" s="407"/>
      <c r="RTR24" s="407"/>
      <c r="RTS24" s="407"/>
      <c r="RTT24" s="407"/>
      <c r="RTU24" s="407"/>
      <c r="RTV24" s="407"/>
      <c r="RTW24" s="407"/>
      <c r="RTX24" s="407"/>
      <c r="RTY24" s="407"/>
      <c r="RTZ24" s="407"/>
      <c r="RUA24" s="407"/>
      <c r="RUB24" s="407"/>
      <c r="RUC24" s="407"/>
      <c r="RUD24" s="407"/>
      <c r="RUE24" s="407"/>
      <c r="RUF24" s="407"/>
      <c r="RUG24" s="407"/>
      <c r="RUH24" s="407"/>
      <c r="RUI24" s="407"/>
      <c r="RUJ24" s="407"/>
      <c r="RUK24" s="407"/>
      <c r="RUL24" s="407"/>
      <c r="RUM24" s="407"/>
      <c r="RUN24" s="407"/>
      <c r="RUO24" s="407"/>
      <c r="RUP24" s="407"/>
      <c r="RUQ24" s="407"/>
      <c r="RUR24" s="407"/>
      <c r="RUS24" s="407"/>
      <c r="RUT24" s="407"/>
      <c r="RUU24" s="407"/>
      <c r="RUV24" s="407"/>
      <c r="RUW24" s="407"/>
      <c r="RUX24" s="407"/>
      <c r="RUY24" s="407"/>
      <c r="RUZ24" s="407"/>
      <c r="RVA24" s="407"/>
      <c r="RVB24" s="407"/>
      <c r="RVC24" s="407"/>
      <c r="RVD24" s="407"/>
      <c r="RVE24" s="407"/>
      <c r="RVF24" s="407"/>
      <c r="RVG24" s="407"/>
      <c r="RVH24" s="407"/>
      <c r="RVI24" s="407"/>
      <c r="RVJ24" s="407"/>
      <c r="RVK24" s="407"/>
      <c r="RVL24" s="407"/>
      <c r="RVM24" s="407"/>
      <c r="RVN24" s="407"/>
      <c r="RVO24" s="407"/>
      <c r="RVP24" s="407"/>
      <c r="RVQ24" s="407"/>
      <c r="RVR24" s="407"/>
      <c r="RVS24" s="407"/>
      <c r="RVT24" s="407"/>
      <c r="RVU24" s="407"/>
      <c r="RVV24" s="407"/>
      <c r="RVW24" s="407"/>
      <c r="RVX24" s="407"/>
      <c r="RVY24" s="407"/>
      <c r="RVZ24" s="407"/>
      <c r="RWA24" s="407"/>
      <c r="RWB24" s="407"/>
      <c r="RWC24" s="407"/>
      <c r="RWD24" s="407"/>
      <c r="RWE24" s="407"/>
      <c r="RWF24" s="407"/>
      <c r="RWG24" s="407"/>
      <c r="RWH24" s="407"/>
      <c r="RWI24" s="407"/>
      <c r="RWJ24" s="407"/>
      <c r="RWK24" s="407"/>
      <c r="RWL24" s="407"/>
      <c r="RWM24" s="407"/>
      <c r="RWN24" s="407"/>
      <c r="RWO24" s="407"/>
      <c r="RWP24" s="407"/>
      <c r="RWQ24" s="407"/>
      <c r="RWR24" s="407"/>
      <c r="RWS24" s="407"/>
      <c r="RWT24" s="407"/>
      <c r="RWU24" s="407"/>
      <c r="RWV24" s="407"/>
      <c r="RWW24" s="407"/>
      <c r="RWX24" s="407"/>
      <c r="RWY24" s="407"/>
      <c r="RWZ24" s="407"/>
      <c r="RXA24" s="407"/>
      <c r="RXB24" s="407"/>
      <c r="RXC24" s="407"/>
      <c r="RXD24" s="407"/>
      <c r="RXE24" s="407"/>
      <c r="RXF24" s="407"/>
      <c r="RXG24" s="407"/>
      <c r="RXH24" s="407"/>
      <c r="RXI24" s="407"/>
      <c r="RXJ24" s="407"/>
      <c r="RXK24" s="407"/>
      <c r="RXL24" s="407"/>
      <c r="RXM24" s="407"/>
      <c r="RXN24" s="407"/>
      <c r="RXO24" s="407"/>
      <c r="RXP24" s="407"/>
      <c r="RXQ24" s="407"/>
      <c r="RXR24" s="407"/>
      <c r="RXS24" s="407"/>
      <c r="RXT24" s="407"/>
      <c r="RXU24" s="407"/>
      <c r="RXV24" s="407"/>
      <c r="RXW24" s="407"/>
      <c r="RXX24" s="407"/>
      <c r="RXY24" s="407"/>
      <c r="RXZ24" s="407"/>
      <c r="RYA24" s="407"/>
      <c r="RYB24" s="407"/>
      <c r="RYC24" s="407"/>
      <c r="RYD24" s="407"/>
      <c r="RYE24" s="407"/>
      <c r="RYF24" s="407"/>
      <c r="RYG24" s="407"/>
      <c r="RYH24" s="407"/>
      <c r="RYI24" s="407"/>
      <c r="RYJ24" s="407"/>
      <c r="RYK24" s="407"/>
      <c r="RYL24" s="407"/>
      <c r="RYM24" s="407"/>
      <c r="RYN24" s="407"/>
      <c r="RYO24" s="407"/>
      <c r="RYP24" s="407"/>
      <c r="RYQ24" s="407"/>
      <c r="RYR24" s="407"/>
      <c r="RYS24" s="407"/>
      <c r="RYT24" s="407"/>
      <c r="RYU24" s="407"/>
      <c r="RYV24" s="407"/>
      <c r="RYW24" s="407"/>
      <c r="RYX24" s="407"/>
      <c r="RYY24" s="407"/>
      <c r="RYZ24" s="407"/>
      <c r="RZA24" s="407"/>
      <c r="RZB24" s="407"/>
      <c r="RZC24" s="407"/>
      <c r="RZD24" s="407"/>
      <c r="RZE24" s="407"/>
      <c r="RZF24" s="407"/>
      <c r="RZG24" s="407"/>
      <c r="RZH24" s="407"/>
      <c r="RZI24" s="407"/>
      <c r="RZJ24" s="407"/>
      <c r="RZK24" s="407"/>
      <c r="RZL24" s="407"/>
      <c r="RZM24" s="407"/>
      <c r="RZN24" s="407"/>
      <c r="RZO24" s="407"/>
      <c r="RZP24" s="407"/>
      <c r="RZQ24" s="407"/>
      <c r="RZR24" s="407"/>
      <c r="RZS24" s="407"/>
      <c r="RZT24" s="407"/>
      <c r="RZU24" s="407"/>
      <c r="RZV24" s="407"/>
      <c r="RZW24" s="407"/>
      <c r="RZX24" s="407"/>
      <c r="RZY24" s="407"/>
      <c r="RZZ24" s="407"/>
      <c r="SAA24" s="407"/>
      <c r="SAB24" s="407"/>
      <c r="SAC24" s="407"/>
      <c r="SAD24" s="407"/>
      <c r="SAE24" s="407"/>
      <c r="SAF24" s="407"/>
      <c r="SAG24" s="407"/>
      <c r="SAH24" s="407"/>
      <c r="SAI24" s="407"/>
      <c r="SAJ24" s="407"/>
      <c r="SAK24" s="407"/>
      <c r="SAL24" s="407"/>
      <c r="SAM24" s="407"/>
      <c r="SAN24" s="407"/>
      <c r="SAO24" s="407"/>
      <c r="SAP24" s="407"/>
      <c r="SAQ24" s="407"/>
      <c r="SAR24" s="407"/>
      <c r="SAS24" s="407"/>
      <c r="SAT24" s="407"/>
      <c r="SAU24" s="407"/>
      <c r="SAV24" s="407"/>
      <c r="SAW24" s="407"/>
      <c r="SAX24" s="407"/>
      <c r="SAY24" s="407"/>
      <c r="SAZ24" s="407"/>
      <c r="SBA24" s="407"/>
      <c r="SBB24" s="407"/>
      <c r="SBC24" s="407"/>
      <c r="SBD24" s="407"/>
      <c r="SBE24" s="407"/>
      <c r="SBF24" s="407"/>
      <c r="SBG24" s="407"/>
      <c r="SBH24" s="407"/>
      <c r="SBI24" s="407"/>
      <c r="SBJ24" s="407"/>
      <c r="SBK24" s="407"/>
      <c r="SBL24" s="407"/>
      <c r="SBM24" s="407"/>
      <c r="SBN24" s="407"/>
      <c r="SBO24" s="407"/>
      <c r="SBP24" s="407"/>
      <c r="SBQ24" s="407"/>
      <c r="SBR24" s="407"/>
      <c r="SBS24" s="407"/>
      <c r="SBT24" s="407"/>
      <c r="SBU24" s="407"/>
      <c r="SBV24" s="407"/>
      <c r="SBW24" s="407"/>
      <c r="SBX24" s="407"/>
      <c r="SBY24" s="407"/>
      <c r="SBZ24" s="407"/>
      <c r="SCA24" s="407"/>
      <c r="SCB24" s="407"/>
      <c r="SCC24" s="407"/>
      <c r="SCD24" s="407"/>
      <c r="SCE24" s="407"/>
      <c r="SCF24" s="407"/>
      <c r="SCG24" s="407"/>
      <c r="SCH24" s="407"/>
      <c r="SCI24" s="407"/>
      <c r="SCJ24" s="407"/>
      <c r="SCK24" s="407"/>
      <c r="SCL24" s="407"/>
      <c r="SCM24" s="407"/>
      <c r="SCN24" s="407"/>
      <c r="SCO24" s="407"/>
      <c r="SCP24" s="407"/>
      <c r="SCQ24" s="407"/>
      <c r="SCR24" s="407"/>
      <c r="SCS24" s="407"/>
      <c r="SCT24" s="407"/>
      <c r="SCU24" s="407"/>
      <c r="SCV24" s="407"/>
      <c r="SCW24" s="407"/>
      <c r="SCX24" s="407"/>
      <c r="SCY24" s="407"/>
      <c r="SCZ24" s="407"/>
      <c r="SDA24" s="407"/>
      <c r="SDB24" s="407"/>
      <c r="SDC24" s="407"/>
      <c r="SDD24" s="407"/>
      <c r="SDE24" s="407"/>
      <c r="SDF24" s="407"/>
      <c r="SDG24" s="407"/>
      <c r="SDH24" s="407"/>
      <c r="SDI24" s="407"/>
      <c r="SDJ24" s="407"/>
      <c r="SDK24" s="407"/>
      <c r="SDL24" s="407"/>
      <c r="SDM24" s="407"/>
      <c r="SDN24" s="407"/>
      <c r="SDO24" s="407"/>
      <c r="SDP24" s="407"/>
      <c r="SDQ24" s="407"/>
      <c r="SDR24" s="407"/>
      <c r="SDS24" s="407"/>
      <c r="SDT24" s="407"/>
      <c r="SDU24" s="407"/>
      <c r="SDV24" s="407"/>
      <c r="SDW24" s="407"/>
      <c r="SDX24" s="407"/>
      <c r="SDY24" s="407"/>
      <c r="SDZ24" s="407"/>
      <c r="SEA24" s="407"/>
      <c r="SEB24" s="407"/>
      <c r="SEC24" s="407"/>
      <c r="SED24" s="407"/>
      <c r="SEE24" s="407"/>
      <c r="SEF24" s="407"/>
      <c r="SEG24" s="407"/>
      <c r="SEH24" s="407"/>
      <c r="SEI24" s="407"/>
      <c r="SEJ24" s="407"/>
      <c r="SEK24" s="407"/>
      <c r="SEL24" s="407"/>
      <c r="SEM24" s="407"/>
      <c r="SEN24" s="407"/>
      <c r="SEO24" s="407"/>
      <c r="SEP24" s="407"/>
      <c r="SEQ24" s="407"/>
      <c r="SER24" s="407"/>
      <c r="SES24" s="407"/>
      <c r="SET24" s="407"/>
      <c r="SEU24" s="407"/>
      <c r="SEV24" s="407"/>
      <c r="SEW24" s="407"/>
      <c r="SEX24" s="407"/>
      <c r="SEY24" s="407"/>
      <c r="SEZ24" s="407"/>
      <c r="SFA24" s="407"/>
      <c r="SFB24" s="407"/>
      <c r="SFC24" s="407"/>
      <c r="SFD24" s="407"/>
      <c r="SFE24" s="407"/>
      <c r="SFF24" s="407"/>
      <c r="SFG24" s="407"/>
      <c r="SFH24" s="407"/>
      <c r="SFI24" s="407"/>
      <c r="SFJ24" s="407"/>
      <c r="SFK24" s="407"/>
      <c r="SFL24" s="407"/>
      <c r="SFM24" s="407"/>
      <c r="SFN24" s="407"/>
      <c r="SFO24" s="407"/>
      <c r="SFP24" s="407"/>
      <c r="SFQ24" s="407"/>
      <c r="SFR24" s="407"/>
      <c r="SFS24" s="407"/>
      <c r="SFT24" s="407"/>
      <c r="SFU24" s="407"/>
      <c r="SFV24" s="407"/>
      <c r="SFW24" s="407"/>
      <c r="SFX24" s="407"/>
      <c r="SFY24" s="407"/>
      <c r="SFZ24" s="407"/>
      <c r="SGA24" s="407"/>
      <c r="SGB24" s="407"/>
      <c r="SGC24" s="407"/>
      <c r="SGD24" s="407"/>
      <c r="SGE24" s="407"/>
      <c r="SGF24" s="407"/>
      <c r="SGG24" s="407"/>
      <c r="SGH24" s="407"/>
      <c r="SGI24" s="407"/>
      <c r="SGJ24" s="407"/>
      <c r="SGK24" s="407"/>
      <c r="SGL24" s="407"/>
      <c r="SGM24" s="407"/>
      <c r="SGN24" s="407"/>
      <c r="SGO24" s="407"/>
      <c r="SGP24" s="407"/>
      <c r="SGQ24" s="407"/>
      <c r="SGR24" s="407"/>
      <c r="SGS24" s="407"/>
      <c r="SGT24" s="407"/>
      <c r="SGU24" s="407"/>
      <c r="SGV24" s="407"/>
      <c r="SGW24" s="407"/>
      <c r="SGX24" s="407"/>
      <c r="SGY24" s="407"/>
      <c r="SGZ24" s="407"/>
      <c r="SHA24" s="407"/>
      <c r="SHB24" s="407"/>
      <c r="SHC24" s="407"/>
      <c r="SHD24" s="407"/>
      <c r="SHE24" s="407"/>
      <c r="SHF24" s="407"/>
      <c r="SHG24" s="407"/>
      <c r="SHH24" s="407"/>
      <c r="SHI24" s="407"/>
      <c r="SHJ24" s="407"/>
      <c r="SHK24" s="407"/>
      <c r="SHL24" s="407"/>
      <c r="SHM24" s="407"/>
      <c r="SHN24" s="407"/>
      <c r="SHO24" s="407"/>
      <c r="SHP24" s="407"/>
      <c r="SHQ24" s="407"/>
      <c r="SHR24" s="407"/>
      <c r="SHS24" s="407"/>
      <c r="SHT24" s="407"/>
      <c r="SHU24" s="407"/>
      <c r="SHV24" s="407"/>
      <c r="SHW24" s="407"/>
      <c r="SHX24" s="407"/>
      <c r="SHY24" s="407"/>
      <c r="SHZ24" s="407"/>
      <c r="SIA24" s="407"/>
      <c r="SIB24" s="407"/>
      <c r="SIC24" s="407"/>
      <c r="SID24" s="407"/>
      <c r="SIE24" s="407"/>
      <c r="SIF24" s="407"/>
      <c r="SIG24" s="407"/>
      <c r="SIH24" s="407"/>
      <c r="SII24" s="407"/>
      <c r="SIJ24" s="407"/>
      <c r="SIK24" s="407"/>
      <c r="SIL24" s="407"/>
      <c r="SIM24" s="407"/>
      <c r="SIN24" s="407"/>
      <c r="SIO24" s="407"/>
      <c r="SIP24" s="407"/>
      <c r="SIQ24" s="407"/>
      <c r="SIR24" s="407"/>
      <c r="SIS24" s="407"/>
      <c r="SIT24" s="407"/>
      <c r="SIU24" s="407"/>
      <c r="SIV24" s="407"/>
      <c r="SIW24" s="407"/>
      <c r="SIX24" s="407"/>
      <c r="SIY24" s="407"/>
      <c r="SIZ24" s="407"/>
      <c r="SJA24" s="407"/>
      <c r="SJB24" s="407"/>
      <c r="SJC24" s="407"/>
      <c r="SJD24" s="407"/>
      <c r="SJE24" s="407"/>
      <c r="SJF24" s="407"/>
      <c r="SJG24" s="407"/>
      <c r="SJH24" s="407"/>
      <c r="SJI24" s="407"/>
      <c r="SJJ24" s="407"/>
      <c r="SJK24" s="407"/>
      <c r="SJL24" s="407"/>
      <c r="SJM24" s="407"/>
      <c r="SJN24" s="407"/>
      <c r="SJO24" s="407"/>
      <c r="SJP24" s="407"/>
      <c r="SJQ24" s="407"/>
      <c r="SJR24" s="407"/>
      <c r="SJS24" s="407"/>
      <c r="SJT24" s="407"/>
      <c r="SJU24" s="407"/>
      <c r="SJV24" s="407"/>
      <c r="SJW24" s="407"/>
      <c r="SJX24" s="407"/>
      <c r="SJY24" s="407"/>
      <c r="SJZ24" s="407"/>
      <c r="SKA24" s="407"/>
      <c r="SKB24" s="407"/>
      <c r="SKC24" s="407"/>
      <c r="SKD24" s="407"/>
      <c r="SKE24" s="407"/>
      <c r="SKF24" s="407"/>
      <c r="SKG24" s="407"/>
      <c r="SKH24" s="407"/>
      <c r="SKI24" s="407"/>
      <c r="SKJ24" s="407"/>
      <c r="SKK24" s="407"/>
      <c r="SKL24" s="407"/>
      <c r="SKM24" s="407"/>
      <c r="SKN24" s="407"/>
      <c r="SKO24" s="407"/>
      <c r="SKP24" s="407"/>
      <c r="SKQ24" s="407"/>
      <c r="SKR24" s="407"/>
      <c r="SKS24" s="407"/>
      <c r="SKT24" s="407"/>
      <c r="SKU24" s="407"/>
      <c r="SKV24" s="407"/>
      <c r="SKW24" s="407"/>
      <c r="SKX24" s="407"/>
      <c r="SKY24" s="407"/>
      <c r="SKZ24" s="407"/>
      <c r="SLA24" s="407"/>
      <c r="SLB24" s="407"/>
      <c r="SLC24" s="407"/>
      <c r="SLD24" s="407"/>
      <c r="SLE24" s="407"/>
      <c r="SLF24" s="407"/>
      <c r="SLG24" s="407"/>
      <c r="SLH24" s="407"/>
      <c r="SLI24" s="407"/>
      <c r="SLJ24" s="407"/>
      <c r="SLK24" s="407"/>
      <c r="SLL24" s="407"/>
      <c r="SLM24" s="407"/>
      <c r="SLN24" s="407"/>
      <c r="SLO24" s="407"/>
      <c r="SLP24" s="407"/>
      <c r="SLQ24" s="407"/>
      <c r="SLR24" s="407"/>
      <c r="SLS24" s="407"/>
      <c r="SLT24" s="407"/>
      <c r="SLU24" s="407"/>
      <c r="SLV24" s="407"/>
      <c r="SLW24" s="407"/>
      <c r="SLX24" s="407"/>
      <c r="SLY24" s="407"/>
      <c r="SLZ24" s="407"/>
      <c r="SMA24" s="407"/>
      <c r="SMB24" s="407"/>
      <c r="SMC24" s="407"/>
      <c r="SMD24" s="407"/>
      <c r="SME24" s="407"/>
      <c r="SMF24" s="407"/>
      <c r="SMG24" s="407"/>
      <c r="SMH24" s="407"/>
      <c r="SMI24" s="407"/>
      <c r="SMJ24" s="407"/>
      <c r="SMK24" s="407"/>
      <c r="SML24" s="407"/>
      <c r="SMM24" s="407"/>
      <c r="SMN24" s="407"/>
      <c r="SMO24" s="407"/>
      <c r="SMP24" s="407"/>
      <c r="SMQ24" s="407"/>
      <c r="SMR24" s="407"/>
      <c r="SMS24" s="407"/>
      <c r="SMT24" s="407"/>
      <c r="SMU24" s="407"/>
      <c r="SMV24" s="407"/>
      <c r="SMW24" s="407"/>
      <c r="SMX24" s="407"/>
      <c r="SMY24" s="407"/>
      <c r="SMZ24" s="407"/>
      <c r="SNA24" s="407"/>
      <c r="SNB24" s="407"/>
      <c r="SNC24" s="407"/>
      <c r="SND24" s="407"/>
      <c r="SNE24" s="407"/>
      <c r="SNF24" s="407"/>
      <c r="SNG24" s="407"/>
      <c r="SNH24" s="407"/>
      <c r="SNI24" s="407"/>
      <c r="SNJ24" s="407"/>
      <c r="SNK24" s="407"/>
      <c r="SNL24" s="407"/>
      <c r="SNM24" s="407"/>
      <c r="SNN24" s="407"/>
      <c r="SNO24" s="407"/>
      <c r="SNP24" s="407"/>
      <c r="SNQ24" s="407"/>
      <c r="SNR24" s="407"/>
      <c r="SNS24" s="407"/>
      <c r="SNT24" s="407"/>
      <c r="SNU24" s="407"/>
      <c r="SNV24" s="407"/>
      <c r="SNW24" s="407"/>
      <c r="SNX24" s="407"/>
      <c r="SNY24" s="407"/>
      <c r="SNZ24" s="407"/>
      <c r="SOA24" s="407"/>
      <c r="SOB24" s="407"/>
      <c r="SOC24" s="407"/>
      <c r="SOD24" s="407"/>
      <c r="SOE24" s="407"/>
      <c r="SOF24" s="407"/>
      <c r="SOG24" s="407"/>
      <c r="SOH24" s="407"/>
      <c r="SOI24" s="407"/>
      <c r="SOJ24" s="407"/>
      <c r="SOK24" s="407"/>
      <c r="SOL24" s="407"/>
      <c r="SOM24" s="407"/>
      <c r="SON24" s="407"/>
      <c r="SOO24" s="407"/>
      <c r="SOP24" s="407"/>
      <c r="SOQ24" s="407"/>
      <c r="SOR24" s="407"/>
      <c r="SOS24" s="407"/>
      <c r="SOT24" s="407"/>
      <c r="SOU24" s="407"/>
      <c r="SOV24" s="407"/>
      <c r="SOW24" s="407"/>
      <c r="SOX24" s="407"/>
      <c r="SOY24" s="407"/>
      <c r="SOZ24" s="407"/>
      <c r="SPA24" s="407"/>
      <c r="SPB24" s="407"/>
      <c r="SPC24" s="407"/>
      <c r="SPD24" s="407"/>
      <c r="SPE24" s="407"/>
      <c r="SPF24" s="407"/>
      <c r="SPG24" s="407"/>
      <c r="SPH24" s="407"/>
      <c r="SPI24" s="407"/>
      <c r="SPJ24" s="407"/>
      <c r="SPK24" s="407"/>
      <c r="SPL24" s="407"/>
      <c r="SPM24" s="407"/>
      <c r="SPN24" s="407"/>
      <c r="SPO24" s="407"/>
      <c r="SPP24" s="407"/>
      <c r="SPQ24" s="407"/>
      <c r="SPR24" s="407"/>
      <c r="SPS24" s="407"/>
      <c r="SPT24" s="407"/>
      <c r="SPU24" s="407"/>
      <c r="SPV24" s="407"/>
      <c r="SPW24" s="407"/>
      <c r="SPX24" s="407"/>
      <c r="SPY24" s="407"/>
      <c r="SPZ24" s="407"/>
      <c r="SQA24" s="407"/>
      <c r="SQB24" s="407"/>
      <c r="SQC24" s="407"/>
      <c r="SQD24" s="407"/>
      <c r="SQE24" s="407"/>
      <c r="SQF24" s="407"/>
      <c r="SQG24" s="407"/>
      <c r="SQH24" s="407"/>
      <c r="SQI24" s="407"/>
      <c r="SQJ24" s="407"/>
      <c r="SQK24" s="407"/>
      <c r="SQL24" s="407"/>
      <c r="SQM24" s="407"/>
      <c r="SQN24" s="407"/>
      <c r="SQO24" s="407"/>
      <c r="SQP24" s="407"/>
      <c r="SQQ24" s="407"/>
      <c r="SQR24" s="407"/>
      <c r="SQS24" s="407"/>
      <c r="SQT24" s="407"/>
      <c r="SQU24" s="407"/>
      <c r="SQV24" s="407"/>
      <c r="SQW24" s="407"/>
      <c r="SQX24" s="407"/>
      <c r="SQY24" s="407"/>
      <c r="SQZ24" s="407"/>
      <c r="SRA24" s="407"/>
      <c r="SRB24" s="407"/>
      <c r="SRC24" s="407"/>
      <c r="SRD24" s="407"/>
      <c r="SRE24" s="407"/>
      <c r="SRF24" s="407"/>
      <c r="SRG24" s="407"/>
      <c r="SRH24" s="407"/>
      <c r="SRI24" s="407"/>
      <c r="SRJ24" s="407"/>
      <c r="SRK24" s="407"/>
      <c r="SRL24" s="407"/>
      <c r="SRM24" s="407"/>
      <c r="SRN24" s="407"/>
      <c r="SRO24" s="407"/>
      <c r="SRP24" s="407"/>
      <c r="SRQ24" s="407"/>
      <c r="SRR24" s="407"/>
      <c r="SRS24" s="407"/>
      <c r="SRT24" s="407"/>
      <c r="SRU24" s="407"/>
      <c r="SRV24" s="407"/>
      <c r="SRW24" s="407"/>
      <c r="SRX24" s="407"/>
      <c r="SRY24" s="407"/>
      <c r="SRZ24" s="407"/>
      <c r="SSA24" s="407"/>
      <c r="SSB24" s="407"/>
      <c r="SSC24" s="407"/>
      <c r="SSD24" s="407"/>
      <c r="SSE24" s="407"/>
      <c r="SSF24" s="407"/>
      <c r="SSG24" s="407"/>
      <c r="SSH24" s="407"/>
      <c r="SSI24" s="407"/>
      <c r="SSJ24" s="407"/>
      <c r="SSK24" s="407"/>
      <c r="SSL24" s="407"/>
      <c r="SSM24" s="407"/>
      <c r="SSN24" s="407"/>
      <c r="SSO24" s="407"/>
      <c r="SSP24" s="407"/>
      <c r="SSQ24" s="407"/>
      <c r="SSR24" s="407"/>
      <c r="SSS24" s="407"/>
      <c r="SST24" s="407"/>
      <c r="SSU24" s="407"/>
      <c r="SSV24" s="407"/>
      <c r="SSW24" s="407"/>
      <c r="SSX24" s="407"/>
      <c r="SSY24" s="407"/>
      <c r="SSZ24" s="407"/>
      <c r="STA24" s="407"/>
      <c r="STB24" s="407"/>
      <c r="STC24" s="407"/>
      <c r="STD24" s="407"/>
      <c r="STE24" s="407"/>
      <c r="STF24" s="407"/>
      <c r="STG24" s="407"/>
      <c r="STH24" s="407"/>
      <c r="STI24" s="407"/>
      <c r="STJ24" s="407"/>
      <c r="STK24" s="407"/>
      <c r="STL24" s="407"/>
      <c r="STM24" s="407"/>
      <c r="STN24" s="407"/>
      <c r="STO24" s="407"/>
      <c r="STP24" s="407"/>
      <c r="STQ24" s="407"/>
      <c r="STR24" s="407"/>
      <c r="STS24" s="407"/>
      <c r="STT24" s="407"/>
      <c r="STU24" s="407"/>
      <c r="STV24" s="407"/>
      <c r="STW24" s="407"/>
      <c r="STX24" s="407"/>
      <c r="STY24" s="407"/>
      <c r="STZ24" s="407"/>
      <c r="SUA24" s="407"/>
      <c r="SUB24" s="407"/>
      <c r="SUC24" s="407"/>
      <c r="SUD24" s="407"/>
      <c r="SUE24" s="407"/>
      <c r="SUF24" s="407"/>
      <c r="SUG24" s="407"/>
      <c r="SUH24" s="407"/>
      <c r="SUI24" s="407"/>
      <c r="SUJ24" s="407"/>
      <c r="SUK24" s="407"/>
      <c r="SUL24" s="407"/>
      <c r="SUM24" s="407"/>
      <c r="SUN24" s="407"/>
      <c r="SUO24" s="407"/>
      <c r="SUP24" s="407"/>
      <c r="SUQ24" s="407"/>
      <c r="SUR24" s="407"/>
      <c r="SUS24" s="407"/>
      <c r="SUT24" s="407"/>
      <c r="SUU24" s="407"/>
      <c r="SUV24" s="407"/>
      <c r="SUW24" s="407"/>
      <c r="SUX24" s="407"/>
      <c r="SUY24" s="407"/>
      <c r="SUZ24" s="407"/>
      <c r="SVA24" s="407"/>
      <c r="SVB24" s="407"/>
      <c r="SVC24" s="407"/>
      <c r="SVD24" s="407"/>
      <c r="SVE24" s="407"/>
      <c r="SVF24" s="407"/>
      <c r="SVG24" s="407"/>
      <c r="SVH24" s="407"/>
      <c r="SVI24" s="407"/>
      <c r="SVJ24" s="407"/>
      <c r="SVK24" s="407"/>
      <c r="SVL24" s="407"/>
      <c r="SVM24" s="407"/>
      <c r="SVN24" s="407"/>
      <c r="SVO24" s="407"/>
      <c r="SVP24" s="407"/>
      <c r="SVQ24" s="407"/>
      <c r="SVR24" s="407"/>
      <c r="SVS24" s="407"/>
      <c r="SVT24" s="407"/>
      <c r="SVU24" s="407"/>
      <c r="SVV24" s="407"/>
      <c r="SVW24" s="407"/>
      <c r="SVX24" s="407"/>
      <c r="SVY24" s="407"/>
      <c r="SVZ24" s="407"/>
      <c r="SWA24" s="407"/>
      <c r="SWB24" s="407"/>
      <c r="SWC24" s="407"/>
      <c r="SWD24" s="407"/>
      <c r="SWE24" s="407"/>
      <c r="SWF24" s="407"/>
      <c r="SWG24" s="407"/>
      <c r="SWH24" s="407"/>
      <c r="SWI24" s="407"/>
      <c r="SWJ24" s="407"/>
      <c r="SWK24" s="407"/>
      <c r="SWL24" s="407"/>
      <c r="SWM24" s="407"/>
      <c r="SWN24" s="407"/>
      <c r="SWO24" s="407"/>
      <c r="SWP24" s="407"/>
      <c r="SWQ24" s="407"/>
      <c r="SWR24" s="407"/>
      <c r="SWS24" s="407"/>
      <c r="SWT24" s="407"/>
      <c r="SWU24" s="407"/>
      <c r="SWV24" s="407"/>
      <c r="SWW24" s="407"/>
      <c r="SWX24" s="407"/>
      <c r="SWY24" s="407"/>
      <c r="SWZ24" s="407"/>
      <c r="SXA24" s="407"/>
      <c r="SXB24" s="407"/>
      <c r="SXC24" s="407"/>
      <c r="SXD24" s="407"/>
      <c r="SXE24" s="407"/>
      <c r="SXF24" s="407"/>
      <c r="SXG24" s="407"/>
      <c r="SXH24" s="407"/>
      <c r="SXI24" s="407"/>
      <c r="SXJ24" s="407"/>
      <c r="SXK24" s="407"/>
      <c r="SXL24" s="407"/>
      <c r="SXM24" s="407"/>
      <c r="SXN24" s="407"/>
      <c r="SXO24" s="407"/>
      <c r="SXP24" s="407"/>
      <c r="SXQ24" s="407"/>
      <c r="SXR24" s="407"/>
      <c r="SXS24" s="407"/>
      <c r="SXT24" s="407"/>
      <c r="SXU24" s="407"/>
      <c r="SXV24" s="407"/>
      <c r="SXW24" s="407"/>
      <c r="SXX24" s="407"/>
      <c r="SXY24" s="407"/>
      <c r="SXZ24" s="407"/>
      <c r="SYA24" s="407"/>
      <c r="SYB24" s="407"/>
      <c r="SYC24" s="407"/>
      <c r="SYD24" s="407"/>
      <c r="SYE24" s="407"/>
      <c r="SYF24" s="407"/>
      <c r="SYG24" s="407"/>
      <c r="SYH24" s="407"/>
      <c r="SYI24" s="407"/>
      <c r="SYJ24" s="407"/>
      <c r="SYK24" s="407"/>
      <c r="SYL24" s="407"/>
      <c r="SYM24" s="407"/>
      <c r="SYN24" s="407"/>
      <c r="SYO24" s="407"/>
      <c r="SYP24" s="407"/>
      <c r="SYQ24" s="407"/>
      <c r="SYR24" s="407"/>
      <c r="SYS24" s="407"/>
      <c r="SYT24" s="407"/>
      <c r="SYU24" s="407"/>
      <c r="SYV24" s="407"/>
      <c r="SYW24" s="407"/>
      <c r="SYX24" s="407"/>
      <c r="SYY24" s="407"/>
      <c r="SYZ24" s="407"/>
      <c r="SZA24" s="407"/>
      <c r="SZB24" s="407"/>
      <c r="SZC24" s="407"/>
      <c r="SZD24" s="407"/>
      <c r="SZE24" s="407"/>
      <c r="SZF24" s="407"/>
      <c r="SZG24" s="407"/>
      <c r="SZH24" s="407"/>
      <c r="SZI24" s="407"/>
      <c r="SZJ24" s="407"/>
      <c r="SZK24" s="407"/>
      <c r="SZL24" s="407"/>
      <c r="SZM24" s="407"/>
      <c r="SZN24" s="407"/>
      <c r="SZO24" s="407"/>
      <c r="SZP24" s="407"/>
      <c r="SZQ24" s="407"/>
      <c r="SZR24" s="407"/>
      <c r="SZS24" s="407"/>
      <c r="SZT24" s="407"/>
      <c r="SZU24" s="407"/>
      <c r="SZV24" s="407"/>
      <c r="SZW24" s="407"/>
      <c r="SZX24" s="407"/>
      <c r="SZY24" s="407"/>
      <c r="SZZ24" s="407"/>
      <c r="TAA24" s="407"/>
      <c r="TAB24" s="407"/>
      <c r="TAC24" s="407"/>
      <c r="TAD24" s="407"/>
      <c r="TAE24" s="407"/>
      <c r="TAF24" s="407"/>
      <c r="TAG24" s="407"/>
      <c r="TAH24" s="407"/>
      <c r="TAI24" s="407"/>
      <c r="TAJ24" s="407"/>
      <c r="TAK24" s="407"/>
      <c r="TAL24" s="407"/>
      <c r="TAM24" s="407"/>
      <c r="TAN24" s="407"/>
      <c r="TAO24" s="407"/>
      <c r="TAP24" s="407"/>
      <c r="TAQ24" s="407"/>
      <c r="TAR24" s="407"/>
      <c r="TAS24" s="407"/>
      <c r="TAT24" s="407"/>
      <c r="TAU24" s="407"/>
      <c r="TAV24" s="407"/>
      <c r="TAW24" s="407"/>
      <c r="TAX24" s="407"/>
      <c r="TAY24" s="407"/>
      <c r="TAZ24" s="407"/>
      <c r="TBA24" s="407"/>
      <c r="TBB24" s="407"/>
      <c r="TBC24" s="407"/>
      <c r="TBD24" s="407"/>
      <c r="TBE24" s="407"/>
      <c r="TBF24" s="407"/>
      <c r="TBG24" s="407"/>
      <c r="TBH24" s="407"/>
      <c r="TBI24" s="407"/>
      <c r="TBJ24" s="407"/>
      <c r="TBK24" s="407"/>
      <c r="TBL24" s="407"/>
      <c r="TBM24" s="407"/>
      <c r="TBN24" s="407"/>
      <c r="TBO24" s="407"/>
      <c r="TBP24" s="407"/>
      <c r="TBQ24" s="407"/>
      <c r="TBR24" s="407"/>
      <c r="TBS24" s="407"/>
      <c r="TBT24" s="407"/>
      <c r="TBU24" s="407"/>
      <c r="TBV24" s="407"/>
      <c r="TBW24" s="407"/>
      <c r="TBX24" s="407"/>
      <c r="TBY24" s="407"/>
      <c r="TBZ24" s="407"/>
      <c r="TCA24" s="407"/>
      <c r="TCB24" s="407"/>
      <c r="TCC24" s="407"/>
      <c r="TCD24" s="407"/>
      <c r="TCE24" s="407"/>
      <c r="TCF24" s="407"/>
      <c r="TCG24" s="407"/>
      <c r="TCH24" s="407"/>
      <c r="TCI24" s="407"/>
      <c r="TCJ24" s="407"/>
      <c r="TCK24" s="407"/>
      <c r="TCL24" s="407"/>
      <c r="TCM24" s="407"/>
      <c r="TCN24" s="407"/>
      <c r="TCO24" s="407"/>
      <c r="TCP24" s="407"/>
      <c r="TCQ24" s="407"/>
      <c r="TCR24" s="407"/>
      <c r="TCS24" s="407"/>
      <c r="TCT24" s="407"/>
      <c r="TCU24" s="407"/>
      <c r="TCV24" s="407"/>
      <c r="TCW24" s="407"/>
      <c r="TCX24" s="407"/>
      <c r="TCY24" s="407"/>
      <c r="TCZ24" s="407"/>
      <c r="TDA24" s="407"/>
      <c r="TDB24" s="407"/>
      <c r="TDC24" s="407"/>
      <c r="TDD24" s="407"/>
      <c r="TDE24" s="407"/>
      <c r="TDF24" s="407"/>
      <c r="TDG24" s="407"/>
      <c r="TDH24" s="407"/>
      <c r="TDI24" s="407"/>
      <c r="TDJ24" s="407"/>
      <c r="TDK24" s="407"/>
      <c r="TDL24" s="407"/>
      <c r="TDM24" s="407"/>
      <c r="TDN24" s="407"/>
      <c r="TDO24" s="407"/>
      <c r="TDP24" s="407"/>
      <c r="TDQ24" s="407"/>
      <c r="TDR24" s="407"/>
      <c r="TDS24" s="407"/>
      <c r="TDT24" s="407"/>
      <c r="TDU24" s="407"/>
      <c r="TDV24" s="407"/>
      <c r="TDW24" s="407"/>
      <c r="TDX24" s="407"/>
      <c r="TDY24" s="407"/>
      <c r="TDZ24" s="407"/>
      <c r="TEA24" s="407"/>
      <c r="TEB24" s="407"/>
      <c r="TEC24" s="407"/>
      <c r="TED24" s="407"/>
      <c r="TEE24" s="407"/>
      <c r="TEF24" s="407"/>
      <c r="TEG24" s="407"/>
      <c r="TEH24" s="407"/>
      <c r="TEI24" s="407"/>
      <c r="TEJ24" s="407"/>
      <c r="TEK24" s="407"/>
      <c r="TEL24" s="407"/>
      <c r="TEM24" s="407"/>
      <c r="TEN24" s="407"/>
      <c r="TEO24" s="407"/>
      <c r="TEP24" s="407"/>
      <c r="TEQ24" s="407"/>
      <c r="TER24" s="407"/>
      <c r="TES24" s="407"/>
      <c r="TET24" s="407"/>
      <c r="TEU24" s="407"/>
      <c r="TEV24" s="407"/>
      <c r="TEW24" s="407"/>
      <c r="TEX24" s="407"/>
      <c r="TEY24" s="407"/>
      <c r="TEZ24" s="407"/>
      <c r="TFA24" s="407"/>
      <c r="TFB24" s="407"/>
      <c r="TFC24" s="407"/>
      <c r="TFD24" s="407"/>
      <c r="TFE24" s="407"/>
      <c r="TFF24" s="407"/>
      <c r="TFG24" s="407"/>
      <c r="TFH24" s="407"/>
      <c r="TFI24" s="407"/>
      <c r="TFJ24" s="407"/>
      <c r="TFK24" s="407"/>
      <c r="TFL24" s="407"/>
      <c r="TFM24" s="407"/>
      <c r="TFN24" s="407"/>
      <c r="TFO24" s="407"/>
      <c r="TFP24" s="407"/>
      <c r="TFQ24" s="407"/>
      <c r="TFR24" s="407"/>
      <c r="TFS24" s="407"/>
      <c r="TFT24" s="407"/>
      <c r="TFU24" s="407"/>
      <c r="TFV24" s="407"/>
      <c r="TFW24" s="407"/>
      <c r="TFX24" s="407"/>
      <c r="TFY24" s="407"/>
      <c r="TFZ24" s="407"/>
      <c r="TGA24" s="407"/>
      <c r="TGB24" s="407"/>
      <c r="TGC24" s="407"/>
      <c r="TGD24" s="407"/>
      <c r="TGE24" s="407"/>
      <c r="TGF24" s="407"/>
      <c r="TGG24" s="407"/>
      <c r="TGH24" s="407"/>
      <c r="TGI24" s="407"/>
      <c r="TGJ24" s="407"/>
      <c r="TGK24" s="407"/>
      <c r="TGL24" s="407"/>
      <c r="TGM24" s="407"/>
      <c r="TGN24" s="407"/>
      <c r="TGO24" s="407"/>
      <c r="TGP24" s="407"/>
      <c r="TGQ24" s="407"/>
      <c r="TGR24" s="407"/>
      <c r="TGS24" s="407"/>
      <c r="TGT24" s="407"/>
      <c r="TGU24" s="407"/>
      <c r="TGV24" s="407"/>
      <c r="TGW24" s="407"/>
      <c r="TGX24" s="407"/>
      <c r="TGY24" s="407"/>
      <c r="TGZ24" s="407"/>
      <c r="THA24" s="407"/>
      <c r="THB24" s="407"/>
      <c r="THC24" s="407"/>
      <c r="THD24" s="407"/>
      <c r="THE24" s="407"/>
      <c r="THF24" s="407"/>
      <c r="THG24" s="407"/>
      <c r="THH24" s="407"/>
      <c r="THI24" s="407"/>
      <c r="THJ24" s="407"/>
      <c r="THK24" s="407"/>
      <c r="THL24" s="407"/>
      <c r="THM24" s="407"/>
      <c r="THN24" s="407"/>
      <c r="THO24" s="407"/>
      <c r="THP24" s="407"/>
      <c r="THQ24" s="407"/>
      <c r="THR24" s="407"/>
      <c r="THS24" s="407"/>
      <c r="THT24" s="407"/>
      <c r="THU24" s="407"/>
      <c r="THV24" s="407"/>
      <c r="THW24" s="407"/>
      <c r="THX24" s="407"/>
      <c r="THY24" s="407"/>
      <c r="THZ24" s="407"/>
      <c r="TIA24" s="407"/>
      <c r="TIB24" s="407"/>
      <c r="TIC24" s="407"/>
      <c r="TID24" s="407"/>
      <c r="TIE24" s="407"/>
      <c r="TIF24" s="407"/>
      <c r="TIG24" s="407"/>
      <c r="TIH24" s="407"/>
      <c r="TII24" s="407"/>
      <c r="TIJ24" s="407"/>
      <c r="TIK24" s="407"/>
      <c r="TIL24" s="407"/>
      <c r="TIM24" s="407"/>
      <c r="TIN24" s="407"/>
      <c r="TIO24" s="407"/>
      <c r="TIP24" s="407"/>
      <c r="TIQ24" s="407"/>
      <c r="TIR24" s="407"/>
      <c r="TIS24" s="407"/>
      <c r="TIT24" s="407"/>
      <c r="TIU24" s="407"/>
      <c r="TIV24" s="407"/>
      <c r="TIW24" s="407"/>
      <c r="TIX24" s="407"/>
      <c r="TIY24" s="407"/>
      <c r="TIZ24" s="407"/>
      <c r="TJA24" s="407"/>
      <c r="TJB24" s="407"/>
      <c r="TJC24" s="407"/>
      <c r="TJD24" s="407"/>
      <c r="TJE24" s="407"/>
      <c r="TJF24" s="407"/>
      <c r="TJG24" s="407"/>
      <c r="TJH24" s="407"/>
      <c r="TJI24" s="407"/>
      <c r="TJJ24" s="407"/>
      <c r="TJK24" s="407"/>
      <c r="TJL24" s="407"/>
      <c r="TJM24" s="407"/>
      <c r="TJN24" s="407"/>
      <c r="TJO24" s="407"/>
      <c r="TJP24" s="407"/>
      <c r="TJQ24" s="407"/>
      <c r="TJR24" s="407"/>
      <c r="TJS24" s="407"/>
      <c r="TJT24" s="407"/>
      <c r="TJU24" s="407"/>
      <c r="TJV24" s="407"/>
      <c r="TJW24" s="407"/>
      <c r="TJX24" s="407"/>
      <c r="TJY24" s="407"/>
      <c r="TJZ24" s="407"/>
      <c r="TKA24" s="407"/>
      <c r="TKB24" s="407"/>
      <c r="TKC24" s="407"/>
      <c r="TKD24" s="407"/>
      <c r="TKE24" s="407"/>
      <c r="TKF24" s="407"/>
      <c r="TKG24" s="407"/>
      <c r="TKH24" s="407"/>
      <c r="TKI24" s="407"/>
      <c r="TKJ24" s="407"/>
      <c r="TKK24" s="407"/>
      <c r="TKL24" s="407"/>
      <c r="TKM24" s="407"/>
      <c r="TKN24" s="407"/>
      <c r="TKO24" s="407"/>
      <c r="TKP24" s="407"/>
      <c r="TKQ24" s="407"/>
      <c r="TKR24" s="407"/>
      <c r="TKS24" s="407"/>
      <c r="TKT24" s="407"/>
      <c r="TKU24" s="407"/>
      <c r="TKV24" s="407"/>
      <c r="TKW24" s="407"/>
      <c r="TKX24" s="407"/>
      <c r="TKY24" s="407"/>
      <c r="TKZ24" s="407"/>
      <c r="TLA24" s="407"/>
      <c r="TLB24" s="407"/>
      <c r="TLC24" s="407"/>
      <c r="TLD24" s="407"/>
      <c r="TLE24" s="407"/>
      <c r="TLF24" s="407"/>
      <c r="TLG24" s="407"/>
      <c r="TLH24" s="407"/>
      <c r="TLI24" s="407"/>
      <c r="TLJ24" s="407"/>
      <c r="TLK24" s="407"/>
      <c r="TLL24" s="407"/>
      <c r="TLM24" s="407"/>
      <c r="TLN24" s="407"/>
      <c r="TLO24" s="407"/>
      <c r="TLP24" s="407"/>
      <c r="TLQ24" s="407"/>
      <c r="TLR24" s="407"/>
      <c r="TLS24" s="407"/>
      <c r="TLT24" s="407"/>
      <c r="TLU24" s="407"/>
      <c r="TLV24" s="407"/>
      <c r="TLW24" s="407"/>
      <c r="TLX24" s="407"/>
      <c r="TLY24" s="407"/>
      <c r="TLZ24" s="407"/>
      <c r="TMA24" s="407"/>
      <c r="TMB24" s="407"/>
      <c r="TMC24" s="407"/>
      <c r="TMD24" s="407"/>
      <c r="TME24" s="407"/>
      <c r="TMF24" s="407"/>
      <c r="TMG24" s="407"/>
      <c r="TMH24" s="407"/>
      <c r="TMI24" s="407"/>
      <c r="TMJ24" s="407"/>
      <c r="TMK24" s="407"/>
      <c r="TML24" s="407"/>
      <c r="TMM24" s="407"/>
      <c r="TMN24" s="407"/>
      <c r="TMO24" s="407"/>
      <c r="TMP24" s="407"/>
      <c r="TMQ24" s="407"/>
      <c r="TMR24" s="407"/>
      <c r="TMS24" s="407"/>
      <c r="TMT24" s="407"/>
      <c r="TMU24" s="407"/>
      <c r="TMV24" s="407"/>
      <c r="TMW24" s="407"/>
      <c r="TMX24" s="407"/>
      <c r="TMY24" s="407"/>
      <c r="TMZ24" s="407"/>
      <c r="TNA24" s="407"/>
      <c r="TNB24" s="407"/>
      <c r="TNC24" s="407"/>
      <c r="TND24" s="407"/>
      <c r="TNE24" s="407"/>
      <c r="TNF24" s="407"/>
      <c r="TNG24" s="407"/>
      <c r="TNH24" s="407"/>
      <c r="TNI24" s="407"/>
      <c r="TNJ24" s="407"/>
      <c r="TNK24" s="407"/>
      <c r="TNL24" s="407"/>
      <c r="TNM24" s="407"/>
      <c r="TNN24" s="407"/>
      <c r="TNO24" s="407"/>
      <c r="TNP24" s="407"/>
      <c r="TNQ24" s="407"/>
      <c r="TNR24" s="407"/>
      <c r="TNS24" s="407"/>
      <c r="TNT24" s="407"/>
      <c r="TNU24" s="407"/>
      <c r="TNV24" s="407"/>
      <c r="TNW24" s="407"/>
      <c r="TNX24" s="407"/>
      <c r="TNY24" s="407"/>
      <c r="TNZ24" s="407"/>
      <c r="TOA24" s="407"/>
      <c r="TOB24" s="407"/>
      <c r="TOC24" s="407"/>
      <c r="TOD24" s="407"/>
      <c r="TOE24" s="407"/>
      <c r="TOF24" s="407"/>
      <c r="TOG24" s="407"/>
      <c r="TOH24" s="407"/>
      <c r="TOI24" s="407"/>
      <c r="TOJ24" s="407"/>
      <c r="TOK24" s="407"/>
      <c r="TOL24" s="407"/>
      <c r="TOM24" s="407"/>
      <c r="TON24" s="407"/>
      <c r="TOO24" s="407"/>
      <c r="TOP24" s="407"/>
      <c r="TOQ24" s="407"/>
      <c r="TOR24" s="407"/>
      <c r="TOS24" s="407"/>
      <c r="TOT24" s="407"/>
      <c r="TOU24" s="407"/>
      <c r="TOV24" s="407"/>
      <c r="TOW24" s="407"/>
      <c r="TOX24" s="407"/>
      <c r="TOY24" s="407"/>
      <c r="TOZ24" s="407"/>
      <c r="TPA24" s="407"/>
      <c r="TPB24" s="407"/>
      <c r="TPC24" s="407"/>
      <c r="TPD24" s="407"/>
      <c r="TPE24" s="407"/>
      <c r="TPF24" s="407"/>
      <c r="TPG24" s="407"/>
      <c r="TPH24" s="407"/>
      <c r="TPI24" s="407"/>
      <c r="TPJ24" s="407"/>
      <c r="TPK24" s="407"/>
      <c r="TPL24" s="407"/>
      <c r="TPM24" s="407"/>
      <c r="TPN24" s="407"/>
      <c r="TPO24" s="407"/>
      <c r="TPP24" s="407"/>
      <c r="TPQ24" s="407"/>
      <c r="TPR24" s="407"/>
      <c r="TPS24" s="407"/>
      <c r="TPT24" s="407"/>
      <c r="TPU24" s="407"/>
      <c r="TPV24" s="407"/>
      <c r="TPW24" s="407"/>
      <c r="TPX24" s="407"/>
      <c r="TPY24" s="407"/>
      <c r="TPZ24" s="407"/>
      <c r="TQA24" s="407"/>
      <c r="TQB24" s="407"/>
      <c r="TQC24" s="407"/>
      <c r="TQD24" s="407"/>
      <c r="TQE24" s="407"/>
      <c r="TQF24" s="407"/>
      <c r="TQG24" s="407"/>
      <c r="TQH24" s="407"/>
      <c r="TQI24" s="407"/>
      <c r="TQJ24" s="407"/>
      <c r="TQK24" s="407"/>
      <c r="TQL24" s="407"/>
      <c r="TQM24" s="407"/>
      <c r="TQN24" s="407"/>
      <c r="TQO24" s="407"/>
      <c r="TQP24" s="407"/>
      <c r="TQQ24" s="407"/>
      <c r="TQR24" s="407"/>
      <c r="TQS24" s="407"/>
      <c r="TQT24" s="407"/>
      <c r="TQU24" s="407"/>
      <c r="TQV24" s="407"/>
      <c r="TQW24" s="407"/>
      <c r="TQX24" s="407"/>
      <c r="TQY24" s="407"/>
      <c r="TQZ24" s="407"/>
      <c r="TRA24" s="407"/>
      <c r="TRB24" s="407"/>
      <c r="TRC24" s="407"/>
      <c r="TRD24" s="407"/>
      <c r="TRE24" s="407"/>
      <c r="TRF24" s="407"/>
      <c r="TRG24" s="407"/>
      <c r="TRH24" s="407"/>
      <c r="TRI24" s="407"/>
      <c r="TRJ24" s="407"/>
      <c r="TRK24" s="407"/>
      <c r="TRL24" s="407"/>
      <c r="TRM24" s="407"/>
      <c r="TRN24" s="407"/>
      <c r="TRO24" s="407"/>
      <c r="TRP24" s="407"/>
      <c r="TRQ24" s="407"/>
      <c r="TRR24" s="407"/>
      <c r="TRS24" s="407"/>
      <c r="TRT24" s="407"/>
      <c r="TRU24" s="407"/>
      <c r="TRV24" s="407"/>
      <c r="TRW24" s="407"/>
      <c r="TRX24" s="407"/>
      <c r="TRY24" s="407"/>
      <c r="TRZ24" s="407"/>
      <c r="TSA24" s="407"/>
      <c r="TSB24" s="407"/>
      <c r="TSC24" s="407"/>
      <c r="TSD24" s="407"/>
      <c r="TSE24" s="407"/>
      <c r="TSF24" s="407"/>
      <c r="TSG24" s="407"/>
      <c r="TSH24" s="407"/>
      <c r="TSI24" s="407"/>
      <c r="TSJ24" s="407"/>
      <c r="TSK24" s="407"/>
      <c r="TSL24" s="407"/>
      <c r="TSM24" s="407"/>
      <c r="TSN24" s="407"/>
      <c r="TSO24" s="407"/>
      <c r="TSP24" s="407"/>
      <c r="TSQ24" s="407"/>
      <c r="TSR24" s="407"/>
      <c r="TSS24" s="407"/>
      <c r="TST24" s="407"/>
      <c r="TSU24" s="407"/>
      <c r="TSV24" s="407"/>
      <c r="TSW24" s="407"/>
      <c r="TSX24" s="407"/>
      <c r="TSY24" s="407"/>
      <c r="TSZ24" s="407"/>
      <c r="TTA24" s="407"/>
      <c r="TTB24" s="407"/>
      <c r="TTC24" s="407"/>
      <c r="TTD24" s="407"/>
      <c r="TTE24" s="407"/>
      <c r="TTF24" s="407"/>
      <c r="TTG24" s="407"/>
      <c r="TTH24" s="407"/>
      <c r="TTI24" s="407"/>
      <c r="TTJ24" s="407"/>
      <c r="TTK24" s="407"/>
      <c r="TTL24" s="407"/>
      <c r="TTM24" s="407"/>
      <c r="TTN24" s="407"/>
      <c r="TTO24" s="407"/>
      <c r="TTP24" s="407"/>
      <c r="TTQ24" s="407"/>
      <c r="TTR24" s="407"/>
      <c r="TTS24" s="407"/>
      <c r="TTT24" s="407"/>
      <c r="TTU24" s="407"/>
      <c r="TTV24" s="407"/>
      <c r="TTW24" s="407"/>
      <c r="TTX24" s="407"/>
      <c r="TTY24" s="407"/>
      <c r="TTZ24" s="407"/>
      <c r="TUA24" s="407"/>
      <c r="TUB24" s="407"/>
      <c r="TUC24" s="407"/>
      <c r="TUD24" s="407"/>
      <c r="TUE24" s="407"/>
      <c r="TUF24" s="407"/>
      <c r="TUG24" s="407"/>
      <c r="TUH24" s="407"/>
      <c r="TUI24" s="407"/>
      <c r="TUJ24" s="407"/>
      <c r="TUK24" s="407"/>
      <c r="TUL24" s="407"/>
      <c r="TUM24" s="407"/>
      <c r="TUN24" s="407"/>
      <c r="TUO24" s="407"/>
      <c r="TUP24" s="407"/>
      <c r="TUQ24" s="407"/>
      <c r="TUR24" s="407"/>
      <c r="TUS24" s="407"/>
      <c r="TUT24" s="407"/>
      <c r="TUU24" s="407"/>
      <c r="TUV24" s="407"/>
      <c r="TUW24" s="407"/>
      <c r="TUX24" s="407"/>
      <c r="TUY24" s="407"/>
      <c r="TUZ24" s="407"/>
      <c r="TVA24" s="407"/>
      <c r="TVB24" s="407"/>
      <c r="TVC24" s="407"/>
      <c r="TVD24" s="407"/>
      <c r="TVE24" s="407"/>
      <c r="TVF24" s="407"/>
      <c r="TVG24" s="407"/>
      <c r="TVH24" s="407"/>
      <c r="TVI24" s="407"/>
      <c r="TVJ24" s="407"/>
      <c r="TVK24" s="407"/>
      <c r="TVL24" s="407"/>
      <c r="TVM24" s="407"/>
      <c r="TVN24" s="407"/>
      <c r="TVO24" s="407"/>
      <c r="TVP24" s="407"/>
      <c r="TVQ24" s="407"/>
      <c r="TVR24" s="407"/>
      <c r="TVS24" s="407"/>
      <c r="TVT24" s="407"/>
      <c r="TVU24" s="407"/>
      <c r="TVV24" s="407"/>
      <c r="TVW24" s="407"/>
      <c r="TVX24" s="407"/>
      <c r="TVY24" s="407"/>
      <c r="TVZ24" s="407"/>
      <c r="TWA24" s="407"/>
      <c r="TWB24" s="407"/>
      <c r="TWC24" s="407"/>
      <c r="TWD24" s="407"/>
      <c r="TWE24" s="407"/>
      <c r="TWF24" s="407"/>
      <c r="TWG24" s="407"/>
      <c r="TWH24" s="407"/>
      <c r="TWI24" s="407"/>
      <c r="TWJ24" s="407"/>
      <c r="TWK24" s="407"/>
      <c r="TWL24" s="407"/>
      <c r="TWM24" s="407"/>
      <c r="TWN24" s="407"/>
      <c r="TWO24" s="407"/>
      <c r="TWP24" s="407"/>
      <c r="TWQ24" s="407"/>
      <c r="TWR24" s="407"/>
      <c r="TWS24" s="407"/>
      <c r="TWT24" s="407"/>
      <c r="TWU24" s="407"/>
      <c r="TWV24" s="407"/>
      <c r="TWW24" s="407"/>
      <c r="TWX24" s="407"/>
      <c r="TWY24" s="407"/>
      <c r="TWZ24" s="407"/>
      <c r="TXA24" s="407"/>
      <c r="TXB24" s="407"/>
      <c r="TXC24" s="407"/>
      <c r="TXD24" s="407"/>
      <c r="TXE24" s="407"/>
      <c r="TXF24" s="407"/>
      <c r="TXG24" s="407"/>
      <c r="TXH24" s="407"/>
      <c r="TXI24" s="407"/>
      <c r="TXJ24" s="407"/>
      <c r="TXK24" s="407"/>
      <c r="TXL24" s="407"/>
      <c r="TXM24" s="407"/>
      <c r="TXN24" s="407"/>
      <c r="TXO24" s="407"/>
      <c r="TXP24" s="407"/>
      <c r="TXQ24" s="407"/>
      <c r="TXR24" s="407"/>
      <c r="TXS24" s="407"/>
      <c r="TXT24" s="407"/>
      <c r="TXU24" s="407"/>
      <c r="TXV24" s="407"/>
      <c r="TXW24" s="407"/>
      <c r="TXX24" s="407"/>
      <c r="TXY24" s="407"/>
      <c r="TXZ24" s="407"/>
      <c r="TYA24" s="407"/>
      <c r="TYB24" s="407"/>
      <c r="TYC24" s="407"/>
      <c r="TYD24" s="407"/>
      <c r="TYE24" s="407"/>
      <c r="TYF24" s="407"/>
      <c r="TYG24" s="407"/>
      <c r="TYH24" s="407"/>
      <c r="TYI24" s="407"/>
      <c r="TYJ24" s="407"/>
      <c r="TYK24" s="407"/>
      <c r="TYL24" s="407"/>
      <c r="TYM24" s="407"/>
      <c r="TYN24" s="407"/>
      <c r="TYO24" s="407"/>
      <c r="TYP24" s="407"/>
      <c r="TYQ24" s="407"/>
      <c r="TYR24" s="407"/>
      <c r="TYS24" s="407"/>
      <c r="TYT24" s="407"/>
      <c r="TYU24" s="407"/>
      <c r="TYV24" s="407"/>
      <c r="TYW24" s="407"/>
      <c r="TYX24" s="407"/>
      <c r="TYY24" s="407"/>
      <c r="TYZ24" s="407"/>
      <c r="TZA24" s="407"/>
      <c r="TZB24" s="407"/>
      <c r="TZC24" s="407"/>
      <c r="TZD24" s="407"/>
      <c r="TZE24" s="407"/>
      <c r="TZF24" s="407"/>
      <c r="TZG24" s="407"/>
      <c r="TZH24" s="407"/>
      <c r="TZI24" s="407"/>
      <c r="TZJ24" s="407"/>
      <c r="TZK24" s="407"/>
      <c r="TZL24" s="407"/>
      <c r="TZM24" s="407"/>
      <c r="TZN24" s="407"/>
      <c r="TZO24" s="407"/>
      <c r="TZP24" s="407"/>
      <c r="TZQ24" s="407"/>
      <c r="TZR24" s="407"/>
      <c r="TZS24" s="407"/>
      <c r="TZT24" s="407"/>
      <c r="TZU24" s="407"/>
      <c r="TZV24" s="407"/>
      <c r="TZW24" s="407"/>
      <c r="TZX24" s="407"/>
      <c r="TZY24" s="407"/>
      <c r="TZZ24" s="407"/>
      <c r="UAA24" s="407"/>
      <c r="UAB24" s="407"/>
      <c r="UAC24" s="407"/>
      <c r="UAD24" s="407"/>
      <c r="UAE24" s="407"/>
      <c r="UAF24" s="407"/>
      <c r="UAG24" s="407"/>
      <c r="UAH24" s="407"/>
      <c r="UAI24" s="407"/>
      <c r="UAJ24" s="407"/>
      <c r="UAK24" s="407"/>
      <c r="UAL24" s="407"/>
      <c r="UAM24" s="407"/>
      <c r="UAN24" s="407"/>
      <c r="UAO24" s="407"/>
      <c r="UAP24" s="407"/>
      <c r="UAQ24" s="407"/>
      <c r="UAR24" s="407"/>
      <c r="UAS24" s="407"/>
      <c r="UAT24" s="407"/>
      <c r="UAU24" s="407"/>
      <c r="UAV24" s="407"/>
      <c r="UAW24" s="407"/>
      <c r="UAX24" s="407"/>
      <c r="UAY24" s="407"/>
      <c r="UAZ24" s="407"/>
      <c r="UBA24" s="407"/>
      <c r="UBB24" s="407"/>
      <c r="UBC24" s="407"/>
      <c r="UBD24" s="407"/>
      <c r="UBE24" s="407"/>
      <c r="UBF24" s="407"/>
      <c r="UBG24" s="407"/>
      <c r="UBH24" s="407"/>
      <c r="UBI24" s="407"/>
      <c r="UBJ24" s="407"/>
      <c r="UBK24" s="407"/>
      <c r="UBL24" s="407"/>
      <c r="UBM24" s="407"/>
      <c r="UBN24" s="407"/>
      <c r="UBO24" s="407"/>
      <c r="UBP24" s="407"/>
      <c r="UBQ24" s="407"/>
      <c r="UBR24" s="407"/>
      <c r="UBS24" s="407"/>
      <c r="UBT24" s="407"/>
      <c r="UBU24" s="407"/>
      <c r="UBV24" s="407"/>
      <c r="UBW24" s="407"/>
      <c r="UBX24" s="407"/>
      <c r="UBY24" s="407"/>
      <c r="UBZ24" s="407"/>
      <c r="UCA24" s="407"/>
      <c r="UCB24" s="407"/>
      <c r="UCC24" s="407"/>
      <c r="UCD24" s="407"/>
      <c r="UCE24" s="407"/>
      <c r="UCF24" s="407"/>
      <c r="UCG24" s="407"/>
      <c r="UCH24" s="407"/>
      <c r="UCI24" s="407"/>
      <c r="UCJ24" s="407"/>
      <c r="UCK24" s="407"/>
      <c r="UCL24" s="407"/>
      <c r="UCM24" s="407"/>
      <c r="UCN24" s="407"/>
      <c r="UCO24" s="407"/>
      <c r="UCP24" s="407"/>
      <c r="UCQ24" s="407"/>
      <c r="UCR24" s="407"/>
      <c r="UCS24" s="407"/>
      <c r="UCT24" s="407"/>
      <c r="UCU24" s="407"/>
      <c r="UCV24" s="407"/>
      <c r="UCW24" s="407"/>
      <c r="UCX24" s="407"/>
      <c r="UCY24" s="407"/>
      <c r="UCZ24" s="407"/>
      <c r="UDA24" s="407"/>
      <c r="UDB24" s="407"/>
      <c r="UDC24" s="407"/>
      <c r="UDD24" s="407"/>
      <c r="UDE24" s="407"/>
      <c r="UDF24" s="407"/>
      <c r="UDG24" s="407"/>
      <c r="UDH24" s="407"/>
      <c r="UDI24" s="407"/>
      <c r="UDJ24" s="407"/>
      <c r="UDK24" s="407"/>
      <c r="UDL24" s="407"/>
      <c r="UDM24" s="407"/>
      <c r="UDN24" s="407"/>
      <c r="UDO24" s="407"/>
      <c r="UDP24" s="407"/>
      <c r="UDQ24" s="407"/>
      <c r="UDR24" s="407"/>
      <c r="UDS24" s="407"/>
      <c r="UDT24" s="407"/>
      <c r="UDU24" s="407"/>
      <c r="UDV24" s="407"/>
      <c r="UDW24" s="407"/>
      <c r="UDX24" s="407"/>
      <c r="UDY24" s="407"/>
      <c r="UDZ24" s="407"/>
      <c r="UEA24" s="407"/>
      <c r="UEB24" s="407"/>
      <c r="UEC24" s="407"/>
      <c r="UED24" s="407"/>
      <c r="UEE24" s="407"/>
      <c r="UEF24" s="407"/>
      <c r="UEG24" s="407"/>
      <c r="UEH24" s="407"/>
      <c r="UEI24" s="407"/>
      <c r="UEJ24" s="407"/>
      <c r="UEK24" s="407"/>
      <c r="UEL24" s="407"/>
      <c r="UEM24" s="407"/>
      <c r="UEN24" s="407"/>
      <c r="UEO24" s="407"/>
      <c r="UEP24" s="407"/>
      <c r="UEQ24" s="407"/>
      <c r="UER24" s="407"/>
      <c r="UES24" s="407"/>
      <c r="UET24" s="407"/>
      <c r="UEU24" s="407"/>
      <c r="UEV24" s="407"/>
      <c r="UEW24" s="407"/>
      <c r="UEX24" s="407"/>
      <c r="UEY24" s="407"/>
      <c r="UEZ24" s="407"/>
      <c r="UFA24" s="407"/>
      <c r="UFB24" s="407"/>
      <c r="UFC24" s="407"/>
      <c r="UFD24" s="407"/>
      <c r="UFE24" s="407"/>
      <c r="UFF24" s="407"/>
      <c r="UFG24" s="407"/>
      <c r="UFH24" s="407"/>
      <c r="UFI24" s="407"/>
      <c r="UFJ24" s="407"/>
      <c r="UFK24" s="407"/>
      <c r="UFL24" s="407"/>
      <c r="UFM24" s="407"/>
      <c r="UFN24" s="407"/>
      <c r="UFO24" s="407"/>
      <c r="UFP24" s="407"/>
      <c r="UFQ24" s="407"/>
      <c r="UFR24" s="407"/>
      <c r="UFS24" s="407"/>
      <c r="UFT24" s="407"/>
      <c r="UFU24" s="407"/>
      <c r="UFV24" s="407"/>
      <c r="UFW24" s="407"/>
      <c r="UFX24" s="407"/>
      <c r="UFY24" s="407"/>
      <c r="UFZ24" s="407"/>
      <c r="UGA24" s="407"/>
      <c r="UGB24" s="407"/>
      <c r="UGC24" s="407"/>
      <c r="UGD24" s="407"/>
      <c r="UGE24" s="407"/>
      <c r="UGF24" s="407"/>
      <c r="UGG24" s="407"/>
      <c r="UGH24" s="407"/>
      <c r="UGI24" s="407"/>
      <c r="UGJ24" s="407"/>
      <c r="UGK24" s="407"/>
      <c r="UGL24" s="407"/>
      <c r="UGM24" s="407"/>
      <c r="UGN24" s="407"/>
      <c r="UGO24" s="407"/>
      <c r="UGP24" s="407"/>
      <c r="UGQ24" s="407"/>
      <c r="UGR24" s="407"/>
      <c r="UGS24" s="407"/>
      <c r="UGT24" s="407"/>
      <c r="UGU24" s="407"/>
      <c r="UGV24" s="407"/>
      <c r="UGW24" s="407"/>
      <c r="UGX24" s="407"/>
      <c r="UGY24" s="407"/>
      <c r="UGZ24" s="407"/>
      <c r="UHA24" s="407"/>
      <c r="UHB24" s="407"/>
      <c r="UHC24" s="407"/>
      <c r="UHD24" s="407"/>
      <c r="UHE24" s="407"/>
      <c r="UHF24" s="407"/>
      <c r="UHG24" s="407"/>
      <c r="UHH24" s="407"/>
      <c r="UHI24" s="407"/>
      <c r="UHJ24" s="407"/>
      <c r="UHK24" s="407"/>
      <c r="UHL24" s="407"/>
      <c r="UHM24" s="407"/>
      <c r="UHN24" s="407"/>
      <c r="UHO24" s="407"/>
      <c r="UHP24" s="407"/>
      <c r="UHQ24" s="407"/>
      <c r="UHR24" s="407"/>
      <c r="UHS24" s="407"/>
      <c r="UHT24" s="407"/>
      <c r="UHU24" s="407"/>
      <c r="UHV24" s="407"/>
      <c r="UHW24" s="407"/>
      <c r="UHX24" s="407"/>
      <c r="UHY24" s="407"/>
      <c r="UHZ24" s="407"/>
      <c r="UIA24" s="407"/>
      <c r="UIB24" s="407"/>
      <c r="UIC24" s="407"/>
      <c r="UID24" s="407"/>
      <c r="UIE24" s="407"/>
      <c r="UIF24" s="407"/>
      <c r="UIG24" s="407"/>
      <c r="UIH24" s="407"/>
      <c r="UII24" s="407"/>
      <c r="UIJ24" s="407"/>
      <c r="UIK24" s="407"/>
      <c r="UIL24" s="407"/>
      <c r="UIM24" s="407"/>
      <c r="UIN24" s="407"/>
      <c r="UIO24" s="407"/>
      <c r="UIP24" s="407"/>
      <c r="UIQ24" s="407"/>
      <c r="UIR24" s="407"/>
      <c r="UIS24" s="407"/>
      <c r="UIT24" s="407"/>
      <c r="UIU24" s="407"/>
      <c r="UIV24" s="407"/>
      <c r="UIW24" s="407"/>
      <c r="UIX24" s="407"/>
      <c r="UIY24" s="407"/>
      <c r="UIZ24" s="407"/>
      <c r="UJA24" s="407"/>
      <c r="UJB24" s="407"/>
      <c r="UJC24" s="407"/>
      <c r="UJD24" s="407"/>
      <c r="UJE24" s="407"/>
      <c r="UJF24" s="407"/>
      <c r="UJG24" s="407"/>
      <c r="UJH24" s="407"/>
      <c r="UJI24" s="407"/>
      <c r="UJJ24" s="407"/>
      <c r="UJK24" s="407"/>
      <c r="UJL24" s="407"/>
      <c r="UJM24" s="407"/>
      <c r="UJN24" s="407"/>
      <c r="UJO24" s="407"/>
      <c r="UJP24" s="407"/>
      <c r="UJQ24" s="407"/>
      <c r="UJR24" s="407"/>
      <c r="UJS24" s="407"/>
      <c r="UJT24" s="407"/>
      <c r="UJU24" s="407"/>
      <c r="UJV24" s="407"/>
      <c r="UJW24" s="407"/>
      <c r="UJX24" s="407"/>
      <c r="UJY24" s="407"/>
      <c r="UJZ24" s="407"/>
      <c r="UKA24" s="407"/>
      <c r="UKB24" s="407"/>
      <c r="UKC24" s="407"/>
      <c r="UKD24" s="407"/>
      <c r="UKE24" s="407"/>
      <c r="UKF24" s="407"/>
      <c r="UKG24" s="407"/>
      <c r="UKH24" s="407"/>
      <c r="UKI24" s="407"/>
      <c r="UKJ24" s="407"/>
      <c r="UKK24" s="407"/>
      <c r="UKL24" s="407"/>
      <c r="UKM24" s="407"/>
      <c r="UKN24" s="407"/>
      <c r="UKO24" s="407"/>
      <c r="UKP24" s="407"/>
      <c r="UKQ24" s="407"/>
      <c r="UKR24" s="407"/>
      <c r="UKS24" s="407"/>
      <c r="UKT24" s="407"/>
      <c r="UKU24" s="407"/>
      <c r="UKV24" s="407"/>
      <c r="UKW24" s="407"/>
      <c r="UKX24" s="407"/>
      <c r="UKY24" s="407"/>
      <c r="UKZ24" s="407"/>
      <c r="ULA24" s="407"/>
      <c r="ULB24" s="407"/>
      <c r="ULC24" s="407"/>
      <c r="ULD24" s="407"/>
      <c r="ULE24" s="407"/>
      <c r="ULF24" s="407"/>
      <c r="ULG24" s="407"/>
      <c r="ULH24" s="407"/>
      <c r="ULI24" s="407"/>
      <c r="ULJ24" s="407"/>
      <c r="ULK24" s="407"/>
      <c r="ULL24" s="407"/>
      <c r="ULM24" s="407"/>
      <c r="ULN24" s="407"/>
      <c r="ULO24" s="407"/>
      <c r="ULP24" s="407"/>
      <c r="ULQ24" s="407"/>
      <c r="ULR24" s="407"/>
      <c r="ULS24" s="407"/>
      <c r="ULT24" s="407"/>
      <c r="ULU24" s="407"/>
      <c r="ULV24" s="407"/>
      <c r="ULW24" s="407"/>
      <c r="ULX24" s="407"/>
      <c r="ULY24" s="407"/>
      <c r="ULZ24" s="407"/>
      <c r="UMA24" s="407"/>
      <c r="UMB24" s="407"/>
      <c r="UMC24" s="407"/>
      <c r="UMD24" s="407"/>
      <c r="UME24" s="407"/>
      <c r="UMF24" s="407"/>
      <c r="UMG24" s="407"/>
      <c r="UMH24" s="407"/>
      <c r="UMI24" s="407"/>
      <c r="UMJ24" s="407"/>
      <c r="UMK24" s="407"/>
      <c r="UML24" s="407"/>
      <c r="UMM24" s="407"/>
      <c r="UMN24" s="407"/>
      <c r="UMO24" s="407"/>
      <c r="UMP24" s="407"/>
      <c r="UMQ24" s="407"/>
      <c r="UMR24" s="407"/>
      <c r="UMS24" s="407"/>
      <c r="UMT24" s="407"/>
      <c r="UMU24" s="407"/>
      <c r="UMV24" s="407"/>
      <c r="UMW24" s="407"/>
      <c r="UMX24" s="407"/>
      <c r="UMY24" s="407"/>
      <c r="UMZ24" s="407"/>
      <c r="UNA24" s="407"/>
      <c r="UNB24" s="407"/>
      <c r="UNC24" s="407"/>
      <c r="UND24" s="407"/>
      <c r="UNE24" s="407"/>
      <c r="UNF24" s="407"/>
      <c r="UNG24" s="407"/>
      <c r="UNH24" s="407"/>
      <c r="UNI24" s="407"/>
      <c r="UNJ24" s="407"/>
      <c r="UNK24" s="407"/>
      <c r="UNL24" s="407"/>
      <c r="UNM24" s="407"/>
      <c r="UNN24" s="407"/>
      <c r="UNO24" s="407"/>
      <c r="UNP24" s="407"/>
      <c r="UNQ24" s="407"/>
      <c r="UNR24" s="407"/>
      <c r="UNS24" s="407"/>
      <c r="UNT24" s="407"/>
      <c r="UNU24" s="407"/>
      <c r="UNV24" s="407"/>
      <c r="UNW24" s="407"/>
      <c r="UNX24" s="407"/>
      <c r="UNY24" s="407"/>
      <c r="UNZ24" s="407"/>
      <c r="UOA24" s="407"/>
      <c r="UOB24" s="407"/>
      <c r="UOC24" s="407"/>
      <c r="UOD24" s="407"/>
      <c r="UOE24" s="407"/>
      <c r="UOF24" s="407"/>
      <c r="UOG24" s="407"/>
      <c r="UOH24" s="407"/>
      <c r="UOI24" s="407"/>
      <c r="UOJ24" s="407"/>
      <c r="UOK24" s="407"/>
      <c r="UOL24" s="407"/>
      <c r="UOM24" s="407"/>
      <c r="UON24" s="407"/>
      <c r="UOO24" s="407"/>
      <c r="UOP24" s="407"/>
      <c r="UOQ24" s="407"/>
      <c r="UOR24" s="407"/>
      <c r="UOS24" s="407"/>
      <c r="UOT24" s="407"/>
      <c r="UOU24" s="407"/>
      <c r="UOV24" s="407"/>
      <c r="UOW24" s="407"/>
      <c r="UOX24" s="407"/>
      <c r="UOY24" s="407"/>
      <c r="UOZ24" s="407"/>
      <c r="UPA24" s="407"/>
      <c r="UPB24" s="407"/>
      <c r="UPC24" s="407"/>
      <c r="UPD24" s="407"/>
      <c r="UPE24" s="407"/>
      <c r="UPF24" s="407"/>
      <c r="UPG24" s="407"/>
      <c r="UPH24" s="407"/>
      <c r="UPI24" s="407"/>
      <c r="UPJ24" s="407"/>
      <c r="UPK24" s="407"/>
      <c r="UPL24" s="407"/>
      <c r="UPM24" s="407"/>
      <c r="UPN24" s="407"/>
      <c r="UPO24" s="407"/>
      <c r="UPP24" s="407"/>
      <c r="UPQ24" s="407"/>
      <c r="UPR24" s="407"/>
      <c r="UPS24" s="407"/>
      <c r="UPT24" s="407"/>
      <c r="UPU24" s="407"/>
      <c r="UPV24" s="407"/>
      <c r="UPW24" s="407"/>
      <c r="UPX24" s="407"/>
      <c r="UPY24" s="407"/>
      <c r="UPZ24" s="407"/>
      <c r="UQA24" s="407"/>
      <c r="UQB24" s="407"/>
      <c r="UQC24" s="407"/>
      <c r="UQD24" s="407"/>
      <c r="UQE24" s="407"/>
      <c r="UQF24" s="407"/>
      <c r="UQG24" s="407"/>
      <c r="UQH24" s="407"/>
      <c r="UQI24" s="407"/>
      <c r="UQJ24" s="407"/>
      <c r="UQK24" s="407"/>
      <c r="UQL24" s="407"/>
      <c r="UQM24" s="407"/>
      <c r="UQN24" s="407"/>
      <c r="UQO24" s="407"/>
      <c r="UQP24" s="407"/>
      <c r="UQQ24" s="407"/>
      <c r="UQR24" s="407"/>
      <c r="UQS24" s="407"/>
      <c r="UQT24" s="407"/>
      <c r="UQU24" s="407"/>
      <c r="UQV24" s="407"/>
      <c r="UQW24" s="407"/>
      <c r="UQX24" s="407"/>
      <c r="UQY24" s="407"/>
      <c r="UQZ24" s="407"/>
      <c r="URA24" s="407"/>
      <c r="URB24" s="407"/>
      <c r="URC24" s="407"/>
      <c r="URD24" s="407"/>
      <c r="URE24" s="407"/>
      <c r="URF24" s="407"/>
      <c r="URG24" s="407"/>
      <c r="URH24" s="407"/>
      <c r="URI24" s="407"/>
      <c r="URJ24" s="407"/>
      <c r="URK24" s="407"/>
      <c r="URL24" s="407"/>
      <c r="URM24" s="407"/>
      <c r="URN24" s="407"/>
      <c r="URO24" s="407"/>
      <c r="URP24" s="407"/>
      <c r="URQ24" s="407"/>
      <c r="URR24" s="407"/>
      <c r="URS24" s="407"/>
      <c r="URT24" s="407"/>
      <c r="URU24" s="407"/>
      <c r="URV24" s="407"/>
      <c r="URW24" s="407"/>
      <c r="URX24" s="407"/>
      <c r="URY24" s="407"/>
      <c r="URZ24" s="407"/>
      <c r="USA24" s="407"/>
      <c r="USB24" s="407"/>
      <c r="USC24" s="407"/>
      <c r="USD24" s="407"/>
      <c r="USE24" s="407"/>
      <c r="USF24" s="407"/>
      <c r="USG24" s="407"/>
      <c r="USH24" s="407"/>
      <c r="USI24" s="407"/>
      <c r="USJ24" s="407"/>
      <c r="USK24" s="407"/>
      <c r="USL24" s="407"/>
      <c r="USM24" s="407"/>
      <c r="USN24" s="407"/>
      <c r="USO24" s="407"/>
      <c r="USP24" s="407"/>
      <c r="USQ24" s="407"/>
      <c r="USR24" s="407"/>
      <c r="USS24" s="407"/>
      <c r="UST24" s="407"/>
      <c r="USU24" s="407"/>
      <c r="USV24" s="407"/>
      <c r="USW24" s="407"/>
      <c r="USX24" s="407"/>
      <c r="USY24" s="407"/>
      <c r="USZ24" s="407"/>
      <c r="UTA24" s="407"/>
      <c r="UTB24" s="407"/>
      <c r="UTC24" s="407"/>
      <c r="UTD24" s="407"/>
      <c r="UTE24" s="407"/>
      <c r="UTF24" s="407"/>
      <c r="UTG24" s="407"/>
      <c r="UTH24" s="407"/>
      <c r="UTI24" s="407"/>
      <c r="UTJ24" s="407"/>
      <c r="UTK24" s="407"/>
      <c r="UTL24" s="407"/>
      <c r="UTM24" s="407"/>
      <c r="UTN24" s="407"/>
      <c r="UTO24" s="407"/>
      <c r="UTP24" s="407"/>
      <c r="UTQ24" s="407"/>
      <c r="UTR24" s="407"/>
      <c r="UTS24" s="407"/>
      <c r="UTT24" s="407"/>
      <c r="UTU24" s="407"/>
      <c r="UTV24" s="407"/>
      <c r="UTW24" s="407"/>
      <c r="UTX24" s="407"/>
      <c r="UTY24" s="407"/>
      <c r="UTZ24" s="407"/>
      <c r="UUA24" s="407"/>
      <c r="UUB24" s="407"/>
      <c r="UUC24" s="407"/>
      <c r="UUD24" s="407"/>
      <c r="UUE24" s="407"/>
      <c r="UUF24" s="407"/>
      <c r="UUG24" s="407"/>
      <c r="UUH24" s="407"/>
      <c r="UUI24" s="407"/>
      <c r="UUJ24" s="407"/>
      <c r="UUK24" s="407"/>
      <c r="UUL24" s="407"/>
      <c r="UUM24" s="407"/>
      <c r="UUN24" s="407"/>
      <c r="UUO24" s="407"/>
      <c r="UUP24" s="407"/>
      <c r="UUQ24" s="407"/>
      <c r="UUR24" s="407"/>
      <c r="UUS24" s="407"/>
      <c r="UUT24" s="407"/>
      <c r="UUU24" s="407"/>
      <c r="UUV24" s="407"/>
      <c r="UUW24" s="407"/>
      <c r="UUX24" s="407"/>
      <c r="UUY24" s="407"/>
      <c r="UUZ24" s="407"/>
      <c r="UVA24" s="407"/>
      <c r="UVB24" s="407"/>
      <c r="UVC24" s="407"/>
      <c r="UVD24" s="407"/>
      <c r="UVE24" s="407"/>
      <c r="UVF24" s="407"/>
      <c r="UVG24" s="407"/>
      <c r="UVH24" s="407"/>
      <c r="UVI24" s="407"/>
      <c r="UVJ24" s="407"/>
      <c r="UVK24" s="407"/>
      <c r="UVL24" s="407"/>
      <c r="UVM24" s="407"/>
      <c r="UVN24" s="407"/>
      <c r="UVO24" s="407"/>
      <c r="UVP24" s="407"/>
      <c r="UVQ24" s="407"/>
      <c r="UVR24" s="407"/>
      <c r="UVS24" s="407"/>
      <c r="UVT24" s="407"/>
      <c r="UVU24" s="407"/>
      <c r="UVV24" s="407"/>
      <c r="UVW24" s="407"/>
      <c r="UVX24" s="407"/>
      <c r="UVY24" s="407"/>
      <c r="UVZ24" s="407"/>
      <c r="UWA24" s="407"/>
      <c r="UWB24" s="407"/>
      <c r="UWC24" s="407"/>
      <c r="UWD24" s="407"/>
      <c r="UWE24" s="407"/>
      <c r="UWF24" s="407"/>
      <c r="UWG24" s="407"/>
      <c r="UWH24" s="407"/>
      <c r="UWI24" s="407"/>
      <c r="UWJ24" s="407"/>
      <c r="UWK24" s="407"/>
      <c r="UWL24" s="407"/>
      <c r="UWM24" s="407"/>
      <c r="UWN24" s="407"/>
      <c r="UWO24" s="407"/>
      <c r="UWP24" s="407"/>
      <c r="UWQ24" s="407"/>
      <c r="UWR24" s="407"/>
      <c r="UWS24" s="407"/>
      <c r="UWT24" s="407"/>
      <c r="UWU24" s="407"/>
      <c r="UWV24" s="407"/>
      <c r="UWW24" s="407"/>
      <c r="UWX24" s="407"/>
      <c r="UWY24" s="407"/>
      <c r="UWZ24" s="407"/>
      <c r="UXA24" s="407"/>
      <c r="UXB24" s="407"/>
      <c r="UXC24" s="407"/>
      <c r="UXD24" s="407"/>
      <c r="UXE24" s="407"/>
      <c r="UXF24" s="407"/>
      <c r="UXG24" s="407"/>
      <c r="UXH24" s="407"/>
      <c r="UXI24" s="407"/>
      <c r="UXJ24" s="407"/>
      <c r="UXK24" s="407"/>
      <c r="UXL24" s="407"/>
      <c r="UXM24" s="407"/>
      <c r="UXN24" s="407"/>
      <c r="UXO24" s="407"/>
      <c r="UXP24" s="407"/>
      <c r="UXQ24" s="407"/>
      <c r="UXR24" s="407"/>
      <c r="UXS24" s="407"/>
      <c r="UXT24" s="407"/>
      <c r="UXU24" s="407"/>
      <c r="UXV24" s="407"/>
      <c r="UXW24" s="407"/>
      <c r="UXX24" s="407"/>
      <c r="UXY24" s="407"/>
      <c r="UXZ24" s="407"/>
      <c r="UYA24" s="407"/>
      <c r="UYB24" s="407"/>
      <c r="UYC24" s="407"/>
      <c r="UYD24" s="407"/>
      <c r="UYE24" s="407"/>
      <c r="UYF24" s="407"/>
      <c r="UYG24" s="407"/>
      <c r="UYH24" s="407"/>
      <c r="UYI24" s="407"/>
      <c r="UYJ24" s="407"/>
      <c r="UYK24" s="407"/>
      <c r="UYL24" s="407"/>
      <c r="UYM24" s="407"/>
      <c r="UYN24" s="407"/>
      <c r="UYO24" s="407"/>
      <c r="UYP24" s="407"/>
      <c r="UYQ24" s="407"/>
      <c r="UYR24" s="407"/>
      <c r="UYS24" s="407"/>
      <c r="UYT24" s="407"/>
      <c r="UYU24" s="407"/>
      <c r="UYV24" s="407"/>
      <c r="UYW24" s="407"/>
      <c r="UYX24" s="407"/>
      <c r="UYY24" s="407"/>
      <c r="UYZ24" s="407"/>
      <c r="UZA24" s="407"/>
      <c r="UZB24" s="407"/>
      <c r="UZC24" s="407"/>
      <c r="UZD24" s="407"/>
      <c r="UZE24" s="407"/>
      <c r="UZF24" s="407"/>
      <c r="UZG24" s="407"/>
      <c r="UZH24" s="407"/>
      <c r="UZI24" s="407"/>
      <c r="UZJ24" s="407"/>
      <c r="UZK24" s="407"/>
      <c r="UZL24" s="407"/>
      <c r="UZM24" s="407"/>
      <c r="UZN24" s="407"/>
      <c r="UZO24" s="407"/>
      <c r="UZP24" s="407"/>
      <c r="UZQ24" s="407"/>
      <c r="UZR24" s="407"/>
      <c r="UZS24" s="407"/>
      <c r="UZT24" s="407"/>
      <c r="UZU24" s="407"/>
      <c r="UZV24" s="407"/>
      <c r="UZW24" s="407"/>
      <c r="UZX24" s="407"/>
      <c r="UZY24" s="407"/>
      <c r="UZZ24" s="407"/>
      <c r="VAA24" s="407"/>
      <c r="VAB24" s="407"/>
      <c r="VAC24" s="407"/>
      <c r="VAD24" s="407"/>
      <c r="VAE24" s="407"/>
      <c r="VAF24" s="407"/>
      <c r="VAG24" s="407"/>
      <c r="VAH24" s="407"/>
      <c r="VAI24" s="407"/>
      <c r="VAJ24" s="407"/>
      <c r="VAK24" s="407"/>
      <c r="VAL24" s="407"/>
      <c r="VAM24" s="407"/>
      <c r="VAN24" s="407"/>
      <c r="VAO24" s="407"/>
      <c r="VAP24" s="407"/>
      <c r="VAQ24" s="407"/>
      <c r="VAR24" s="407"/>
      <c r="VAS24" s="407"/>
      <c r="VAT24" s="407"/>
      <c r="VAU24" s="407"/>
      <c r="VAV24" s="407"/>
      <c r="VAW24" s="407"/>
      <c r="VAX24" s="407"/>
      <c r="VAY24" s="407"/>
      <c r="VAZ24" s="407"/>
      <c r="VBA24" s="407"/>
      <c r="VBB24" s="407"/>
      <c r="VBC24" s="407"/>
      <c r="VBD24" s="407"/>
      <c r="VBE24" s="407"/>
      <c r="VBF24" s="407"/>
      <c r="VBG24" s="407"/>
      <c r="VBH24" s="407"/>
      <c r="VBI24" s="407"/>
      <c r="VBJ24" s="407"/>
      <c r="VBK24" s="407"/>
      <c r="VBL24" s="407"/>
      <c r="VBM24" s="407"/>
      <c r="VBN24" s="407"/>
      <c r="VBO24" s="407"/>
      <c r="VBP24" s="407"/>
      <c r="VBQ24" s="407"/>
      <c r="VBR24" s="407"/>
      <c r="VBS24" s="407"/>
      <c r="VBT24" s="407"/>
      <c r="VBU24" s="407"/>
      <c r="VBV24" s="407"/>
      <c r="VBW24" s="407"/>
      <c r="VBX24" s="407"/>
      <c r="VBY24" s="407"/>
      <c r="VBZ24" s="407"/>
      <c r="VCA24" s="407"/>
      <c r="VCB24" s="407"/>
      <c r="VCC24" s="407"/>
      <c r="VCD24" s="407"/>
      <c r="VCE24" s="407"/>
      <c r="VCF24" s="407"/>
      <c r="VCG24" s="407"/>
      <c r="VCH24" s="407"/>
      <c r="VCI24" s="407"/>
      <c r="VCJ24" s="407"/>
      <c r="VCK24" s="407"/>
      <c r="VCL24" s="407"/>
      <c r="VCM24" s="407"/>
      <c r="VCN24" s="407"/>
      <c r="VCO24" s="407"/>
      <c r="VCP24" s="407"/>
      <c r="VCQ24" s="407"/>
      <c r="VCR24" s="407"/>
      <c r="VCS24" s="407"/>
      <c r="VCT24" s="407"/>
      <c r="VCU24" s="407"/>
      <c r="VCV24" s="407"/>
      <c r="VCW24" s="407"/>
      <c r="VCX24" s="407"/>
      <c r="VCY24" s="407"/>
      <c r="VCZ24" s="407"/>
      <c r="VDA24" s="407"/>
      <c r="VDB24" s="407"/>
      <c r="VDC24" s="407"/>
      <c r="VDD24" s="407"/>
      <c r="VDE24" s="407"/>
      <c r="VDF24" s="407"/>
      <c r="VDG24" s="407"/>
      <c r="VDH24" s="407"/>
      <c r="VDI24" s="407"/>
      <c r="VDJ24" s="407"/>
      <c r="VDK24" s="407"/>
      <c r="VDL24" s="407"/>
      <c r="VDM24" s="407"/>
      <c r="VDN24" s="407"/>
      <c r="VDO24" s="407"/>
      <c r="VDP24" s="407"/>
      <c r="VDQ24" s="407"/>
      <c r="VDR24" s="407"/>
      <c r="VDS24" s="407"/>
      <c r="VDT24" s="407"/>
      <c r="VDU24" s="407"/>
      <c r="VDV24" s="407"/>
      <c r="VDW24" s="407"/>
      <c r="VDX24" s="407"/>
      <c r="VDY24" s="407"/>
      <c r="VDZ24" s="407"/>
      <c r="VEA24" s="407"/>
      <c r="VEB24" s="407"/>
      <c r="VEC24" s="407"/>
      <c r="VED24" s="407"/>
      <c r="VEE24" s="407"/>
      <c r="VEF24" s="407"/>
      <c r="VEG24" s="407"/>
      <c r="VEH24" s="407"/>
      <c r="VEI24" s="407"/>
      <c r="VEJ24" s="407"/>
      <c r="VEK24" s="407"/>
      <c r="VEL24" s="407"/>
      <c r="VEM24" s="407"/>
      <c r="VEN24" s="407"/>
      <c r="VEO24" s="407"/>
      <c r="VEP24" s="407"/>
      <c r="VEQ24" s="407"/>
      <c r="VER24" s="407"/>
      <c r="VES24" s="407"/>
      <c r="VET24" s="407"/>
      <c r="VEU24" s="407"/>
      <c r="VEV24" s="407"/>
      <c r="VEW24" s="407"/>
      <c r="VEX24" s="407"/>
      <c r="VEY24" s="407"/>
      <c r="VEZ24" s="407"/>
      <c r="VFA24" s="407"/>
      <c r="VFB24" s="407"/>
      <c r="VFC24" s="407"/>
      <c r="VFD24" s="407"/>
      <c r="VFE24" s="407"/>
      <c r="VFF24" s="407"/>
      <c r="VFG24" s="407"/>
      <c r="VFH24" s="407"/>
      <c r="VFI24" s="407"/>
      <c r="VFJ24" s="407"/>
      <c r="VFK24" s="407"/>
      <c r="VFL24" s="407"/>
      <c r="VFM24" s="407"/>
      <c r="VFN24" s="407"/>
      <c r="VFO24" s="407"/>
      <c r="VFP24" s="407"/>
      <c r="VFQ24" s="407"/>
      <c r="VFR24" s="407"/>
      <c r="VFS24" s="407"/>
      <c r="VFT24" s="407"/>
      <c r="VFU24" s="407"/>
      <c r="VFV24" s="407"/>
      <c r="VFW24" s="407"/>
      <c r="VFX24" s="407"/>
      <c r="VFY24" s="407"/>
      <c r="VFZ24" s="407"/>
      <c r="VGA24" s="407"/>
      <c r="VGB24" s="407"/>
      <c r="VGC24" s="407"/>
      <c r="VGD24" s="407"/>
      <c r="VGE24" s="407"/>
      <c r="VGF24" s="407"/>
      <c r="VGG24" s="407"/>
      <c r="VGH24" s="407"/>
      <c r="VGI24" s="407"/>
      <c r="VGJ24" s="407"/>
      <c r="VGK24" s="407"/>
      <c r="VGL24" s="407"/>
      <c r="VGM24" s="407"/>
      <c r="VGN24" s="407"/>
      <c r="VGO24" s="407"/>
      <c r="VGP24" s="407"/>
      <c r="VGQ24" s="407"/>
      <c r="VGR24" s="407"/>
      <c r="VGS24" s="407"/>
      <c r="VGT24" s="407"/>
      <c r="VGU24" s="407"/>
      <c r="VGV24" s="407"/>
      <c r="VGW24" s="407"/>
      <c r="VGX24" s="407"/>
      <c r="VGY24" s="407"/>
      <c r="VGZ24" s="407"/>
      <c r="VHA24" s="407"/>
      <c r="VHB24" s="407"/>
      <c r="VHC24" s="407"/>
      <c r="VHD24" s="407"/>
      <c r="VHE24" s="407"/>
      <c r="VHF24" s="407"/>
      <c r="VHG24" s="407"/>
      <c r="VHH24" s="407"/>
      <c r="VHI24" s="407"/>
      <c r="VHJ24" s="407"/>
      <c r="VHK24" s="407"/>
      <c r="VHL24" s="407"/>
      <c r="VHM24" s="407"/>
      <c r="VHN24" s="407"/>
      <c r="VHO24" s="407"/>
      <c r="VHP24" s="407"/>
      <c r="VHQ24" s="407"/>
      <c r="VHR24" s="407"/>
      <c r="VHS24" s="407"/>
      <c r="VHT24" s="407"/>
      <c r="VHU24" s="407"/>
      <c r="VHV24" s="407"/>
      <c r="VHW24" s="407"/>
      <c r="VHX24" s="407"/>
      <c r="VHY24" s="407"/>
      <c r="VHZ24" s="407"/>
      <c r="VIA24" s="407"/>
      <c r="VIB24" s="407"/>
      <c r="VIC24" s="407"/>
      <c r="VID24" s="407"/>
      <c r="VIE24" s="407"/>
      <c r="VIF24" s="407"/>
      <c r="VIG24" s="407"/>
      <c r="VIH24" s="407"/>
      <c r="VII24" s="407"/>
      <c r="VIJ24" s="407"/>
      <c r="VIK24" s="407"/>
      <c r="VIL24" s="407"/>
      <c r="VIM24" s="407"/>
      <c r="VIN24" s="407"/>
      <c r="VIO24" s="407"/>
      <c r="VIP24" s="407"/>
      <c r="VIQ24" s="407"/>
      <c r="VIR24" s="407"/>
      <c r="VIS24" s="407"/>
      <c r="VIT24" s="407"/>
      <c r="VIU24" s="407"/>
      <c r="VIV24" s="407"/>
      <c r="VIW24" s="407"/>
      <c r="VIX24" s="407"/>
      <c r="VIY24" s="407"/>
      <c r="VIZ24" s="407"/>
      <c r="VJA24" s="407"/>
      <c r="VJB24" s="407"/>
      <c r="VJC24" s="407"/>
      <c r="VJD24" s="407"/>
      <c r="VJE24" s="407"/>
      <c r="VJF24" s="407"/>
      <c r="VJG24" s="407"/>
      <c r="VJH24" s="407"/>
      <c r="VJI24" s="407"/>
      <c r="VJJ24" s="407"/>
      <c r="VJK24" s="407"/>
      <c r="VJL24" s="407"/>
      <c r="VJM24" s="407"/>
      <c r="VJN24" s="407"/>
      <c r="VJO24" s="407"/>
      <c r="VJP24" s="407"/>
      <c r="VJQ24" s="407"/>
      <c r="VJR24" s="407"/>
      <c r="VJS24" s="407"/>
      <c r="VJT24" s="407"/>
      <c r="VJU24" s="407"/>
      <c r="VJV24" s="407"/>
      <c r="VJW24" s="407"/>
      <c r="VJX24" s="407"/>
      <c r="VJY24" s="407"/>
      <c r="VJZ24" s="407"/>
      <c r="VKA24" s="407"/>
      <c r="VKB24" s="407"/>
      <c r="VKC24" s="407"/>
      <c r="VKD24" s="407"/>
      <c r="VKE24" s="407"/>
      <c r="VKF24" s="407"/>
      <c r="VKG24" s="407"/>
      <c r="VKH24" s="407"/>
      <c r="VKI24" s="407"/>
      <c r="VKJ24" s="407"/>
      <c r="VKK24" s="407"/>
      <c r="VKL24" s="407"/>
      <c r="VKM24" s="407"/>
      <c r="VKN24" s="407"/>
      <c r="VKO24" s="407"/>
      <c r="VKP24" s="407"/>
      <c r="VKQ24" s="407"/>
      <c r="VKR24" s="407"/>
      <c r="VKS24" s="407"/>
      <c r="VKT24" s="407"/>
      <c r="VKU24" s="407"/>
      <c r="VKV24" s="407"/>
      <c r="VKW24" s="407"/>
      <c r="VKX24" s="407"/>
      <c r="VKY24" s="407"/>
      <c r="VKZ24" s="407"/>
      <c r="VLA24" s="407"/>
      <c r="VLB24" s="407"/>
      <c r="VLC24" s="407"/>
      <c r="VLD24" s="407"/>
      <c r="VLE24" s="407"/>
      <c r="VLF24" s="407"/>
      <c r="VLG24" s="407"/>
      <c r="VLH24" s="407"/>
      <c r="VLI24" s="407"/>
      <c r="VLJ24" s="407"/>
      <c r="VLK24" s="407"/>
      <c r="VLL24" s="407"/>
      <c r="VLM24" s="407"/>
      <c r="VLN24" s="407"/>
      <c r="VLO24" s="407"/>
      <c r="VLP24" s="407"/>
      <c r="VLQ24" s="407"/>
      <c r="VLR24" s="407"/>
      <c r="VLS24" s="407"/>
      <c r="VLT24" s="407"/>
      <c r="VLU24" s="407"/>
      <c r="VLV24" s="407"/>
      <c r="VLW24" s="407"/>
      <c r="VLX24" s="407"/>
      <c r="VLY24" s="407"/>
      <c r="VLZ24" s="407"/>
      <c r="VMA24" s="407"/>
      <c r="VMB24" s="407"/>
      <c r="VMC24" s="407"/>
      <c r="VMD24" s="407"/>
      <c r="VME24" s="407"/>
      <c r="VMF24" s="407"/>
      <c r="VMG24" s="407"/>
      <c r="VMH24" s="407"/>
      <c r="VMI24" s="407"/>
      <c r="VMJ24" s="407"/>
      <c r="VMK24" s="407"/>
      <c r="VML24" s="407"/>
      <c r="VMM24" s="407"/>
      <c r="VMN24" s="407"/>
      <c r="VMO24" s="407"/>
      <c r="VMP24" s="407"/>
      <c r="VMQ24" s="407"/>
      <c r="VMR24" s="407"/>
      <c r="VMS24" s="407"/>
      <c r="VMT24" s="407"/>
      <c r="VMU24" s="407"/>
      <c r="VMV24" s="407"/>
      <c r="VMW24" s="407"/>
      <c r="VMX24" s="407"/>
      <c r="VMY24" s="407"/>
      <c r="VMZ24" s="407"/>
      <c r="VNA24" s="407"/>
      <c r="VNB24" s="407"/>
      <c r="VNC24" s="407"/>
      <c r="VND24" s="407"/>
      <c r="VNE24" s="407"/>
      <c r="VNF24" s="407"/>
      <c r="VNG24" s="407"/>
      <c r="VNH24" s="407"/>
      <c r="VNI24" s="407"/>
      <c r="VNJ24" s="407"/>
      <c r="VNK24" s="407"/>
      <c r="VNL24" s="407"/>
      <c r="VNM24" s="407"/>
      <c r="VNN24" s="407"/>
      <c r="VNO24" s="407"/>
      <c r="VNP24" s="407"/>
      <c r="VNQ24" s="407"/>
      <c r="VNR24" s="407"/>
      <c r="VNS24" s="407"/>
      <c r="VNT24" s="407"/>
      <c r="VNU24" s="407"/>
      <c r="VNV24" s="407"/>
      <c r="VNW24" s="407"/>
      <c r="VNX24" s="407"/>
      <c r="VNY24" s="407"/>
      <c r="VNZ24" s="407"/>
      <c r="VOA24" s="407"/>
      <c r="VOB24" s="407"/>
      <c r="VOC24" s="407"/>
      <c r="VOD24" s="407"/>
      <c r="VOE24" s="407"/>
      <c r="VOF24" s="407"/>
      <c r="VOG24" s="407"/>
      <c r="VOH24" s="407"/>
      <c r="VOI24" s="407"/>
      <c r="VOJ24" s="407"/>
      <c r="VOK24" s="407"/>
      <c r="VOL24" s="407"/>
      <c r="VOM24" s="407"/>
      <c r="VON24" s="407"/>
      <c r="VOO24" s="407"/>
      <c r="VOP24" s="407"/>
      <c r="VOQ24" s="407"/>
      <c r="VOR24" s="407"/>
      <c r="VOS24" s="407"/>
      <c r="VOT24" s="407"/>
      <c r="VOU24" s="407"/>
      <c r="VOV24" s="407"/>
      <c r="VOW24" s="407"/>
      <c r="VOX24" s="407"/>
      <c r="VOY24" s="407"/>
      <c r="VOZ24" s="407"/>
      <c r="VPA24" s="407"/>
      <c r="VPB24" s="407"/>
      <c r="VPC24" s="407"/>
      <c r="VPD24" s="407"/>
      <c r="VPE24" s="407"/>
      <c r="VPF24" s="407"/>
      <c r="VPG24" s="407"/>
      <c r="VPH24" s="407"/>
      <c r="VPI24" s="407"/>
      <c r="VPJ24" s="407"/>
      <c r="VPK24" s="407"/>
      <c r="VPL24" s="407"/>
      <c r="VPM24" s="407"/>
      <c r="VPN24" s="407"/>
      <c r="VPO24" s="407"/>
      <c r="VPP24" s="407"/>
      <c r="VPQ24" s="407"/>
      <c r="VPR24" s="407"/>
      <c r="VPS24" s="407"/>
      <c r="VPT24" s="407"/>
      <c r="VPU24" s="407"/>
      <c r="VPV24" s="407"/>
      <c r="VPW24" s="407"/>
      <c r="VPX24" s="407"/>
      <c r="VPY24" s="407"/>
      <c r="VPZ24" s="407"/>
      <c r="VQA24" s="407"/>
      <c r="VQB24" s="407"/>
      <c r="VQC24" s="407"/>
      <c r="VQD24" s="407"/>
      <c r="VQE24" s="407"/>
      <c r="VQF24" s="407"/>
      <c r="VQG24" s="407"/>
      <c r="VQH24" s="407"/>
      <c r="VQI24" s="407"/>
      <c r="VQJ24" s="407"/>
      <c r="VQK24" s="407"/>
      <c r="VQL24" s="407"/>
      <c r="VQM24" s="407"/>
      <c r="VQN24" s="407"/>
      <c r="VQO24" s="407"/>
      <c r="VQP24" s="407"/>
      <c r="VQQ24" s="407"/>
      <c r="VQR24" s="407"/>
      <c r="VQS24" s="407"/>
      <c r="VQT24" s="407"/>
      <c r="VQU24" s="407"/>
      <c r="VQV24" s="407"/>
      <c r="VQW24" s="407"/>
      <c r="VQX24" s="407"/>
      <c r="VQY24" s="407"/>
      <c r="VQZ24" s="407"/>
      <c r="VRA24" s="407"/>
      <c r="VRB24" s="407"/>
      <c r="VRC24" s="407"/>
      <c r="VRD24" s="407"/>
      <c r="VRE24" s="407"/>
      <c r="VRF24" s="407"/>
      <c r="VRG24" s="407"/>
      <c r="VRH24" s="407"/>
      <c r="VRI24" s="407"/>
      <c r="VRJ24" s="407"/>
      <c r="VRK24" s="407"/>
      <c r="VRL24" s="407"/>
      <c r="VRM24" s="407"/>
      <c r="VRN24" s="407"/>
      <c r="VRO24" s="407"/>
      <c r="VRP24" s="407"/>
      <c r="VRQ24" s="407"/>
      <c r="VRR24" s="407"/>
      <c r="VRS24" s="407"/>
      <c r="VRT24" s="407"/>
      <c r="VRU24" s="407"/>
      <c r="VRV24" s="407"/>
      <c r="VRW24" s="407"/>
      <c r="VRX24" s="407"/>
      <c r="VRY24" s="407"/>
      <c r="VRZ24" s="407"/>
      <c r="VSA24" s="407"/>
      <c r="VSB24" s="407"/>
      <c r="VSC24" s="407"/>
      <c r="VSD24" s="407"/>
      <c r="VSE24" s="407"/>
      <c r="VSF24" s="407"/>
      <c r="VSG24" s="407"/>
      <c r="VSH24" s="407"/>
      <c r="VSI24" s="407"/>
      <c r="VSJ24" s="407"/>
      <c r="VSK24" s="407"/>
      <c r="VSL24" s="407"/>
      <c r="VSM24" s="407"/>
      <c r="VSN24" s="407"/>
      <c r="VSO24" s="407"/>
      <c r="VSP24" s="407"/>
      <c r="VSQ24" s="407"/>
      <c r="VSR24" s="407"/>
      <c r="VSS24" s="407"/>
      <c r="VST24" s="407"/>
      <c r="VSU24" s="407"/>
      <c r="VSV24" s="407"/>
      <c r="VSW24" s="407"/>
      <c r="VSX24" s="407"/>
      <c r="VSY24" s="407"/>
      <c r="VSZ24" s="407"/>
      <c r="VTA24" s="407"/>
      <c r="VTB24" s="407"/>
      <c r="VTC24" s="407"/>
      <c r="VTD24" s="407"/>
      <c r="VTE24" s="407"/>
      <c r="VTF24" s="407"/>
      <c r="VTG24" s="407"/>
      <c r="VTH24" s="407"/>
      <c r="VTI24" s="407"/>
      <c r="VTJ24" s="407"/>
      <c r="VTK24" s="407"/>
      <c r="VTL24" s="407"/>
      <c r="VTM24" s="407"/>
      <c r="VTN24" s="407"/>
      <c r="VTO24" s="407"/>
      <c r="VTP24" s="407"/>
      <c r="VTQ24" s="407"/>
      <c r="VTR24" s="407"/>
      <c r="VTS24" s="407"/>
      <c r="VTT24" s="407"/>
      <c r="VTU24" s="407"/>
      <c r="VTV24" s="407"/>
      <c r="VTW24" s="407"/>
      <c r="VTX24" s="407"/>
      <c r="VTY24" s="407"/>
      <c r="VTZ24" s="407"/>
      <c r="VUA24" s="407"/>
      <c r="VUB24" s="407"/>
      <c r="VUC24" s="407"/>
      <c r="VUD24" s="407"/>
      <c r="VUE24" s="407"/>
      <c r="VUF24" s="407"/>
      <c r="VUG24" s="407"/>
      <c r="VUH24" s="407"/>
      <c r="VUI24" s="407"/>
      <c r="VUJ24" s="407"/>
      <c r="VUK24" s="407"/>
      <c r="VUL24" s="407"/>
      <c r="VUM24" s="407"/>
      <c r="VUN24" s="407"/>
      <c r="VUO24" s="407"/>
      <c r="VUP24" s="407"/>
      <c r="VUQ24" s="407"/>
      <c r="VUR24" s="407"/>
      <c r="VUS24" s="407"/>
      <c r="VUT24" s="407"/>
      <c r="VUU24" s="407"/>
      <c r="VUV24" s="407"/>
      <c r="VUW24" s="407"/>
      <c r="VUX24" s="407"/>
      <c r="VUY24" s="407"/>
      <c r="VUZ24" s="407"/>
      <c r="VVA24" s="407"/>
      <c r="VVB24" s="407"/>
      <c r="VVC24" s="407"/>
      <c r="VVD24" s="407"/>
      <c r="VVE24" s="407"/>
      <c r="VVF24" s="407"/>
      <c r="VVG24" s="407"/>
      <c r="VVH24" s="407"/>
      <c r="VVI24" s="407"/>
      <c r="VVJ24" s="407"/>
      <c r="VVK24" s="407"/>
      <c r="VVL24" s="407"/>
      <c r="VVM24" s="407"/>
      <c r="VVN24" s="407"/>
      <c r="VVO24" s="407"/>
      <c r="VVP24" s="407"/>
      <c r="VVQ24" s="407"/>
      <c r="VVR24" s="407"/>
      <c r="VVS24" s="407"/>
      <c r="VVT24" s="407"/>
      <c r="VVU24" s="407"/>
      <c r="VVV24" s="407"/>
      <c r="VVW24" s="407"/>
      <c r="VVX24" s="407"/>
      <c r="VVY24" s="407"/>
      <c r="VVZ24" s="407"/>
      <c r="VWA24" s="407"/>
      <c r="VWB24" s="407"/>
      <c r="VWC24" s="407"/>
      <c r="VWD24" s="407"/>
      <c r="VWE24" s="407"/>
      <c r="VWF24" s="407"/>
      <c r="VWG24" s="407"/>
      <c r="VWH24" s="407"/>
      <c r="VWI24" s="407"/>
      <c r="VWJ24" s="407"/>
      <c r="VWK24" s="407"/>
      <c r="VWL24" s="407"/>
      <c r="VWM24" s="407"/>
      <c r="VWN24" s="407"/>
      <c r="VWO24" s="407"/>
      <c r="VWP24" s="407"/>
      <c r="VWQ24" s="407"/>
      <c r="VWR24" s="407"/>
      <c r="VWS24" s="407"/>
      <c r="VWT24" s="407"/>
      <c r="VWU24" s="407"/>
      <c r="VWV24" s="407"/>
      <c r="VWW24" s="407"/>
      <c r="VWX24" s="407"/>
      <c r="VWY24" s="407"/>
      <c r="VWZ24" s="407"/>
      <c r="VXA24" s="407"/>
      <c r="VXB24" s="407"/>
      <c r="VXC24" s="407"/>
      <c r="VXD24" s="407"/>
      <c r="VXE24" s="407"/>
      <c r="VXF24" s="407"/>
      <c r="VXG24" s="407"/>
      <c r="VXH24" s="407"/>
      <c r="VXI24" s="407"/>
      <c r="VXJ24" s="407"/>
      <c r="VXK24" s="407"/>
      <c r="VXL24" s="407"/>
      <c r="VXM24" s="407"/>
      <c r="VXN24" s="407"/>
      <c r="VXO24" s="407"/>
      <c r="VXP24" s="407"/>
      <c r="VXQ24" s="407"/>
      <c r="VXR24" s="407"/>
      <c r="VXS24" s="407"/>
      <c r="VXT24" s="407"/>
      <c r="VXU24" s="407"/>
      <c r="VXV24" s="407"/>
      <c r="VXW24" s="407"/>
      <c r="VXX24" s="407"/>
      <c r="VXY24" s="407"/>
      <c r="VXZ24" s="407"/>
      <c r="VYA24" s="407"/>
      <c r="VYB24" s="407"/>
      <c r="VYC24" s="407"/>
      <c r="VYD24" s="407"/>
      <c r="VYE24" s="407"/>
      <c r="VYF24" s="407"/>
      <c r="VYG24" s="407"/>
      <c r="VYH24" s="407"/>
      <c r="VYI24" s="407"/>
      <c r="VYJ24" s="407"/>
      <c r="VYK24" s="407"/>
      <c r="VYL24" s="407"/>
      <c r="VYM24" s="407"/>
      <c r="VYN24" s="407"/>
      <c r="VYO24" s="407"/>
      <c r="VYP24" s="407"/>
      <c r="VYQ24" s="407"/>
      <c r="VYR24" s="407"/>
      <c r="VYS24" s="407"/>
      <c r="VYT24" s="407"/>
      <c r="VYU24" s="407"/>
      <c r="VYV24" s="407"/>
      <c r="VYW24" s="407"/>
      <c r="VYX24" s="407"/>
      <c r="VYY24" s="407"/>
      <c r="VYZ24" s="407"/>
      <c r="VZA24" s="407"/>
      <c r="VZB24" s="407"/>
      <c r="VZC24" s="407"/>
      <c r="VZD24" s="407"/>
      <c r="VZE24" s="407"/>
      <c r="VZF24" s="407"/>
      <c r="VZG24" s="407"/>
      <c r="VZH24" s="407"/>
      <c r="VZI24" s="407"/>
      <c r="VZJ24" s="407"/>
      <c r="VZK24" s="407"/>
      <c r="VZL24" s="407"/>
      <c r="VZM24" s="407"/>
      <c r="VZN24" s="407"/>
      <c r="VZO24" s="407"/>
      <c r="VZP24" s="407"/>
      <c r="VZQ24" s="407"/>
      <c r="VZR24" s="407"/>
      <c r="VZS24" s="407"/>
      <c r="VZT24" s="407"/>
      <c r="VZU24" s="407"/>
      <c r="VZV24" s="407"/>
      <c r="VZW24" s="407"/>
      <c r="VZX24" s="407"/>
      <c r="VZY24" s="407"/>
      <c r="VZZ24" s="407"/>
      <c r="WAA24" s="407"/>
      <c r="WAB24" s="407"/>
      <c r="WAC24" s="407"/>
      <c r="WAD24" s="407"/>
      <c r="WAE24" s="407"/>
      <c r="WAF24" s="407"/>
      <c r="WAG24" s="407"/>
      <c r="WAH24" s="407"/>
      <c r="WAI24" s="407"/>
      <c r="WAJ24" s="407"/>
      <c r="WAK24" s="407"/>
      <c r="WAL24" s="407"/>
      <c r="WAM24" s="407"/>
      <c r="WAN24" s="407"/>
      <c r="WAO24" s="407"/>
      <c r="WAP24" s="407"/>
      <c r="WAQ24" s="407"/>
      <c r="WAR24" s="407"/>
      <c r="WAS24" s="407"/>
      <c r="WAT24" s="407"/>
      <c r="WAU24" s="407"/>
      <c r="WAV24" s="407"/>
      <c r="WAW24" s="407"/>
      <c r="WAX24" s="407"/>
      <c r="WAY24" s="407"/>
      <c r="WAZ24" s="407"/>
      <c r="WBA24" s="407"/>
      <c r="WBB24" s="407"/>
      <c r="WBC24" s="407"/>
      <c r="WBD24" s="407"/>
      <c r="WBE24" s="407"/>
      <c r="WBF24" s="407"/>
      <c r="WBG24" s="407"/>
      <c r="WBH24" s="407"/>
      <c r="WBI24" s="407"/>
      <c r="WBJ24" s="407"/>
      <c r="WBK24" s="407"/>
      <c r="WBL24" s="407"/>
      <c r="WBM24" s="407"/>
      <c r="WBN24" s="407"/>
      <c r="WBO24" s="407"/>
      <c r="WBP24" s="407"/>
      <c r="WBQ24" s="407"/>
      <c r="WBR24" s="407"/>
      <c r="WBS24" s="407"/>
      <c r="WBT24" s="407"/>
      <c r="WBU24" s="407"/>
      <c r="WBV24" s="407"/>
      <c r="WBW24" s="407"/>
      <c r="WBX24" s="407"/>
      <c r="WBY24" s="407"/>
      <c r="WBZ24" s="407"/>
      <c r="WCA24" s="407"/>
      <c r="WCB24" s="407"/>
      <c r="WCC24" s="407"/>
      <c r="WCD24" s="407"/>
      <c r="WCE24" s="407"/>
      <c r="WCF24" s="407"/>
      <c r="WCG24" s="407"/>
      <c r="WCH24" s="407"/>
      <c r="WCI24" s="407"/>
      <c r="WCJ24" s="407"/>
      <c r="WCK24" s="407"/>
      <c r="WCL24" s="407"/>
      <c r="WCM24" s="407"/>
      <c r="WCN24" s="407"/>
      <c r="WCO24" s="407"/>
      <c r="WCP24" s="407"/>
      <c r="WCQ24" s="407"/>
      <c r="WCR24" s="407"/>
      <c r="WCS24" s="407"/>
      <c r="WCT24" s="407"/>
      <c r="WCU24" s="407"/>
      <c r="WCV24" s="407"/>
      <c r="WCW24" s="407"/>
      <c r="WCX24" s="407"/>
      <c r="WCY24" s="407"/>
      <c r="WCZ24" s="407"/>
      <c r="WDA24" s="407"/>
      <c r="WDB24" s="407"/>
      <c r="WDC24" s="407"/>
      <c r="WDD24" s="407"/>
      <c r="WDE24" s="407"/>
      <c r="WDF24" s="407"/>
      <c r="WDG24" s="407"/>
      <c r="WDH24" s="407"/>
      <c r="WDI24" s="407"/>
      <c r="WDJ24" s="407"/>
      <c r="WDK24" s="407"/>
      <c r="WDL24" s="407"/>
      <c r="WDM24" s="407"/>
      <c r="WDN24" s="407"/>
      <c r="WDO24" s="407"/>
      <c r="WDP24" s="407"/>
      <c r="WDQ24" s="407"/>
      <c r="WDR24" s="407"/>
      <c r="WDS24" s="407"/>
      <c r="WDT24" s="407"/>
      <c r="WDU24" s="407"/>
      <c r="WDV24" s="407"/>
      <c r="WDW24" s="407"/>
      <c r="WDX24" s="407"/>
      <c r="WDY24" s="407"/>
      <c r="WDZ24" s="407"/>
      <c r="WEA24" s="407"/>
      <c r="WEB24" s="407"/>
      <c r="WEC24" s="407"/>
      <c r="WED24" s="407"/>
      <c r="WEE24" s="407"/>
      <c r="WEF24" s="407"/>
      <c r="WEG24" s="407"/>
      <c r="WEH24" s="407"/>
      <c r="WEI24" s="407"/>
      <c r="WEJ24" s="407"/>
      <c r="WEK24" s="407"/>
      <c r="WEL24" s="407"/>
      <c r="WEM24" s="407"/>
      <c r="WEN24" s="407"/>
      <c r="WEO24" s="407"/>
      <c r="WEP24" s="407"/>
      <c r="WEQ24" s="407"/>
      <c r="WER24" s="407"/>
      <c r="WES24" s="407"/>
      <c r="WET24" s="407"/>
      <c r="WEU24" s="407"/>
      <c r="WEV24" s="407"/>
      <c r="WEW24" s="407"/>
      <c r="WEX24" s="407"/>
      <c r="WEY24" s="407"/>
      <c r="WEZ24" s="407"/>
      <c r="WFA24" s="407"/>
      <c r="WFB24" s="407"/>
      <c r="WFC24" s="407"/>
      <c r="WFD24" s="407"/>
      <c r="WFE24" s="407"/>
      <c r="WFF24" s="407"/>
      <c r="WFG24" s="407"/>
      <c r="WFH24" s="407"/>
      <c r="WFI24" s="407"/>
      <c r="WFJ24" s="407"/>
      <c r="WFK24" s="407"/>
      <c r="WFL24" s="407"/>
      <c r="WFM24" s="407"/>
      <c r="WFN24" s="407"/>
      <c r="WFO24" s="407"/>
      <c r="WFP24" s="407"/>
      <c r="WFQ24" s="407"/>
      <c r="WFR24" s="407"/>
      <c r="WFS24" s="407"/>
      <c r="WFT24" s="407"/>
      <c r="WFU24" s="407"/>
      <c r="WFV24" s="407"/>
      <c r="WFW24" s="407"/>
      <c r="WFX24" s="407"/>
      <c r="WFY24" s="407"/>
      <c r="WFZ24" s="407"/>
      <c r="WGA24" s="407"/>
      <c r="WGB24" s="407"/>
      <c r="WGC24" s="407"/>
      <c r="WGD24" s="407"/>
      <c r="WGE24" s="407"/>
      <c r="WGF24" s="407"/>
      <c r="WGG24" s="407"/>
      <c r="WGH24" s="407"/>
      <c r="WGI24" s="407"/>
      <c r="WGJ24" s="407"/>
      <c r="WGK24" s="407"/>
      <c r="WGL24" s="407"/>
      <c r="WGM24" s="407"/>
      <c r="WGN24" s="407"/>
      <c r="WGO24" s="407"/>
      <c r="WGP24" s="407"/>
      <c r="WGQ24" s="407"/>
      <c r="WGR24" s="407"/>
      <c r="WGS24" s="407"/>
      <c r="WGT24" s="407"/>
      <c r="WGU24" s="407"/>
      <c r="WGV24" s="407"/>
      <c r="WGW24" s="407"/>
      <c r="WGX24" s="407"/>
      <c r="WGY24" s="407"/>
      <c r="WGZ24" s="407"/>
      <c r="WHA24" s="407"/>
      <c r="WHB24" s="407"/>
      <c r="WHC24" s="407"/>
      <c r="WHD24" s="407"/>
      <c r="WHE24" s="407"/>
      <c r="WHF24" s="407"/>
      <c r="WHG24" s="407"/>
      <c r="WHH24" s="407"/>
      <c r="WHI24" s="407"/>
      <c r="WHJ24" s="407"/>
      <c r="WHK24" s="407"/>
      <c r="WHL24" s="407"/>
      <c r="WHM24" s="407"/>
      <c r="WHN24" s="407"/>
      <c r="WHO24" s="407"/>
      <c r="WHP24" s="407"/>
      <c r="WHQ24" s="407"/>
      <c r="WHR24" s="407"/>
      <c r="WHS24" s="407"/>
      <c r="WHT24" s="407"/>
      <c r="WHU24" s="407"/>
      <c r="WHV24" s="407"/>
      <c r="WHW24" s="407"/>
      <c r="WHX24" s="407"/>
      <c r="WHY24" s="407"/>
      <c r="WHZ24" s="407"/>
      <c r="WIA24" s="407"/>
      <c r="WIB24" s="407"/>
      <c r="WIC24" s="407"/>
      <c r="WID24" s="407"/>
      <c r="WIE24" s="407"/>
      <c r="WIF24" s="407"/>
      <c r="WIG24" s="407"/>
      <c r="WIH24" s="407"/>
      <c r="WII24" s="407"/>
      <c r="WIJ24" s="407"/>
      <c r="WIK24" s="407"/>
      <c r="WIL24" s="407"/>
      <c r="WIM24" s="407"/>
      <c r="WIN24" s="407"/>
      <c r="WIO24" s="407"/>
      <c r="WIP24" s="407"/>
      <c r="WIQ24" s="407"/>
      <c r="WIR24" s="407"/>
      <c r="WIS24" s="407"/>
      <c r="WIT24" s="407"/>
      <c r="WIU24" s="407"/>
      <c r="WIV24" s="407"/>
      <c r="WIW24" s="407"/>
      <c r="WIX24" s="407"/>
      <c r="WIY24" s="407"/>
      <c r="WIZ24" s="407"/>
      <c r="WJA24" s="407"/>
      <c r="WJB24" s="407"/>
      <c r="WJC24" s="407"/>
      <c r="WJD24" s="407"/>
      <c r="WJE24" s="407"/>
      <c r="WJF24" s="407"/>
      <c r="WJG24" s="407"/>
      <c r="WJH24" s="407"/>
      <c r="WJI24" s="407"/>
      <c r="WJJ24" s="407"/>
      <c r="WJK24" s="407"/>
      <c r="WJL24" s="407"/>
      <c r="WJM24" s="407"/>
      <c r="WJN24" s="407"/>
      <c r="WJO24" s="407"/>
      <c r="WJP24" s="407"/>
      <c r="WJQ24" s="407"/>
      <c r="WJR24" s="407"/>
      <c r="WJS24" s="407"/>
      <c r="WJT24" s="407"/>
      <c r="WJU24" s="407"/>
      <c r="WJV24" s="407"/>
      <c r="WJW24" s="407"/>
      <c r="WJX24" s="407"/>
      <c r="WJY24" s="407"/>
      <c r="WJZ24" s="407"/>
      <c r="WKA24" s="407"/>
      <c r="WKB24" s="407"/>
      <c r="WKC24" s="407"/>
      <c r="WKD24" s="407"/>
      <c r="WKE24" s="407"/>
      <c r="WKF24" s="407"/>
      <c r="WKG24" s="407"/>
      <c r="WKH24" s="407"/>
      <c r="WKI24" s="407"/>
      <c r="WKJ24" s="407"/>
      <c r="WKK24" s="407"/>
      <c r="WKL24" s="407"/>
      <c r="WKM24" s="407"/>
      <c r="WKN24" s="407"/>
      <c r="WKO24" s="407"/>
      <c r="WKP24" s="407"/>
      <c r="WKQ24" s="407"/>
      <c r="WKR24" s="407"/>
      <c r="WKS24" s="407"/>
      <c r="WKT24" s="407"/>
      <c r="WKU24" s="407"/>
      <c r="WKV24" s="407"/>
      <c r="WKW24" s="407"/>
      <c r="WKX24" s="407"/>
      <c r="WKY24" s="407"/>
      <c r="WKZ24" s="407"/>
      <c r="WLA24" s="407"/>
      <c r="WLB24" s="407"/>
      <c r="WLC24" s="407"/>
      <c r="WLD24" s="407"/>
      <c r="WLE24" s="407"/>
      <c r="WLF24" s="407"/>
      <c r="WLG24" s="407"/>
      <c r="WLH24" s="407"/>
      <c r="WLI24" s="407"/>
      <c r="WLJ24" s="407"/>
      <c r="WLK24" s="407"/>
      <c r="WLL24" s="407"/>
      <c r="WLM24" s="407"/>
      <c r="WLN24" s="407"/>
      <c r="WLO24" s="407"/>
      <c r="WLP24" s="407"/>
      <c r="WLQ24" s="407"/>
      <c r="WLR24" s="407"/>
      <c r="WLS24" s="407"/>
      <c r="WLT24" s="407"/>
      <c r="WLU24" s="407"/>
      <c r="WLV24" s="407"/>
      <c r="WLW24" s="407"/>
      <c r="WLX24" s="407"/>
      <c r="WLY24" s="407"/>
      <c r="WLZ24" s="407"/>
      <c r="WMA24" s="407"/>
      <c r="WMB24" s="407"/>
      <c r="WMC24" s="407"/>
      <c r="WMD24" s="407"/>
      <c r="WME24" s="407"/>
      <c r="WMF24" s="407"/>
      <c r="WMG24" s="407"/>
      <c r="WMH24" s="407"/>
      <c r="WMI24" s="407"/>
      <c r="WMJ24" s="407"/>
      <c r="WMK24" s="407"/>
      <c r="WML24" s="407"/>
      <c r="WMM24" s="407"/>
      <c r="WMN24" s="407"/>
      <c r="WMO24" s="407"/>
      <c r="WMP24" s="407"/>
      <c r="WMQ24" s="407"/>
      <c r="WMR24" s="407"/>
      <c r="WMS24" s="407"/>
      <c r="WMT24" s="407"/>
      <c r="WMU24" s="407"/>
      <c r="WMV24" s="407"/>
      <c r="WMW24" s="407"/>
      <c r="WMX24" s="407"/>
      <c r="WMY24" s="407"/>
      <c r="WMZ24" s="407"/>
      <c r="WNA24" s="407"/>
      <c r="WNB24" s="407"/>
      <c r="WNC24" s="407"/>
      <c r="WND24" s="407"/>
      <c r="WNE24" s="407"/>
      <c r="WNF24" s="407"/>
      <c r="WNG24" s="407"/>
      <c r="WNH24" s="407"/>
      <c r="WNI24" s="407"/>
      <c r="WNJ24" s="407"/>
      <c r="WNK24" s="407"/>
      <c r="WNL24" s="407"/>
      <c r="WNM24" s="407"/>
      <c r="WNN24" s="407"/>
      <c r="WNO24" s="407"/>
      <c r="WNP24" s="407"/>
      <c r="WNQ24" s="407"/>
      <c r="WNR24" s="407"/>
      <c r="WNS24" s="407"/>
      <c r="WNT24" s="407"/>
      <c r="WNU24" s="407"/>
      <c r="WNV24" s="407"/>
      <c r="WNW24" s="407"/>
      <c r="WNX24" s="407"/>
      <c r="WNY24" s="407"/>
      <c r="WNZ24" s="407"/>
      <c r="WOA24" s="407"/>
      <c r="WOB24" s="407"/>
      <c r="WOC24" s="407"/>
      <c r="WOD24" s="407"/>
      <c r="WOE24" s="407"/>
      <c r="WOF24" s="407"/>
      <c r="WOG24" s="407"/>
      <c r="WOH24" s="407"/>
      <c r="WOI24" s="407"/>
      <c r="WOJ24" s="407"/>
      <c r="WOK24" s="407"/>
      <c r="WOL24" s="407"/>
      <c r="WOM24" s="407"/>
      <c r="WON24" s="407"/>
      <c r="WOO24" s="407"/>
      <c r="WOP24" s="407"/>
      <c r="WOQ24" s="407"/>
      <c r="WOR24" s="407"/>
      <c r="WOS24" s="407"/>
      <c r="WOT24" s="407"/>
      <c r="WOU24" s="407"/>
      <c r="WOV24" s="407"/>
      <c r="WOW24" s="407"/>
      <c r="WOX24" s="407"/>
      <c r="WOY24" s="407"/>
      <c r="WOZ24" s="407"/>
      <c r="WPA24" s="407"/>
      <c r="WPB24" s="407"/>
      <c r="WPC24" s="407"/>
      <c r="WPD24" s="407"/>
      <c r="WPE24" s="407"/>
      <c r="WPF24" s="407"/>
      <c r="WPG24" s="407"/>
      <c r="WPH24" s="407"/>
      <c r="WPI24" s="407"/>
      <c r="WPJ24" s="407"/>
      <c r="WPK24" s="407"/>
      <c r="WPL24" s="407"/>
      <c r="WPM24" s="407"/>
      <c r="WPN24" s="407"/>
      <c r="WPO24" s="407"/>
      <c r="WPP24" s="407"/>
      <c r="WPQ24" s="407"/>
      <c r="WPR24" s="407"/>
      <c r="WPS24" s="407"/>
      <c r="WPT24" s="407"/>
      <c r="WPU24" s="407"/>
      <c r="WPV24" s="407"/>
      <c r="WPW24" s="407"/>
      <c r="WPX24" s="407"/>
      <c r="WPY24" s="407"/>
      <c r="WPZ24" s="407"/>
      <c r="WQA24" s="407"/>
      <c r="WQB24" s="407"/>
      <c r="WQC24" s="407"/>
      <c r="WQD24" s="407"/>
      <c r="WQE24" s="407"/>
      <c r="WQF24" s="407"/>
      <c r="WQG24" s="407"/>
      <c r="WQH24" s="407"/>
      <c r="WQI24" s="407"/>
      <c r="WQJ24" s="407"/>
      <c r="WQK24" s="407"/>
      <c r="WQL24" s="407"/>
      <c r="WQM24" s="407"/>
      <c r="WQN24" s="407"/>
      <c r="WQO24" s="407"/>
      <c r="WQP24" s="407"/>
      <c r="WQQ24" s="407"/>
      <c r="WQR24" s="407"/>
      <c r="WQS24" s="407"/>
      <c r="WQT24" s="407"/>
      <c r="WQU24" s="407"/>
      <c r="WQV24" s="407"/>
      <c r="WQW24" s="407"/>
      <c r="WQX24" s="407"/>
      <c r="WQY24" s="407"/>
      <c r="WQZ24" s="407"/>
      <c r="WRA24" s="407"/>
      <c r="WRB24" s="407"/>
      <c r="WRC24" s="407"/>
      <c r="WRD24" s="407"/>
      <c r="WRE24" s="407"/>
      <c r="WRF24" s="407"/>
      <c r="WRG24" s="407"/>
      <c r="WRH24" s="407"/>
      <c r="WRI24" s="407"/>
      <c r="WRJ24" s="407"/>
      <c r="WRK24" s="407"/>
      <c r="WRL24" s="407"/>
      <c r="WRM24" s="407"/>
      <c r="WRN24" s="407"/>
      <c r="WRO24" s="407"/>
      <c r="WRP24" s="407"/>
      <c r="WRQ24" s="407"/>
      <c r="WRR24" s="407"/>
      <c r="WRS24" s="407"/>
      <c r="WRT24" s="407"/>
      <c r="WRU24" s="407"/>
      <c r="WRV24" s="407"/>
      <c r="WRW24" s="407"/>
      <c r="WRX24" s="407"/>
      <c r="WRY24" s="407"/>
      <c r="WRZ24" s="407"/>
      <c r="WSA24" s="407"/>
      <c r="WSB24" s="407"/>
      <c r="WSC24" s="407"/>
      <c r="WSD24" s="407"/>
      <c r="WSE24" s="407"/>
      <c r="WSF24" s="407"/>
      <c r="WSG24" s="407"/>
      <c r="WSH24" s="407"/>
      <c r="WSI24" s="407"/>
      <c r="WSJ24" s="407"/>
      <c r="WSK24" s="407"/>
      <c r="WSL24" s="407"/>
      <c r="WSM24" s="407"/>
      <c r="WSN24" s="407"/>
      <c r="WSO24" s="407"/>
      <c r="WSP24" s="407"/>
      <c r="WSQ24" s="407"/>
      <c r="WSR24" s="407"/>
      <c r="WSS24" s="407"/>
      <c r="WST24" s="407"/>
      <c r="WSU24" s="407"/>
      <c r="WSV24" s="407"/>
      <c r="WSW24" s="407"/>
      <c r="WSX24" s="407"/>
      <c r="WSY24" s="407"/>
      <c r="WSZ24" s="407"/>
      <c r="WTA24" s="407"/>
      <c r="WTB24" s="407"/>
      <c r="WTC24" s="407"/>
      <c r="WTD24" s="407"/>
      <c r="WTE24" s="407"/>
      <c r="WTF24" s="407"/>
      <c r="WTG24" s="407"/>
      <c r="WTH24" s="407"/>
      <c r="WTI24" s="407"/>
      <c r="WTJ24" s="407"/>
      <c r="WTK24" s="407"/>
      <c r="WTL24" s="407"/>
      <c r="WTM24" s="407"/>
      <c r="WTN24" s="407"/>
      <c r="WTO24" s="407"/>
      <c r="WTP24" s="407"/>
      <c r="WTQ24" s="407"/>
      <c r="WTR24" s="407"/>
      <c r="WTS24" s="407"/>
      <c r="WTT24" s="407"/>
      <c r="WTU24" s="407"/>
      <c r="WTV24" s="407"/>
      <c r="WTW24" s="407"/>
      <c r="WTX24" s="407"/>
      <c r="WTY24" s="407"/>
      <c r="WTZ24" s="407"/>
      <c r="WUA24" s="407"/>
      <c r="WUB24" s="407"/>
      <c r="WUC24" s="407"/>
      <c r="WUD24" s="407"/>
      <c r="WUE24" s="407"/>
      <c r="WUF24" s="407"/>
      <c r="WUG24" s="407"/>
      <c r="WUH24" s="407"/>
      <c r="WUI24" s="407"/>
      <c r="WUJ24" s="407"/>
      <c r="WUK24" s="407"/>
      <c r="WUL24" s="407"/>
      <c r="WUM24" s="407"/>
      <c r="WUN24" s="407"/>
      <c r="WUO24" s="407"/>
      <c r="WUP24" s="407"/>
      <c r="WUQ24" s="407"/>
      <c r="WUR24" s="407"/>
      <c r="WUS24" s="407"/>
      <c r="WUT24" s="407"/>
      <c r="WUU24" s="407"/>
      <c r="WUV24" s="407"/>
      <c r="WUW24" s="407"/>
      <c r="WUX24" s="407"/>
      <c r="WUY24" s="407"/>
      <c r="WUZ24" s="407"/>
      <c r="WVA24" s="407"/>
      <c r="WVB24" s="407"/>
      <c r="WVC24" s="407"/>
      <c r="WVD24" s="407"/>
      <c r="WVE24" s="407"/>
      <c r="WVF24" s="407"/>
      <c r="WVG24" s="407"/>
      <c r="WVH24" s="407"/>
      <c r="WVI24" s="407"/>
      <c r="WVJ24" s="407"/>
      <c r="WVK24" s="407"/>
      <c r="WVL24" s="407"/>
      <c r="WVM24" s="407"/>
      <c r="WVN24" s="407"/>
      <c r="WVO24" s="407"/>
      <c r="WVP24" s="407"/>
      <c r="WVQ24" s="407"/>
      <c r="WVR24" s="407"/>
      <c r="WVS24" s="407"/>
      <c r="WVT24" s="407"/>
    </row>
    <row r="29" spans="1:16140">
      <c r="G29" s="410">
        <v>13662500</v>
      </c>
    </row>
    <row r="43" spans="1:16140" s="406" customFormat="1">
      <c r="A43" s="408"/>
      <c r="B43" s="408"/>
      <c r="C43" s="407"/>
      <c r="D43" s="409"/>
      <c r="E43" s="409"/>
      <c r="F43" s="410"/>
      <c r="G43" s="411"/>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7"/>
      <c r="AY43" s="407"/>
      <c r="AZ43" s="407"/>
      <c r="BA43" s="407"/>
      <c r="BB43" s="407"/>
      <c r="BC43" s="407"/>
      <c r="BD43" s="407"/>
      <c r="BE43" s="407"/>
      <c r="BF43" s="407"/>
      <c r="BG43" s="407"/>
      <c r="BH43" s="407"/>
      <c r="BI43" s="407"/>
      <c r="BJ43" s="407"/>
      <c r="BK43" s="407"/>
      <c r="BL43" s="407"/>
      <c r="BM43" s="407"/>
      <c r="BN43" s="407"/>
      <c r="BO43" s="407"/>
      <c r="BP43" s="407"/>
      <c r="BQ43" s="407"/>
      <c r="BR43" s="407"/>
      <c r="BS43" s="407"/>
      <c r="BT43" s="407"/>
      <c r="BU43" s="407"/>
      <c r="BV43" s="407"/>
      <c r="BW43" s="407"/>
      <c r="BX43" s="407"/>
      <c r="BY43" s="407"/>
      <c r="BZ43" s="407"/>
      <c r="CA43" s="407"/>
      <c r="CB43" s="407"/>
      <c r="CC43" s="407"/>
      <c r="CD43" s="407"/>
      <c r="CE43" s="407"/>
      <c r="CF43" s="407"/>
      <c r="CG43" s="407"/>
      <c r="CH43" s="407"/>
      <c r="CI43" s="407"/>
      <c r="CJ43" s="407"/>
      <c r="CK43" s="407"/>
      <c r="CL43" s="407"/>
      <c r="CM43" s="407"/>
      <c r="CN43" s="407"/>
      <c r="CO43" s="407"/>
      <c r="CP43" s="407"/>
      <c r="CQ43" s="407"/>
      <c r="CR43" s="407"/>
      <c r="CS43" s="407"/>
      <c r="CT43" s="407"/>
      <c r="CU43" s="407"/>
      <c r="CV43" s="407"/>
      <c r="CW43" s="407"/>
      <c r="CX43" s="407"/>
      <c r="CY43" s="407"/>
      <c r="CZ43" s="407"/>
      <c r="DA43" s="407"/>
      <c r="DB43" s="407"/>
      <c r="DC43" s="407"/>
      <c r="DD43" s="407"/>
      <c r="DE43" s="407"/>
      <c r="DF43" s="407"/>
      <c r="DG43" s="407"/>
      <c r="DH43" s="407"/>
      <c r="DI43" s="407"/>
      <c r="DJ43" s="407"/>
      <c r="DK43" s="407"/>
      <c r="DL43" s="407"/>
      <c r="DM43" s="407"/>
      <c r="DN43" s="407"/>
      <c r="DO43" s="407"/>
      <c r="DP43" s="407"/>
      <c r="DQ43" s="407"/>
      <c r="DR43" s="407"/>
      <c r="DS43" s="407"/>
      <c r="DT43" s="407"/>
      <c r="DU43" s="407"/>
      <c r="DV43" s="407"/>
      <c r="DW43" s="407"/>
      <c r="DX43" s="407"/>
      <c r="DY43" s="407"/>
      <c r="DZ43" s="407"/>
      <c r="EA43" s="407"/>
      <c r="EB43" s="407"/>
      <c r="EC43" s="407"/>
      <c r="ED43" s="407"/>
      <c r="EE43" s="407"/>
      <c r="EF43" s="407"/>
      <c r="EG43" s="407"/>
      <c r="EH43" s="407"/>
      <c r="EI43" s="407"/>
      <c r="EJ43" s="407"/>
      <c r="EK43" s="407"/>
      <c r="EL43" s="407"/>
      <c r="EM43" s="407"/>
      <c r="EN43" s="407"/>
      <c r="EO43" s="407"/>
      <c r="EP43" s="407"/>
      <c r="EQ43" s="407"/>
      <c r="ER43" s="407"/>
      <c r="ES43" s="407"/>
      <c r="ET43" s="407"/>
      <c r="EU43" s="407"/>
      <c r="EV43" s="407"/>
      <c r="EW43" s="407"/>
      <c r="EX43" s="407"/>
      <c r="EY43" s="407"/>
      <c r="EZ43" s="407"/>
      <c r="FA43" s="407"/>
      <c r="FB43" s="407"/>
      <c r="FC43" s="407"/>
      <c r="FD43" s="407"/>
      <c r="FE43" s="407"/>
      <c r="FF43" s="407"/>
      <c r="FG43" s="407"/>
      <c r="FH43" s="407"/>
      <c r="FI43" s="407"/>
      <c r="FJ43" s="407"/>
      <c r="FK43" s="407"/>
      <c r="FL43" s="407"/>
      <c r="FM43" s="407"/>
      <c r="FN43" s="407"/>
      <c r="FO43" s="407"/>
      <c r="FP43" s="407"/>
      <c r="FQ43" s="407"/>
      <c r="FR43" s="407"/>
      <c r="FS43" s="407"/>
      <c r="FT43" s="407"/>
      <c r="FU43" s="407"/>
      <c r="FV43" s="407"/>
      <c r="FW43" s="407"/>
      <c r="FX43" s="407"/>
      <c r="FY43" s="407"/>
      <c r="FZ43" s="407"/>
      <c r="GA43" s="407"/>
      <c r="GB43" s="407"/>
      <c r="GC43" s="407"/>
      <c r="GD43" s="407"/>
      <c r="GE43" s="407"/>
      <c r="GF43" s="407"/>
      <c r="GG43" s="407"/>
      <c r="GH43" s="407"/>
      <c r="GI43" s="407"/>
      <c r="GJ43" s="407"/>
      <c r="GK43" s="407"/>
      <c r="GL43" s="407"/>
      <c r="GM43" s="407"/>
      <c r="GN43" s="407"/>
      <c r="GO43" s="407"/>
      <c r="GP43" s="407"/>
      <c r="GQ43" s="407"/>
      <c r="GR43" s="407"/>
      <c r="GS43" s="407"/>
      <c r="GT43" s="407"/>
      <c r="GU43" s="407"/>
      <c r="GV43" s="407"/>
      <c r="GW43" s="407"/>
      <c r="GX43" s="407"/>
      <c r="GY43" s="407"/>
      <c r="GZ43" s="407"/>
      <c r="HA43" s="407"/>
      <c r="HB43" s="407"/>
      <c r="HC43" s="407"/>
      <c r="HD43" s="407"/>
      <c r="HE43" s="407"/>
      <c r="HF43" s="407"/>
      <c r="HG43" s="407"/>
      <c r="HH43" s="407"/>
      <c r="HI43" s="407"/>
      <c r="HJ43" s="407"/>
      <c r="HK43" s="407"/>
      <c r="HL43" s="407"/>
      <c r="HM43" s="407"/>
      <c r="HN43" s="407"/>
      <c r="HO43" s="407"/>
      <c r="HP43" s="407"/>
      <c r="HQ43" s="407"/>
      <c r="HR43" s="407"/>
      <c r="HS43" s="407"/>
      <c r="HT43" s="407"/>
      <c r="HU43" s="407"/>
      <c r="HV43" s="407"/>
      <c r="HW43" s="407"/>
      <c r="HX43" s="407"/>
      <c r="HY43" s="407"/>
      <c r="HZ43" s="407"/>
      <c r="IA43" s="407"/>
      <c r="IB43" s="407"/>
      <c r="IC43" s="407"/>
      <c r="ID43" s="407"/>
      <c r="IE43" s="407"/>
      <c r="IF43" s="407"/>
      <c r="IG43" s="407"/>
      <c r="IH43" s="407"/>
      <c r="II43" s="407"/>
      <c r="IJ43" s="407"/>
      <c r="IK43" s="407"/>
      <c r="IL43" s="407"/>
      <c r="IM43" s="407"/>
      <c r="IN43" s="407"/>
      <c r="IO43" s="407"/>
      <c r="IP43" s="407"/>
      <c r="IQ43" s="407"/>
      <c r="IR43" s="407"/>
      <c r="IS43" s="407"/>
      <c r="IT43" s="407"/>
      <c r="IU43" s="407"/>
      <c r="IV43" s="407"/>
      <c r="IW43" s="407"/>
      <c r="IX43" s="407"/>
      <c r="IY43" s="407"/>
      <c r="IZ43" s="407"/>
      <c r="JA43" s="407"/>
      <c r="JB43" s="407"/>
      <c r="JC43" s="407"/>
      <c r="JD43" s="407"/>
      <c r="JE43" s="407"/>
      <c r="JF43" s="407"/>
      <c r="JG43" s="407"/>
      <c r="JH43" s="407"/>
      <c r="JI43" s="407"/>
      <c r="JJ43" s="407"/>
      <c r="JK43" s="407"/>
      <c r="JL43" s="407"/>
      <c r="JM43" s="407"/>
      <c r="JN43" s="407"/>
      <c r="JO43" s="407"/>
      <c r="JP43" s="407"/>
      <c r="JQ43" s="407"/>
      <c r="JR43" s="407"/>
      <c r="JS43" s="407"/>
      <c r="JT43" s="407"/>
      <c r="JU43" s="407"/>
      <c r="JV43" s="407"/>
      <c r="JW43" s="407"/>
      <c r="JX43" s="407"/>
      <c r="JY43" s="407"/>
      <c r="JZ43" s="407"/>
      <c r="KA43" s="407"/>
      <c r="KB43" s="407"/>
      <c r="KC43" s="407"/>
      <c r="KD43" s="407"/>
      <c r="KE43" s="407"/>
      <c r="KF43" s="407"/>
      <c r="KG43" s="407"/>
      <c r="KH43" s="407"/>
      <c r="KI43" s="407"/>
      <c r="KJ43" s="407"/>
      <c r="KK43" s="407"/>
      <c r="KL43" s="407"/>
      <c r="KM43" s="407"/>
      <c r="KN43" s="407"/>
      <c r="KO43" s="407"/>
      <c r="KP43" s="407"/>
      <c r="KQ43" s="407"/>
      <c r="KR43" s="407"/>
      <c r="KS43" s="407"/>
      <c r="KT43" s="407"/>
      <c r="KU43" s="407"/>
      <c r="KV43" s="407"/>
      <c r="KW43" s="407"/>
      <c r="KX43" s="407"/>
      <c r="KY43" s="407"/>
      <c r="KZ43" s="407"/>
      <c r="LA43" s="407"/>
      <c r="LB43" s="407"/>
      <c r="LC43" s="407"/>
      <c r="LD43" s="407"/>
      <c r="LE43" s="407"/>
      <c r="LF43" s="407"/>
      <c r="LG43" s="407"/>
      <c r="LH43" s="407"/>
      <c r="LI43" s="407"/>
      <c r="LJ43" s="407"/>
      <c r="LK43" s="407"/>
      <c r="LL43" s="407"/>
      <c r="LM43" s="407"/>
      <c r="LN43" s="407"/>
      <c r="LO43" s="407"/>
      <c r="LP43" s="407"/>
      <c r="LQ43" s="407"/>
      <c r="LR43" s="407"/>
      <c r="LS43" s="407"/>
      <c r="LT43" s="407"/>
      <c r="LU43" s="407"/>
      <c r="LV43" s="407"/>
      <c r="LW43" s="407"/>
      <c r="LX43" s="407"/>
      <c r="LY43" s="407"/>
      <c r="LZ43" s="407"/>
      <c r="MA43" s="407"/>
      <c r="MB43" s="407"/>
      <c r="MC43" s="407"/>
      <c r="MD43" s="407"/>
      <c r="ME43" s="407"/>
      <c r="MF43" s="407"/>
      <c r="MG43" s="407"/>
      <c r="MH43" s="407"/>
      <c r="MI43" s="407"/>
      <c r="MJ43" s="407"/>
      <c r="MK43" s="407"/>
      <c r="ML43" s="407"/>
      <c r="MM43" s="407"/>
      <c r="MN43" s="407"/>
      <c r="MO43" s="407"/>
      <c r="MP43" s="407"/>
      <c r="MQ43" s="407"/>
      <c r="MR43" s="407"/>
      <c r="MS43" s="407"/>
      <c r="MT43" s="407"/>
      <c r="MU43" s="407"/>
      <c r="MV43" s="407"/>
      <c r="MW43" s="407"/>
      <c r="MX43" s="407"/>
      <c r="MY43" s="407"/>
      <c r="MZ43" s="407"/>
      <c r="NA43" s="407"/>
      <c r="NB43" s="407"/>
      <c r="NC43" s="407"/>
      <c r="ND43" s="407"/>
      <c r="NE43" s="407"/>
      <c r="NF43" s="407"/>
      <c r="NG43" s="407"/>
      <c r="NH43" s="407"/>
      <c r="NI43" s="407"/>
      <c r="NJ43" s="407"/>
      <c r="NK43" s="407"/>
      <c r="NL43" s="407"/>
      <c r="NM43" s="407"/>
      <c r="NN43" s="407"/>
      <c r="NO43" s="407"/>
      <c r="NP43" s="407"/>
      <c r="NQ43" s="407"/>
      <c r="NR43" s="407"/>
      <c r="NS43" s="407"/>
      <c r="NT43" s="407"/>
      <c r="NU43" s="407"/>
      <c r="NV43" s="407"/>
      <c r="NW43" s="407"/>
      <c r="NX43" s="407"/>
      <c r="NY43" s="407"/>
      <c r="NZ43" s="407"/>
      <c r="OA43" s="407"/>
      <c r="OB43" s="407"/>
      <c r="OC43" s="407"/>
      <c r="OD43" s="407"/>
      <c r="OE43" s="407"/>
      <c r="OF43" s="407"/>
      <c r="OG43" s="407"/>
      <c r="OH43" s="407"/>
      <c r="OI43" s="407"/>
      <c r="OJ43" s="407"/>
      <c r="OK43" s="407"/>
      <c r="OL43" s="407"/>
      <c r="OM43" s="407"/>
      <c r="ON43" s="407"/>
      <c r="OO43" s="407"/>
      <c r="OP43" s="407"/>
      <c r="OQ43" s="407"/>
      <c r="OR43" s="407"/>
      <c r="OS43" s="407"/>
      <c r="OT43" s="407"/>
      <c r="OU43" s="407"/>
      <c r="OV43" s="407"/>
      <c r="OW43" s="407"/>
      <c r="OX43" s="407"/>
      <c r="OY43" s="407"/>
      <c r="OZ43" s="407"/>
      <c r="PA43" s="407"/>
      <c r="PB43" s="407"/>
      <c r="PC43" s="407"/>
      <c r="PD43" s="407"/>
      <c r="PE43" s="407"/>
      <c r="PF43" s="407"/>
      <c r="PG43" s="407"/>
      <c r="PH43" s="407"/>
      <c r="PI43" s="407"/>
      <c r="PJ43" s="407"/>
      <c r="PK43" s="407"/>
      <c r="PL43" s="407"/>
      <c r="PM43" s="407"/>
      <c r="PN43" s="407"/>
      <c r="PO43" s="407"/>
      <c r="PP43" s="407"/>
      <c r="PQ43" s="407"/>
      <c r="PR43" s="407"/>
      <c r="PS43" s="407"/>
      <c r="PT43" s="407"/>
      <c r="PU43" s="407"/>
      <c r="PV43" s="407"/>
      <c r="PW43" s="407"/>
      <c r="PX43" s="407"/>
      <c r="PY43" s="407"/>
      <c r="PZ43" s="407"/>
      <c r="QA43" s="407"/>
      <c r="QB43" s="407"/>
      <c r="QC43" s="407"/>
      <c r="QD43" s="407"/>
      <c r="QE43" s="407"/>
      <c r="QF43" s="407"/>
      <c r="QG43" s="407"/>
      <c r="QH43" s="407"/>
      <c r="QI43" s="407"/>
      <c r="QJ43" s="407"/>
      <c r="QK43" s="407"/>
      <c r="QL43" s="407"/>
      <c r="QM43" s="407"/>
      <c r="QN43" s="407"/>
      <c r="QO43" s="407"/>
      <c r="QP43" s="407"/>
      <c r="QQ43" s="407"/>
      <c r="QR43" s="407"/>
      <c r="QS43" s="407"/>
      <c r="QT43" s="407"/>
      <c r="QU43" s="407"/>
      <c r="QV43" s="407"/>
      <c r="QW43" s="407"/>
      <c r="QX43" s="407"/>
      <c r="QY43" s="407"/>
      <c r="QZ43" s="407"/>
      <c r="RA43" s="407"/>
      <c r="RB43" s="407"/>
      <c r="RC43" s="407"/>
      <c r="RD43" s="407"/>
      <c r="RE43" s="407"/>
      <c r="RF43" s="407"/>
      <c r="RG43" s="407"/>
      <c r="RH43" s="407"/>
      <c r="RI43" s="407"/>
      <c r="RJ43" s="407"/>
      <c r="RK43" s="407"/>
      <c r="RL43" s="407"/>
      <c r="RM43" s="407"/>
      <c r="RN43" s="407"/>
      <c r="RO43" s="407"/>
      <c r="RP43" s="407"/>
      <c r="RQ43" s="407"/>
      <c r="RR43" s="407"/>
      <c r="RS43" s="407"/>
      <c r="RT43" s="407"/>
      <c r="RU43" s="407"/>
      <c r="RV43" s="407"/>
      <c r="RW43" s="407"/>
      <c r="RX43" s="407"/>
      <c r="RY43" s="407"/>
      <c r="RZ43" s="407"/>
      <c r="SA43" s="407"/>
      <c r="SB43" s="407"/>
      <c r="SC43" s="407"/>
      <c r="SD43" s="407"/>
      <c r="SE43" s="407"/>
      <c r="SF43" s="407"/>
      <c r="SG43" s="407"/>
      <c r="SH43" s="407"/>
      <c r="SI43" s="407"/>
      <c r="SJ43" s="407"/>
      <c r="SK43" s="407"/>
      <c r="SL43" s="407"/>
      <c r="SM43" s="407"/>
      <c r="SN43" s="407"/>
      <c r="SO43" s="407"/>
      <c r="SP43" s="407"/>
      <c r="SQ43" s="407"/>
      <c r="SR43" s="407"/>
      <c r="SS43" s="407"/>
      <c r="ST43" s="407"/>
      <c r="SU43" s="407"/>
      <c r="SV43" s="407"/>
      <c r="SW43" s="407"/>
      <c r="SX43" s="407"/>
      <c r="SY43" s="407"/>
      <c r="SZ43" s="407"/>
      <c r="TA43" s="407"/>
      <c r="TB43" s="407"/>
      <c r="TC43" s="407"/>
      <c r="TD43" s="407"/>
      <c r="TE43" s="407"/>
      <c r="TF43" s="407"/>
      <c r="TG43" s="407"/>
      <c r="TH43" s="407"/>
      <c r="TI43" s="407"/>
      <c r="TJ43" s="407"/>
      <c r="TK43" s="407"/>
      <c r="TL43" s="407"/>
      <c r="TM43" s="407"/>
      <c r="TN43" s="407"/>
      <c r="TO43" s="407"/>
      <c r="TP43" s="407"/>
      <c r="TQ43" s="407"/>
      <c r="TR43" s="407"/>
      <c r="TS43" s="407"/>
      <c r="TT43" s="407"/>
      <c r="TU43" s="407"/>
      <c r="TV43" s="407"/>
      <c r="TW43" s="407"/>
      <c r="TX43" s="407"/>
      <c r="TY43" s="407"/>
      <c r="TZ43" s="407"/>
      <c r="UA43" s="407"/>
      <c r="UB43" s="407"/>
      <c r="UC43" s="407"/>
      <c r="UD43" s="407"/>
      <c r="UE43" s="407"/>
      <c r="UF43" s="407"/>
      <c r="UG43" s="407"/>
      <c r="UH43" s="407"/>
      <c r="UI43" s="407"/>
      <c r="UJ43" s="407"/>
      <c r="UK43" s="407"/>
      <c r="UL43" s="407"/>
      <c r="UM43" s="407"/>
      <c r="UN43" s="407"/>
      <c r="UO43" s="407"/>
      <c r="UP43" s="407"/>
      <c r="UQ43" s="407"/>
      <c r="UR43" s="407"/>
      <c r="US43" s="407"/>
      <c r="UT43" s="407"/>
      <c r="UU43" s="407"/>
      <c r="UV43" s="407"/>
      <c r="UW43" s="407"/>
      <c r="UX43" s="407"/>
      <c r="UY43" s="407"/>
      <c r="UZ43" s="407"/>
      <c r="VA43" s="407"/>
      <c r="VB43" s="407"/>
      <c r="VC43" s="407"/>
      <c r="VD43" s="407"/>
      <c r="VE43" s="407"/>
      <c r="VF43" s="407"/>
      <c r="VG43" s="407"/>
      <c r="VH43" s="407"/>
      <c r="VI43" s="407"/>
      <c r="VJ43" s="407"/>
      <c r="VK43" s="407"/>
      <c r="VL43" s="407"/>
      <c r="VM43" s="407"/>
      <c r="VN43" s="407"/>
      <c r="VO43" s="407"/>
      <c r="VP43" s="407"/>
      <c r="VQ43" s="407"/>
      <c r="VR43" s="407"/>
      <c r="VS43" s="407"/>
      <c r="VT43" s="407"/>
      <c r="VU43" s="407"/>
      <c r="VV43" s="407"/>
      <c r="VW43" s="407"/>
      <c r="VX43" s="407"/>
      <c r="VY43" s="407"/>
      <c r="VZ43" s="407"/>
      <c r="WA43" s="407"/>
      <c r="WB43" s="407"/>
      <c r="WC43" s="407"/>
      <c r="WD43" s="407"/>
      <c r="WE43" s="407"/>
      <c r="WF43" s="407"/>
      <c r="WG43" s="407"/>
      <c r="WH43" s="407"/>
      <c r="WI43" s="407"/>
      <c r="WJ43" s="407"/>
      <c r="WK43" s="407"/>
      <c r="WL43" s="407"/>
      <c r="WM43" s="407"/>
      <c r="WN43" s="407"/>
      <c r="WO43" s="407"/>
      <c r="WP43" s="407"/>
      <c r="WQ43" s="407"/>
      <c r="WR43" s="407"/>
      <c r="WS43" s="407"/>
      <c r="WT43" s="407"/>
      <c r="WU43" s="407"/>
      <c r="WV43" s="407"/>
      <c r="WW43" s="407"/>
      <c r="WX43" s="407"/>
      <c r="WY43" s="407"/>
      <c r="WZ43" s="407"/>
      <c r="XA43" s="407"/>
      <c r="XB43" s="407"/>
      <c r="XC43" s="407"/>
      <c r="XD43" s="407"/>
      <c r="XE43" s="407"/>
      <c r="XF43" s="407"/>
      <c r="XG43" s="407"/>
      <c r="XH43" s="407"/>
      <c r="XI43" s="407"/>
      <c r="XJ43" s="407"/>
      <c r="XK43" s="407"/>
      <c r="XL43" s="407"/>
      <c r="XM43" s="407"/>
      <c r="XN43" s="407"/>
      <c r="XO43" s="407"/>
      <c r="XP43" s="407"/>
      <c r="XQ43" s="407"/>
      <c r="XR43" s="407"/>
      <c r="XS43" s="407"/>
      <c r="XT43" s="407"/>
      <c r="XU43" s="407"/>
      <c r="XV43" s="407"/>
      <c r="XW43" s="407"/>
      <c r="XX43" s="407"/>
      <c r="XY43" s="407"/>
      <c r="XZ43" s="407"/>
      <c r="YA43" s="407"/>
      <c r="YB43" s="407"/>
      <c r="YC43" s="407"/>
      <c r="YD43" s="407"/>
      <c r="YE43" s="407"/>
      <c r="YF43" s="407"/>
      <c r="YG43" s="407"/>
      <c r="YH43" s="407"/>
      <c r="YI43" s="407"/>
      <c r="YJ43" s="407"/>
      <c r="YK43" s="407"/>
      <c r="YL43" s="407"/>
      <c r="YM43" s="407"/>
      <c r="YN43" s="407"/>
      <c r="YO43" s="407"/>
      <c r="YP43" s="407"/>
      <c r="YQ43" s="407"/>
      <c r="YR43" s="407"/>
      <c r="YS43" s="407"/>
      <c r="YT43" s="407"/>
      <c r="YU43" s="407"/>
      <c r="YV43" s="407"/>
      <c r="YW43" s="407"/>
      <c r="YX43" s="407"/>
      <c r="YY43" s="407"/>
      <c r="YZ43" s="407"/>
      <c r="ZA43" s="407"/>
      <c r="ZB43" s="407"/>
      <c r="ZC43" s="407"/>
      <c r="ZD43" s="407"/>
      <c r="ZE43" s="407"/>
      <c r="ZF43" s="407"/>
      <c r="ZG43" s="407"/>
      <c r="ZH43" s="407"/>
      <c r="ZI43" s="407"/>
      <c r="ZJ43" s="407"/>
      <c r="ZK43" s="407"/>
      <c r="ZL43" s="407"/>
      <c r="ZM43" s="407"/>
      <c r="ZN43" s="407"/>
      <c r="ZO43" s="407"/>
      <c r="ZP43" s="407"/>
      <c r="ZQ43" s="407"/>
      <c r="ZR43" s="407"/>
      <c r="ZS43" s="407"/>
      <c r="ZT43" s="407"/>
      <c r="ZU43" s="407"/>
      <c r="ZV43" s="407"/>
      <c r="ZW43" s="407"/>
      <c r="ZX43" s="407"/>
      <c r="ZY43" s="407"/>
      <c r="ZZ43" s="407"/>
      <c r="AAA43" s="407"/>
      <c r="AAB43" s="407"/>
      <c r="AAC43" s="407"/>
      <c r="AAD43" s="407"/>
      <c r="AAE43" s="407"/>
      <c r="AAF43" s="407"/>
      <c r="AAG43" s="407"/>
      <c r="AAH43" s="407"/>
      <c r="AAI43" s="407"/>
      <c r="AAJ43" s="407"/>
      <c r="AAK43" s="407"/>
      <c r="AAL43" s="407"/>
      <c r="AAM43" s="407"/>
      <c r="AAN43" s="407"/>
      <c r="AAO43" s="407"/>
      <c r="AAP43" s="407"/>
      <c r="AAQ43" s="407"/>
      <c r="AAR43" s="407"/>
      <c r="AAS43" s="407"/>
      <c r="AAT43" s="407"/>
      <c r="AAU43" s="407"/>
      <c r="AAV43" s="407"/>
      <c r="AAW43" s="407"/>
      <c r="AAX43" s="407"/>
      <c r="AAY43" s="407"/>
      <c r="AAZ43" s="407"/>
      <c r="ABA43" s="407"/>
      <c r="ABB43" s="407"/>
      <c r="ABC43" s="407"/>
      <c r="ABD43" s="407"/>
      <c r="ABE43" s="407"/>
      <c r="ABF43" s="407"/>
      <c r="ABG43" s="407"/>
      <c r="ABH43" s="407"/>
      <c r="ABI43" s="407"/>
      <c r="ABJ43" s="407"/>
      <c r="ABK43" s="407"/>
      <c r="ABL43" s="407"/>
      <c r="ABM43" s="407"/>
      <c r="ABN43" s="407"/>
      <c r="ABO43" s="407"/>
      <c r="ABP43" s="407"/>
      <c r="ABQ43" s="407"/>
      <c r="ABR43" s="407"/>
      <c r="ABS43" s="407"/>
      <c r="ABT43" s="407"/>
      <c r="ABU43" s="407"/>
      <c r="ABV43" s="407"/>
      <c r="ABW43" s="407"/>
      <c r="ABX43" s="407"/>
      <c r="ABY43" s="407"/>
      <c r="ABZ43" s="407"/>
      <c r="ACA43" s="407"/>
      <c r="ACB43" s="407"/>
      <c r="ACC43" s="407"/>
      <c r="ACD43" s="407"/>
      <c r="ACE43" s="407"/>
      <c r="ACF43" s="407"/>
      <c r="ACG43" s="407"/>
      <c r="ACH43" s="407"/>
      <c r="ACI43" s="407"/>
      <c r="ACJ43" s="407"/>
      <c r="ACK43" s="407"/>
      <c r="ACL43" s="407"/>
      <c r="ACM43" s="407"/>
      <c r="ACN43" s="407"/>
      <c r="ACO43" s="407"/>
      <c r="ACP43" s="407"/>
      <c r="ACQ43" s="407"/>
      <c r="ACR43" s="407"/>
      <c r="ACS43" s="407"/>
      <c r="ACT43" s="407"/>
      <c r="ACU43" s="407"/>
      <c r="ACV43" s="407"/>
      <c r="ACW43" s="407"/>
      <c r="ACX43" s="407"/>
      <c r="ACY43" s="407"/>
      <c r="ACZ43" s="407"/>
      <c r="ADA43" s="407"/>
      <c r="ADB43" s="407"/>
      <c r="ADC43" s="407"/>
      <c r="ADD43" s="407"/>
      <c r="ADE43" s="407"/>
      <c r="ADF43" s="407"/>
      <c r="ADG43" s="407"/>
      <c r="ADH43" s="407"/>
      <c r="ADI43" s="407"/>
      <c r="ADJ43" s="407"/>
      <c r="ADK43" s="407"/>
      <c r="ADL43" s="407"/>
      <c r="ADM43" s="407"/>
      <c r="ADN43" s="407"/>
      <c r="ADO43" s="407"/>
      <c r="ADP43" s="407"/>
      <c r="ADQ43" s="407"/>
      <c r="ADR43" s="407"/>
      <c r="ADS43" s="407"/>
      <c r="ADT43" s="407"/>
      <c r="ADU43" s="407"/>
      <c r="ADV43" s="407"/>
      <c r="ADW43" s="407"/>
      <c r="ADX43" s="407"/>
      <c r="ADY43" s="407"/>
      <c r="ADZ43" s="407"/>
      <c r="AEA43" s="407"/>
      <c r="AEB43" s="407"/>
      <c r="AEC43" s="407"/>
      <c r="AED43" s="407"/>
      <c r="AEE43" s="407"/>
      <c r="AEF43" s="407"/>
      <c r="AEG43" s="407"/>
      <c r="AEH43" s="407"/>
      <c r="AEI43" s="407"/>
      <c r="AEJ43" s="407"/>
      <c r="AEK43" s="407"/>
      <c r="AEL43" s="407"/>
      <c r="AEM43" s="407"/>
      <c r="AEN43" s="407"/>
      <c r="AEO43" s="407"/>
      <c r="AEP43" s="407"/>
      <c r="AEQ43" s="407"/>
      <c r="AER43" s="407"/>
      <c r="AES43" s="407"/>
      <c r="AET43" s="407"/>
      <c r="AEU43" s="407"/>
      <c r="AEV43" s="407"/>
      <c r="AEW43" s="407"/>
      <c r="AEX43" s="407"/>
      <c r="AEY43" s="407"/>
      <c r="AEZ43" s="407"/>
      <c r="AFA43" s="407"/>
      <c r="AFB43" s="407"/>
      <c r="AFC43" s="407"/>
      <c r="AFD43" s="407"/>
      <c r="AFE43" s="407"/>
      <c r="AFF43" s="407"/>
      <c r="AFG43" s="407"/>
      <c r="AFH43" s="407"/>
      <c r="AFI43" s="407"/>
      <c r="AFJ43" s="407"/>
      <c r="AFK43" s="407"/>
      <c r="AFL43" s="407"/>
      <c r="AFM43" s="407"/>
      <c r="AFN43" s="407"/>
      <c r="AFO43" s="407"/>
      <c r="AFP43" s="407"/>
      <c r="AFQ43" s="407"/>
      <c r="AFR43" s="407"/>
      <c r="AFS43" s="407"/>
      <c r="AFT43" s="407"/>
      <c r="AFU43" s="407"/>
      <c r="AFV43" s="407"/>
      <c r="AFW43" s="407"/>
      <c r="AFX43" s="407"/>
      <c r="AFY43" s="407"/>
      <c r="AFZ43" s="407"/>
      <c r="AGA43" s="407"/>
      <c r="AGB43" s="407"/>
      <c r="AGC43" s="407"/>
      <c r="AGD43" s="407"/>
      <c r="AGE43" s="407"/>
      <c r="AGF43" s="407"/>
      <c r="AGG43" s="407"/>
      <c r="AGH43" s="407"/>
      <c r="AGI43" s="407"/>
      <c r="AGJ43" s="407"/>
      <c r="AGK43" s="407"/>
      <c r="AGL43" s="407"/>
      <c r="AGM43" s="407"/>
      <c r="AGN43" s="407"/>
      <c r="AGO43" s="407"/>
      <c r="AGP43" s="407"/>
      <c r="AGQ43" s="407"/>
      <c r="AGR43" s="407"/>
      <c r="AGS43" s="407"/>
      <c r="AGT43" s="407"/>
      <c r="AGU43" s="407"/>
      <c r="AGV43" s="407"/>
      <c r="AGW43" s="407"/>
      <c r="AGX43" s="407"/>
      <c r="AGY43" s="407"/>
      <c r="AGZ43" s="407"/>
      <c r="AHA43" s="407"/>
      <c r="AHB43" s="407"/>
      <c r="AHC43" s="407"/>
      <c r="AHD43" s="407"/>
      <c r="AHE43" s="407"/>
      <c r="AHF43" s="407"/>
      <c r="AHG43" s="407"/>
      <c r="AHH43" s="407"/>
      <c r="AHI43" s="407"/>
      <c r="AHJ43" s="407"/>
      <c r="AHK43" s="407"/>
      <c r="AHL43" s="407"/>
      <c r="AHM43" s="407"/>
      <c r="AHN43" s="407"/>
      <c r="AHO43" s="407"/>
      <c r="AHP43" s="407"/>
      <c r="AHQ43" s="407"/>
      <c r="AHR43" s="407"/>
      <c r="AHS43" s="407"/>
      <c r="AHT43" s="407"/>
      <c r="AHU43" s="407"/>
      <c r="AHV43" s="407"/>
      <c r="AHW43" s="407"/>
      <c r="AHX43" s="407"/>
      <c r="AHY43" s="407"/>
      <c r="AHZ43" s="407"/>
      <c r="AIA43" s="407"/>
      <c r="AIB43" s="407"/>
      <c r="AIC43" s="407"/>
      <c r="AID43" s="407"/>
      <c r="AIE43" s="407"/>
      <c r="AIF43" s="407"/>
      <c r="AIG43" s="407"/>
      <c r="AIH43" s="407"/>
      <c r="AII43" s="407"/>
      <c r="AIJ43" s="407"/>
      <c r="AIK43" s="407"/>
      <c r="AIL43" s="407"/>
      <c r="AIM43" s="407"/>
      <c r="AIN43" s="407"/>
      <c r="AIO43" s="407"/>
      <c r="AIP43" s="407"/>
      <c r="AIQ43" s="407"/>
      <c r="AIR43" s="407"/>
      <c r="AIS43" s="407"/>
      <c r="AIT43" s="407"/>
      <c r="AIU43" s="407"/>
      <c r="AIV43" s="407"/>
      <c r="AIW43" s="407"/>
      <c r="AIX43" s="407"/>
      <c r="AIY43" s="407"/>
      <c r="AIZ43" s="407"/>
      <c r="AJA43" s="407"/>
      <c r="AJB43" s="407"/>
      <c r="AJC43" s="407"/>
      <c r="AJD43" s="407"/>
      <c r="AJE43" s="407"/>
      <c r="AJF43" s="407"/>
      <c r="AJG43" s="407"/>
      <c r="AJH43" s="407"/>
      <c r="AJI43" s="407"/>
      <c r="AJJ43" s="407"/>
      <c r="AJK43" s="407"/>
      <c r="AJL43" s="407"/>
      <c r="AJM43" s="407"/>
      <c r="AJN43" s="407"/>
      <c r="AJO43" s="407"/>
      <c r="AJP43" s="407"/>
      <c r="AJQ43" s="407"/>
      <c r="AJR43" s="407"/>
      <c r="AJS43" s="407"/>
      <c r="AJT43" s="407"/>
      <c r="AJU43" s="407"/>
      <c r="AJV43" s="407"/>
      <c r="AJW43" s="407"/>
      <c r="AJX43" s="407"/>
      <c r="AJY43" s="407"/>
      <c r="AJZ43" s="407"/>
      <c r="AKA43" s="407"/>
      <c r="AKB43" s="407"/>
      <c r="AKC43" s="407"/>
      <c r="AKD43" s="407"/>
      <c r="AKE43" s="407"/>
      <c r="AKF43" s="407"/>
      <c r="AKG43" s="407"/>
      <c r="AKH43" s="407"/>
      <c r="AKI43" s="407"/>
      <c r="AKJ43" s="407"/>
      <c r="AKK43" s="407"/>
      <c r="AKL43" s="407"/>
      <c r="AKM43" s="407"/>
      <c r="AKN43" s="407"/>
      <c r="AKO43" s="407"/>
      <c r="AKP43" s="407"/>
      <c r="AKQ43" s="407"/>
      <c r="AKR43" s="407"/>
      <c r="AKS43" s="407"/>
      <c r="AKT43" s="407"/>
      <c r="AKU43" s="407"/>
      <c r="AKV43" s="407"/>
      <c r="AKW43" s="407"/>
      <c r="AKX43" s="407"/>
      <c r="AKY43" s="407"/>
      <c r="AKZ43" s="407"/>
      <c r="ALA43" s="407"/>
      <c r="ALB43" s="407"/>
      <c r="ALC43" s="407"/>
      <c r="ALD43" s="407"/>
      <c r="ALE43" s="407"/>
      <c r="ALF43" s="407"/>
      <c r="ALG43" s="407"/>
      <c r="ALH43" s="407"/>
      <c r="ALI43" s="407"/>
      <c r="ALJ43" s="407"/>
      <c r="ALK43" s="407"/>
      <c r="ALL43" s="407"/>
      <c r="ALM43" s="407"/>
      <c r="ALN43" s="407"/>
      <c r="ALO43" s="407"/>
      <c r="ALP43" s="407"/>
      <c r="ALQ43" s="407"/>
      <c r="ALR43" s="407"/>
      <c r="ALS43" s="407"/>
      <c r="ALT43" s="407"/>
      <c r="ALU43" s="407"/>
      <c r="ALV43" s="407"/>
      <c r="ALW43" s="407"/>
      <c r="ALX43" s="407"/>
      <c r="ALY43" s="407"/>
      <c r="ALZ43" s="407"/>
      <c r="AMA43" s="407"/>
      <c r="AMB43" s="407"/>
      <c r="AMC43" s="407"/>
      <c r="AMD43" s="407"/>
      <c r="AME43" s="407"/>
      <c r="AMF43" s="407"/>
      <c r="AMG43" s="407"/>
      <c r="AMH43" s="407"/>
      <c r="AMI43" s="407"/>
      <c r="AMJ43" s="407"/>
      <c r="AMK43" s="407"/>
      <c r="AML43" s="407"/>
      <c r="AMM43" s="407"/>
      <c r="AMN43" s="407"/>
      <c r="AMO43" s="407"/>
      <c r="AMP43" s="407"/>
      <c r="AMQ43" s="407"/>
      <c r="AMR43" s="407"/>
      <c r="AMS43" s="407"/>
      <c r="AMT43" s="407"/>
      <c r="AMU43" s="407"/>
      <c r="AMV43" s="407"/>
      <c r="AMW43" s="407"/>
      <c r="AMX43" s="407"/>
      <c r="AMY43" s="407"/>
      <c r="AMZ43" s="407"/>
      <c r="ANA43" s="407"/>
      <c r="ANB43" s="407"/>
      <c r="ANC43" s="407"/>
      <c r="AND43" s="407"/>
      <c r="ANE43" s="407"/>
      <c r="ANF43" s="407"/>
      <c r="ANG43" s="407"/>
      <c r="ANH43" s="407"/>
      <c r="ANI43" s="407"/>
      <c r="ANJ43" s="407"/>
      <c r="ANK43" s="407"/>
      <c r="ANL43" s="407"/>
      <c r="ANM43" s="407"/>
      <c r="ANN43" s="407"/>
      <c r="ANO43" s="407"/>
      <c r="ANP43" s="407"/>
      <c r="ANQ43" s="407"/>
      <c r="ANR43" s="407"/>
      <c r="ANS43" s="407"/>
      <c r="ANT43" s="407"/>
      <c r="ANU43" s="407"/>
      <c r="ANV43" s="407"/>
      <c r="ANW43" s="407"/>
      <c r="ANX43" s="407"/>
      <c r="ANY43" s="407"/>
      <c r="ANZ43" s="407"/>
      <c r="AOA43" s="407"/>
      <c r="AOB43" s="407"/>
      <c r="AOC43" s="407"/>
      <c r="AOD43" s="407"/>
      <c r="AOE43" s="407"/>
      <c r="AOF43" s="407"/>
      <c r="AOG43" s="407"/>
      <c r="AOH43" s="407"/>
      <c r="AOI43" s="407"/>
      <c r="AOJ43" s="407"/>
      <c r="AOK43" s="407"/>
      <c r="AOL43" s="407"/>
      <c r="AOM43" s="407"/>
      <c r="AON43" s="407"/>
      <c r="AOO43" s="407"/>
      <c r="AOP43" s="407"/>
      <c r="AOQ43" s="407"/>
      <c r="AOR43" s="407"/>
      <c r="AOS43" s="407"/>
      <c r="AOT43" s="407"/>
      <c r="AOU43" s="407"/>
      <c r="AOV43" s="407"/>
      <c r="AOW43" s="407"/>
      <c r="AOX43" s="407"/>
      <c r="AOY43" s="407"/>
      <c r="AOZ43" s="407"/>
      <c r="APA43" s="407"/>
      <c r="APB43" s="407"/>
      <c r="APC43" s="407"/>
      <c r="APD43" s="407"/>
      <c r="APE43" s="407"/>
      <c r="APF43" s="407"/>
      <c r="APG43" s="407"/>
      <c r="APH43" s="407"/>
      <c r="API43" s="407"/>
      <c r="APJ43" s="407"/>
      <c r="APK43" s="407"/>
      <c r="APL43" s="407"/>
      <c r="APM43" s="407"/>
      <c r="APN43" s="407"/>
      <c r="APO43" s="407"/>
      <c r="APP43" s="407"/>
      <c r="APQ43" s="407"/>
      <c r="APR43" s="407"/>
      <c r="APS43" s="407"/>
      <c r="APT43" s="407"/>
      <c r="APU43" s="407"/>
      <c r="APV43" s="407"/>
      <c r="APW43" s="407"/>
      <c r="APX43" s="407"/>
      <c r="APY43" s="407"/>
      <c r="APZ43" s="407"/>
      <c r="AQA43" s="407"/>
      <c r="AQB43" s="407"/>
      <c r="AQC43" s="407"/>
      <c r="AQD43" s="407"/>
      <c r="AQE43" s="407"/>
      <c r="AQF43" s="407"/>
      <c r="AQG43" s="407"/>
      <c r="AQH43" s="407"/>
      <c r="AQI43" s="407"/>
      <c r="AQJ43" s="407"/>
      <c r="AQK43" s="407"/>
      <c r="AQL43" s="407"/>
      <c r="AQM43" s="407"/>
      <c r="AQN43" s="407"/>
      <c r="AQO43" s="407"/>
      <c r="AQP43" s="407"/>
      <c r="AQQ43" s="407"/>
      <c r="AQR43" s="407"/>
      <c r="AQS43" s="407"/>
      <c r="AQT43" s="407"/>
      <c r="AQU43" s="407"/>
      <c r="AQV43" s="407"/>
      <c r="AQW43" s="407"/>
      <c r="AQX43" s="407"/>
      <c r="AQY43" s="407"/>
      <c r="AQZ43" s="407"/>
      <c r="ARA43" s="407"/>
      <c r="ARB43" s="407"/>
      <c r="ARC43" s="407"/>
      <c r="ARD43" s="407"/>
      <c r="ARE43" s="407"/>
      <c r="ARF43" s="407"/>
      <c r="ARG43" s="407"/>
      <c r="ARH43" s="407"/>
      <c r="ARI43" s="407"/>
      <c r="ARJ43" s="407"/>
      <c r="ARK43" s="407"/>
      <c r="ARL43" s="407"/>
      <c r="ARM43" s="407"/>
      <c r="ARN43" s="407"/>
      <c r="ARO43" s="407"/>
      <c r="ARP43" s="407"/>
      <c r="ARQ43" s="407"/>
      <c r="ARR43" s="407"/>
      <c r="ARS43" s="407"/>
      <c r="ART43" s="407"/>
      <c r="ARU43" s="407"/>
      <c r="ARV43" s="407"/>
      <c r="ARW43" s="407"/>
      <c r="ARX43" s="407"/>
      <c r="ARY43" s="407"/>
      <c r="ARZ43" s="407"/>
      <c r="ASA43" s="407"/>
      <c r="ASB43" s="407"/>
      <c r="ASC43" s="407"/>
      <c r="ASD43" s="407"/>
      <c r="ASE43" s="407"/>
      <c r="ASF43" s="407"/>
      <c r="ASG43" s="407"/>
      <c r="ASH43" s="407"/>
      <c r="ASI43" s="407"/>
      <c r="ASJ43" s="407"/>
      <c r="ASK43" s="407"/>
      <c r="ASL43" s="407"/>
      <c r="ASM43" s="407"/>
      <c r="ASN43" s="407"/>
      <c r="ASO43" s="407"/>
      <c r="ASP43" s="407"/>
      <c r="ASQ43" s="407"/>
      <c r="ASR43" s="407"/>
      <c r="ASS43" s="407"/>
      <c r="AST43" s="407"/>
      <c r="ASU43" s="407"/>
      <c r="ASV43" s="407"/>
      <c r="ASW43" s="407"/>
      <c r="ASX43" s="407"/>
      <c r="ASY43" s="407"/>
      <c r="ASZ43" s="407"/>
      <c r="ATA43" s="407"/>
      <c r="ATB43" s="407"/>
      <c r="ATC43" s="407"/>
      <c r="ATD43" s="407"/>
      <c r="ATE43" s="407"/>
      <c r="ATF43" s="407"/>
      <c r="ATG43" s="407"/>
      <c r="ATH43" s="407"/>
      <c r="ATI43" s="407"/>
      <c r="ATJ43" s="407"/>
      <c r="ATK43" s="407"/>
      <c r="ATL43" s="407"/>
      <c r="ATM43" s="407"/>
      <c r="ATN43" s="407"/>
      <c r="ATO43" s="407"/>
      <c r="ATP43" s="407"/>
      <c r="ATQ43" s="407"/>
      <c r="ATR43" s="407"/>
      <c r="ATS43" s="407"/>
      <c r="ATT43" s="407"/>
      <c r="ATU43" s="407"/>
      <c r="ATV43" s="407"/>
      <c r="ATW43" s="407"/>
      <c r="ATX43" s="407"/>
      <c r="ATY43" s="407"/>
      <c r="ATZ43" s="407"/>
      <c r="AUA43" s="407"/>
      <c r="AUB43" s="407"/>
      <c r="AUC43" s="407"/>
      <c r="AUD43" s="407"/>
      <c r="AUE43" s="407"/>
      <c r="AUF43" s="407"/>
      <c r="AUG43" s="407"/>
      <c r="AUH43" s="407"/>
      <c r="AUI43" s="407"/>
      <c r="AUJ43" s="407"/>
      <c r="AUK43" s="407"/>
      <c r="AUL43" s="407"/>
      <c r="AUM43" s="407"/>
      <c r="AUN43" s="407"/>
      <c r="AUO43" s="407"/>
      <c r="AUP43" s="407"/>
      <c r="AUQ43" s="407"/>
      <c r="AUR43" s="407"/>
      <c r="AUS43" s="407"/>
      <c r="AUT43" s="407"/>
      <c r="AUU43" s="407"/>
      <c r="AUV43" s="407"/>
      <c r="AUW43" s="407"/>
      <c r="AUX43" s="407"/>
      <c r="AUY43" s="407"/>
      <c r="AUZ43" s="407"/>
      <c r="AVA43" s="407"/>
      <c r="AVB43" s="407"/>
      <c r="AVC43" s="407"/>
      <c r="AVD43" s="407"/>
      <c r="AVE43" s="407"/>
      <c r="AVF43" s="407"/>
      <c r="AVG43" s="407"/>
      <c r="AVH43" s="407"/>
      <c r="AVI43" s="407"/>
      <c r="AVJ43" s="407"/>
      <c r="AVK43" s="407"/>
      <c r="AVL43" s="407"/>
      <c r="AVM43" s="407"/>
      <c r="AVN43" s="407"/>
      <c r="AVO43" s="407"/>
      <c r="AVP43" s="407"/>
      <c r="AVQ43" s="407"/>
      <c r="AVR43" s="407"/>
      <c r="AVS43" s="407"/>
      <c r="AVT43" s="407"/>
      <c r="AVU43" s="407"/>
      <c r="AVV43" s="407"/>
      <c r="AVW43" s="407"/>
      <c r="AVX43" s="407"/>
      <c r="AVY43" s="407"/>
      <c r="AVZ43" s="407"/>
      <c r="AWA43" s="407"/>
      <c r="AWB43" s="407"/>
      <c r="AWC43" s="407"/>
      <c r="AWD43" s="407"/>
      <c r="AWE43" s="407"/>
      <c r="AWF43" s="407"/>
      <c r="AWG43" s="407"/>
      <c r="AWH43" s="407"/>
      <c r="AWI43" s="407"/>
      <c r="AWJ43" s="407"/>
      <c r="AWK43" s="407"/>
      <c r="AWL43" s="407"/>
      <c r="AWM43" s="407"/>
      <c r="AWN43" s="407"/>
      <c r="AWO43" s="407"/>
      <c r="AWP43" s="407"/>
      <c r="AWQ43" s="407"/>
      <c r="AWR43" s="407"/>
      <c r="AWS43" s="407"/>
      <c r="AWT43" s="407"/>
      <c r="AWU43" s="407"/>
      <c r="AWV43" s="407"/>
      <c r="AWW43" s="407"/>
      <c r="AWX43" s="407"/>
      <c r="AWY43" s="407"/>
      <c r="AWZ43" s="407"/>
      <c r="AXA43" s="407"/>
      <c r="AXB43" s="407"/>
      <c r="AXC43" s="407"/>
      <c r="AXD43" s="407"/>
      <c r="AXE43" s="407"/>
      <c r="AXF43" s="407"/>
      <c r="AXG43" s="407"/>
      <c r="AXH43" s="407"/>
      <c r="AXI43" s="407"/>
      <c r="AXJ43" s="407"/>
      <c r="AXK43" s="407"/>
      <c r="AXL43" s="407"/>
      <c r="AXM43" s="407"/>
      <c r="AXN43" s="407"/>
      <c r="AXO43" s="407"/>
      <c r="AXP43" s="407"/>
      <c r="AXQ43" s="407"/>
      <c r="AXR43" s="407"/>
      <c r="AXS43" s="407"/>
      <c r="AXT43" s="407"/>
      <c r="AXU43" s="407"/>
      <c r="AXV43" s="407"/>
      <c r="AXW43" s="407"/>
      <c r="AXX43" s="407"/>
      <c r="AXY43" s="407"/>
      <c r="AXZ43" s="407"/>
      <c r="AYA43" s="407"/>
      <c r="AYB43" s="407"/>
      <c r="AYC43" s="407"/>
      <c r="AYD43" s="407"/>
      <c r="AYE43" s="407"/>
      <c r="AYF43" s="407"/>
      <c r="AYG43" s="407"/>
      <c r="AYH43" s="407"/>
      <c r="AYI43" s="407"/>
      <c r="AYJ43" s="407"/>
      <c r="AYK43" s="407"/>
      <c r="AYL43" s="407"/>
      <c r="AYM43" s="407"/>
      <c r="AYN43" s="407"/>
      <c r="AYO43" s="407"/>
      <c r="AYP43" s="407"/>
      <c r="AYQ43" s="407"/>
      <c r="AYR43" s="407"/>
      <c r="AYS43" s="407"/>
      <c r="AYT43" s="407"/>
      <c r="AYU43" s="407"/>
      <c r="AYV43" s="407"/>
      <c r="AYW43" s="407"/>
      <c r="AYX43" s="407"/>
      <c r="AYY43" s="407"/>
      <c r="AYZ43" s="407"/>
      <c r="AZA43" s="407"/>
      <c r="AZB43" s="407"/>
      <c r="AZC43" s="407"/>
      <c r="AZD43" s="407"/>
      <c r="AZE43" s="407"/>
      <c r="AZF43" s="407"/>
      <c r="AZG43" s="407"/>
      <c r="AZH43" s="407"/>
      <c r="AZI43" s="407"/>
      <c r="AZJ43" s="407"/>
      <c r="AZK43" s="407"/>
      <c r="AZL43" s="407"/>
      <c r="AZM43" s="407"/>
      <c r="AZN43" s="407"/>
      <c r="AZO43" s="407"/>
      <c r="AZP43" s="407"/>
      <c r="AZQ43" s="407"/>
      <c r="AZR43" s="407"/>
      <c r="AZS43" s="407"/>
      <c r="AZT43" s="407"/>
      <c r="AZU43" s="407"/>
      <c r="AZV43" s="407"/>
      <c r="AZW43" s="407"/>
      <c r="AZX43" s="407"/>
      <c r="AZY43" s="407"/>
      <c r="AZZ43" s="407"/>
      <c r="BAA43" s="407"/>
      <c r="BAB43" s="407"/>
      <c r="BAC43" s="407"/>
      <c r="BAD43" s="407"/>
      <c r="BAE43" s="407"/>
      <c r="BAF43" s="407"/>
      <c r="BAG43" s="407"/>
      <c r="BAH43" s="407"/>
      <c r="BAI43" s="407"/>
      <c r="BAJ43" s="407"/>
      <c r="BAK43" s="407"/>
      <c r="BAL43" s="407"/>
      <c r="BAM43" s="407"/>
      <c r="BAN43" s="407"/>
      <c r="BAO43" s="407"/>
      <c r="BAP43" s="407"/>
      <c r="BAQ43" s="407"/>
      <c r="BAR43" s="407"/>
      <c r="BAS43" s="407"/>
      <c r="BAT43" s="407"/>
      <c r="BAU43" s="407"/>
      <c r="BAV43" s="407"/>
      <c r="BAW43" s="407"/>
      <c r="BAX43" s="407"/>
      <c r="BAY43" s="407"/>
      <c r="BAZ43" s="407"/>
      <c r="BBA43" s="407"/>
      <c r="BBB43" s="407"/>
      <c r="BBC43" s="407"/>
      <c r="BBD43" s="407"/>
      <c r="BBE43" s="407"/>
      <c r="BBF43" s="407"/>
      <c r="BBG43" s="407"/>
      <c r="BBH43" s="407"/>
      <c r="BBI43" s="407"/>
      <c r="BBJ43" s="407"/>
      <c r="BBK43" s="407"/>
      <c r="BBL43" s="407"/>
      <c r="BBM43" s="407"/>
      <c r="BBN43" s="407"/>
      <c r="BBO43" s="407"/>
      <c r="BBP43" s="407"/>
      <c r="BBQ43" s="407"/>
      <c r="BBR43" s="407"/>
      <c r="BBS43" s="407"/>
      <c r="BBT43" s="407"/>
      <c r="BBU43" s="407"/>
      <c r="BBV43" s="407"/>
      <c r="BBW43" s="407"/>
      <c r="BBX43" s="407"/>
      <c r="BBY43" s="407"/>
      <c r="BBZ43" s="407"/>
      <c r="BCA43" s="407"/>
      <c r="BCB43" s="407"/>
      <c r="BCC43" s="407"/>
      <c r="BCD43" s="407"/>
      <c r="BCE43" s="407"/>
      <c r="BCF43" s="407"/>
      <c r="BCG43" s="407"/>
      <c r="BCH43" s="407"/>
      <c r="BCI43" s="407"/>
      <c r="BCJ43" s="407"/>
      <c r="BCK43" s="407"/>
      <c r="BCL43" s="407"/>
      <c r="BCM43" s="407"/>
      <c r="BCN43" s="407"/>
      <c r="BCO43" s="407"/>
      <c r="BCP43" s="407"/>
      <c r="BCQ43" s="407"/>
      <c r="BCR43" s="407"/>
      <c r="BCS43" s="407"/>
      <c r="BCT43" s="407"/>
      <c r="BCU43" s="407"/>
      <c r="BCV43" s="407"/>
      <c r="BCW43" s="407"/>
      <c r="BCX43" s="407"/>
      <c r="BCY43" s="407"/>
      <c r="BCZ43" s="407"/>
      <c r="BDA43" s="407"/>
      <c r="BDB43" s="407"/>
      <c r="BDC43" s="407"/>
      <c r="BDD43" s="407"/>
      <c r="BDE43" s="407"/>
      <c r="BDF43" s="407"/>
      <c r="BDG43" s="407"/>
      <c r="BDH43" s="407"/>
      <c r="BDI43" s="407"/>
      <c r="BDJ43" s="407"/>
      <c r="BDK43" s="407"/>
      <c r="BDL43" s="407"/>
      <c r="BDM43" s="407"/>
      <c r="BDN43" s="407"/>
      <c r="BDO43" s="407"/>
      <c r="BDP43" s="407"/>
      <c r="BDQ43" s="407"/>
      <c r="BDR43" s="407"/>
      <c r="BDS43" s="407"/>
      <c r="BDT43" s="407"/>
      <c r="BDU43" s="407"/>
      <c r="BDV43" s="407"/>
      <c r="BDW43" s="407"/>
      <c r="BDX43" s="407"/>
      <c r="BDY43" s="407"/>
      <c r="BDZ43" s="407"/>
      <c r="BEA43" s="407"/>
      <c r="BEB43" s="407"/>
      <c r="BEC43" s="407"/>
      <c r="BED43" s="407"/>
      <c r="BEE43" s="407"/>
      <c r="BEF43" s="407"/>
      <c r="BEG43" s="407"/>
      <c r="BEH43" s="407"/>
      <c r="BEI43" s="407"/>
      <c r="BEJ43" s="407"/>
      <c r="BEK43" s="407"/>
      <c r="BEL43" s="407"/>
      <c r="BEM43" s="407"/>
      <c r="BEN43" s="407"/>
      <c r="BEO43" s="407"/>
      <c r="BEP43" s="407"/>
      <c r="BEQ43" s="407"/>
      <c r="BER43" s="407"/>
      <c r="BES43" s="407"/>
      <c r="BET43" s="407"/>
      <c r="BEU43" s="407"/>
      <c r="BEV43" s="407"/>
      <c r="BEW43" s="407"/>
      <c r="BEX43" s="407"/>
      <c r="BEY43" s="407"/>
      <c r="BEZ43" s="407"/>
      <c r="BFA43" s="407"/>
      <c r="BFB43" s="407"/>
      <c r="BFC43" s="407"/>
      <c r="BFD43" s="407"/>
      <c r="BFE43" s="407"/>
      <c r="BFF43" s="407"/>
      <c r="BFG43" s="407"/>
      <c r="BFH43" s="407"/>
      <c r="BFI43" s="407"/>
      <c r="BFJ43" s="407"/>
      <c r="BFK43" s="407"/>
      <c r="BFL43" s="407"/>
      <c r="BFM43" s="407"/>
      <c r="BFN43" s="407"/>
      <c r="BFO43" s="407"/>
      <c r="BFP43" s="407"/>
      <c r="BFQ43" s="407"/>
      <c r="BFR43" s="407"/>
      <c r="BFS43" s="407"/>
      <c r="BFT43" s="407"/>
      <c r="BFU43" s="407"/>
      <c r="BFV43" s="407"/>
      <c r="BFW43" s="407"/>
      <c r="BFX43" s="407"/>
      <c r="BFY43" s="407"/>
      <c r="BFZ43" s="407"/>
      <c r="BGA43" s="407"/>
      <c r="BGB43" s="407"/>
      <c r="BGC43" s="407"/>
      <c r="BGD43" s="407"/>
      <c r="BGE43" s="407"/>
      <c r="BGF43" s="407"/>
      <c r="BGG43" s="407"/>
      <c r="BGH43" s="407"/>
      <c r="BGI43" s="407"/>
      <c r="BGJ43" s="407"/>
      <c r="BGK43" s="407"/>
      <c r="BGL43" s="407"/>
      <c r="BGM43" s="407"/>
      <c r="BGN43" s="407"/>
      <c r="BGO43" s="407"/>
      <c r="BGP43" s="407"/>
      <c r="BGQ43" s="407"/>
      <c r="BGR43" s="407"/>
      <c r="BGS43" s="407"/>
      <c r="BGT43" s="407"/>
      <c r="BGU43" s="407"/>
      <c r="BGV43" s="407"/>
      <c r="BGW43" s="407"/>
      <c r="BGX43" s="407"/>
      <c r="BGY43" s="407"/>
      <c r="BGZ43" s="407"/>
      <c r="BHA43" s="407"/>
      <c r="BHB43" s="407"/>
      <c r="BHC43" s="407"/>
      <c r="BHD43" s="407"/>
      <c r="BHE43" s="407"/>
      <c r="BHF43" s="407"/>
      <c r="BHG43" s="407"/>
      <c r="BHH43" s="407"/>
      <c r="BHI43" s="407"/>
      <c r="BHJ43" s="407"/>
      <c r="BHK43" s="407"/>
      <c r="BHL43" s="407"/>
      <c r="BHM43" s="407"/>
      <c r="BHN43" s="407"/>
      <c r="BHO43" s="407"/>
      <c r="BHP43" s="407"/>
      <c r="BHQ43" s="407"/>
      <c r="BHR43" s="407"/>
      <c r="BHS43" s="407"/>
      <c r="BHT43" s="407"/>
      <c r="BHU43" s="407"/>
      <c r="BHV43" s="407"/>
      <c r="BHW43" s="407"/>
      <c r="BHX43" s="407"/>
      <c r="BHY43" s="407"/>
      <c r="BHZ43" s="407"/>
      <c r="BIA43" s="407"/>
      <c r="BIB43" s="407"/>
      <c r="BIC43" s="407"/>
      <c r="BID43" s="407"/>
      <c r="BIE43" s="407"/>
      <c r="BIF43" s="407"/>
      <c r="BIG43" s="407"/>
      <c r="BIH43" s="407"/>
      <c r="BII43" s="407"/>
      <c r="BIJ43" s="407"/>
      <c r="BIK43" s="407"/>
      <c r="BIL43" s="407"/>
      <c r="BIM43" s="407"/>
      <c r="BIN43" s="407"/>
      <c r="BIO43" s="407"/>
      <c r="BIP43" s="407"/>
      <c r="BIQ43" s="407"/>
      <c r="BIR43" s="407"/>
      <c r="BIS43" s="407"/>
      <c r="BIT43" s="407"/>
      <c r="BIU43" s="407"/>
      <c r="BIV43" s="407"/>
      <c r="BIW43" s="407"/>
      <c r="BIX43" s="407"/>
      <c r="BIY43" s="407"/>
      <c r="BIZ43" s="407"/>
      <c r="BJA43" s="407"/>
      <c r="BJB43" s="407"/>
      <c r="BJC43" s="407"/>
      <c r="BJD43" s="407"/>
      <c r="BJE43" s="407"/>
      <c r="BJF43" s="407"/>
      <c r="BJG43" s="407"/>
      <c r="BJH43" s="407"/>
      <c r="BJI43" s="407"/>
      <c r="BJJ43" s="407"/>
      <c r="BJK43" s="407"/>
      <c r="BJL43" s="407"/>
      <c r="BJM43" s="407"/>
      <c r="BJN43" s="407"/>
      <c r="BJO43" s="407"/>
      <c r="BJP43" s="407"/>
      <c r="BJQ43" s="407"/>
      <c r="BJR43" s="407"/>
      <c r="BJS43" s="407"/>
      <c r="BJT43" s="407"/>
      <c r="BJU43" s="407"/>
      <c r="BJV43" s="407"/>
      <c r="BJW43" s="407"/>
      <c r="BJX43" s="407"/>
      <c r="BJY43" s="407"/>
      <c r="BJZ43" s="407"/>
      <c r="BKA43" s="407"/>
      <c r="BKB43" s="407"/>
      <c r="BKC43" s="407"/>
      <c r="BKD43" s="407"/>
      <c r="BKE43" s="407"/>
      <c r="BKF43" s="407"/>
      <c r="BKG43" s="407"/>
      <c r="BKH43" s="407"/>
      <c r="BKI43" s="407"/>
      <c r="BKJ43" s="407"/>
      <c r="BKK43" s="407"/>
      <c r="BKL43" s="407"/>
      <c r="BKM43" s="407"/>
      <c r="BKN43" s="407"/>
      <c r="BKO43" s="407"/>
      <c r="BKP43" s="407"/>
      <c r="BKQ43" s="407"/>
      <c r="BKR43" s="407"/>
      <c r="BKS43" s="407"/>
      <c r="BKT43" s="407"/>
      <c r="BKU43" s="407"/>
      <c r="BKV43" s="407"/>
      <c r="BKW43" s="407"/>
      <c r="BKX43" s="407"/>
      <c r="BKY43" s="407"/>
      <c r="BKZ43" s="407"/>
      <c r="BLA43" s="407"/>
      <c r="BLB43" s="407"/>
      <c r="BLC43" s="407"/>
      <c r="BLD43" s="407"/>
      <c r="BLE43" s="407"/>
      <c r="BLF43" s="407"/>
      <c r="BLG43" s="407"/>
      <c r="BLH43" s="407"/>
      <c r="BLI43" s="407"/>
      <c r="BLJ43" s="407"/>
      <c r="BLK43" s="407"/>
      <c r="BLL43" s="407"/>
      <c r="BLM43" s="407"/>
      <c r="BLN43" s="407"/>
      <c r="BLO43" s="407"/>
      <c r="BLP43" s="407"/>
      <c r="BLQ43" s="407"/>
      <c r="BLR43" s="407"/>
      <c r="BLS43" s="407"/>
      <c r="BLT43" s="407"/>
      <c r="BLU43" s="407"/>
      <c r="BLV43" s="407"/>
      <c r="BLW43" s="407"/>
      <c r="BLX43" s="407"/>
      <c r="BLY43" s="407"/>
      <c r="BLZ43" s="407"/>
      <c r="BMA43" s="407"/>
      <c r="BMB43" s="407"/>
      <c r="BMC43" s="407"/>
      <c r="BMD43" s="407"/>
      <c r="BME43" s="407"/>
      <c r="BMF43" s="407"/>
      <c r="BMG43" s="407"/>
      <c r="BMH43" s="407"/>
      <c r="BMI43" s="407"/>
      <c r="BMJ43" s="407"/>
      <c r="BMK43" s="407"/>
      <c r="BML43" s="407"/>
      <c r="BMM43" s="407"/>
      <c r="BMN43" s="407"/>
      <c r="BMO43" s="407"/>
      <c r="BMP43" s="407"/>
      <c r="BMQ43" s="407"/>
      <c r="BMR43" s="407"/>
      <c r="BMS43" s="407"/>
      <c r="BMT43" s="407"/>
      <c r="BMU43" s="407"/>
      <c r="BMV43" s="407"/>
      <c r="BMW43" s="407"/>
      <c r="BMX43" s="407"/>
      <c r="BMY43" s="407"/>
      <c r="BMZ43" s="407"/>
      <c r="BNA43" s="407"/>
      <c r="BNB43" s="407"/>
      <c r="BNC43" s="407"/>
      <c r="BND43" s="407"/>
      <c r="BNE43" s="407"/>
      <c r="BNF43" s="407"/>
      <c r="BNG43" s="407"/>
      <c r="BNH43" s="407"/>
      <c r="BNI43" s="407"/>
      <c r="BNJ43" s="407"/>
      <c r="BNK43" s="407"/>
      <c r="BNL43" s="407"/>
      <c r="BNM43" s="407"/>
      <c r="BNN43" s="407"/>
      <c r="BNO43" s="407"/>
      <c r="BNP43" s="407"/>
      <c r="BNQ43" s="407"/>
      <c r="BNR43" s="407"/>
      <c r="BNS43" s="407"/>
      <c r="BNT43" s="407"/>
      <c r="BNU43" s="407"/>
      <c r="BNV43" s="407"/>
      <c r="BNW43" s="407"/>
      <c r="BNX43" s="407"/>
      <c r="BNY43" s="407"/>
      <c r="BNZ43" s="407"/>
      <c r="BOA43" s="407"/>
      <c r="BOB43" s="407"/>
      <c r="BOC43" s="407"/>
      <c r="BOD43" s="407"/>
      <c r="BOE43" s="407"/>
      <c r="BOF43" s="407"/>
      <c r="BOG43" s="407"/>
      <c r="BOH43" s="407"/>
      <c r="BOI43" s="407"/>
      <c r="BOJ43" s="407"/>
      <c r="BOK43" s="407"/>
      <c r="BOL43" s="407"/>
      <c r="BOM43" s="407"/>
      <c r="BON43" s="407"/>
      <c r="BOO43" s="407"/>
      <c r="BOP43" s="407"/>
      <c r="BOQ43" s="407"/>
      <c r="BOR43" s="407"/>
      <c r="BOS43" s="407"/>
      <c r="BOT43" s="407"/>
      <c r="BOU43" s="407"/>
      <c r="BOV43" s="407"/>
      <c r="BOW43" s="407"/>
      <c r="BOX43" s="407"/>
      <c r="BOY43" s="407"/>
      <c r="BOZ43" s="407"/>
      <c r="BPA43" s="407"/>
      <c r="BPB43" s="407"/>
      <c r="BPC43" s="407"/>
      <c r="BPD43" s="407"/>
      <c r="BPE43" s="407"/>
      <c r="BPF43" s="407"/>
      <c r="BPG43" s="407"/>
      <c r="BPH43" s="407"/>
      <c r="BPI43" s="407"/>
      <c r="BPJ43" s="407"/>
      <c r="BPK43" s="407"/>
      <c r="BPL43" s="407"/>
      <c r="BPM43" s="407"/>
      <c r="BPN43" s="407"/>
      <c r="BPO43" s="407"/>
      <c r="BPP43" s="407"/>
      <c r="BPQ43" s="407"/>
      <c r="BPR43" s="407"/>
      <c r="BPS43" s="407"/>
      <c r="BPT43" s="407"/>
      <c r="BPU43" s="407"/>
      <c r="BPV43" s="407"/>
      <c r="BPW43" s="407"/>
      <c r="BPX43" s="407"/>
      <c r="BPY43" s="407"/>
      <c r="BPZ43" s="407"/>
      <c r="BQA43" s="407"/>
      <c r="BQB43" s="407"/>
      <c r="BQC43" s="407"/>
      <c r="BQD43" s="407"/>
      <c r="BQE43" s="407"/>
      <c r="BQF43" s="407"/>
      <c r="BQG43" s="407"/>
      <c r="BQH43" s="407"/>
      <c r="BQI43" s="407"/>
      <c r="BQJ43" s="407"/>
      <c r="BQK43" s="407"/>
      <c r="BQL43" s="407"/>
      <c r="BQM43" s="407"/>
      <c r="BQN43" s="407"/>
      <c r="BQO43" s="407"/>
      <c r="BQP43" s="407"/>
      <c r="BQQ43" s="407"/>
      <c r="BQR43" s="407"/>
      <c r="BQS43" s="407"/>
      <c r="BQT43" s="407"/>
      <c r="BQU43" s="407"/>
      <c r="BQV43" s="407"/>
      <c r="BQW43" s="407"/>
      <c r="BQX43" s="407"/>
      <c r="BQY43" s="407"/>
      <c r="BQZ43" s="407"/>
      <c r="BRA43" s="407"/>
      <c r="BRB43" s="407"/>
      <c r="BRC43" s="407"/>
      <c r="BRD43" s="407"/>
      <c r="BRE43" s="407"/>
      <c r="BRF43" s="407"/>
      <c r="BRG43" s="407"/>
      <c r="BRH43" s="407"/>
      <c r="BRI43" s="407"/>
      <c r="BRJ43" s="407"/>
      <c r="BRK43" s="407"/>
      <c r="BRL43" s="407"/>
      <c r="BRM43" s="407"/>
      <c r="BRN43" s="407"/>
      <c r="BRO43" s="407"/>
      <c r="BRP43" s="407"/>
      <c r="BRQ43" s="407"/>
      <c r="BRR43" s="407"/>
      <c r="BRS43" s="407"/>
      <c r="BRT43" s="407"/>
      <c r="BRU43" s="407"/>
      <c r="BRV43" s="407"/>
      <c r="BRW43" s="407"/>
      <c r="BRX43" s="407"/>
      <c r="BRY43" s="407"/>
      <c r="BRZ43" s="407"/>
      <c r="BSA43" s="407"/>
      <c r="BSB43" s="407"/>
      <c r="BSC43" s="407"/>
      <c r="BSD43" s="407"/>
      <c r="BSE43" s="407"/>
      <c r="BSF43" s="407"/>
      <c r="BSG43" s="407"/>
      <c r="BSH43" s="407"/>
      <c r="BSI43" s="407"/>
      <c r="BSJ43" s="407"/>
      <c r="BSK43" s="407"/>
      <c r="BSL43" s="407"/>
      <c r="BSM43" s="407"/>
      <c r="BSN43" s="407"/>
      <c r="BSO43" s="407"/>
      <c r="BSP43" s="407"/>
      <c r="BSQ43" s="407"/>
      <c r="BSR43" s="407"/>
      <c r="BSS43" s="407"/>
      <c r="BST43" s="407"/>
      <c r="BSU43" s="407"/>
      <c r="BSV43" s="407"/>
      <c r="BSW43" s="407"/>
      <c r="BSX43" s="407"/>
      <c r="BSY43" s="407"/>
      <c r="BSZ43" s="407"/>
      <c r="BTA43" s="407"/>
      <c r="BTB43" s="407"/>
      <c r="BTC43" s="407"/>
      <c r="BTD43" s="407"/>
      <c r="BTE43" s="407"/>
      <c r="BTF43" s="407"/>
      <c r="BTG43" s="407"/>
      <c r="BTH43" s="407"/>
      <c r="BTI43" s="407"/>
      <c r="BTJ43" s="407"/>
      <c r="BTK43" s="407"/>
      <c r="BTL43" s="407"/>
      <c r="BTM43" s="407"/>
      <c r="BTN43" s="407"/>
      <c r="BTO43" s="407"/>
      <c r="BTP43" s="407"/>
      <c r="BTQ43" s="407"/>
      <c r="BTR43" s="407"/>
      <c r="BTS43" s="407"/>
      <c r="BTT43" s="407"/>
      <c r="BTU43" s="407"/>
      <c r="BTV43" s="407"/>
      <c r="BTW43" s="407"/>
      <c r="BTX43" s="407"/>
      <c r="BTY43" s="407"/>
      <c r="BTZ43" s="407"/>
      <c r="BUA43" s="407"/>
      <c r="BUB43" s="407"/>
      <c r="BUC43" s="407"/>
      <c r="BUD43" s="407"/>
      <c r="BUE43" s="407"/>
      <c r="BUF43" s="407"/>
      <c r="BUG43" s="407"/>
      <c r="BUH43" s="407"/>
      <c r="BUI43" s="407"/>
      <c r="BUJ43" s="407"/>
      <c r="BUK43" s="407"/>
      <c r="BUL43" s="407"/>
      <c r="BUM43" s="407"/>
      <c r="BUN43" s="407"/>
      <c r="BUO43" s="407"/>
      <c r="BUP43" s="407"/>
      <c r="BUQ43" s="407"/>
      <c r="BUR43" s="407"/>
      <c r="BUS43" s="407"/>
      <c r="BUT43" s="407"/>
      <c r="BUU43" s="407"/>
      <c r="BUV43" s="407"/>
      <c r="BUW43" s="407"/>
      <c r="BUX43" s="407"/>
      <c r="BUY43" s="407"/>
      <c r="BUZ43" s="407"/>
      <c r="BVA43" s="407"/>
      <c r="BVB43" s="407"/>
      <c r="BVC43" s="407"/>
      <c r="BVD43" s="407"/>
      <c r="BVE43" s="407"/>
      <c r="BVF43" s="407"/>
      <c r="BVG43" s="407"/>
      <c r="BVH43" s="407"/>
      <c r="BVI43" s="407"/>
      <c r="BVJ43" s="407"/>
      <c r="BVK43" s="407"/>
      <c r="BVL43" s="407"/>
      <c r="BVM43" s="407"/>
      <c r="BVN43" s="407"/>
      <c r="BVO43" s="407"/>
      <c r="BVP43" s="407"/>
      <c r="BVQ43" s="407"/>
      <c r="BVR43" s="407"/>
      <c r="BVS43" s="407"/>
      <c r="BVT43" s="407"/>
      <c r="BVU43" s="407"/>
      <c r="BVV43" s="407"/>
      <c r="BVW43" s="407"/>
      <c r="BVX43" s="407"/>
      <c r="BVY43" s="407"/>
      <c r="BVZ43" s="407"/>
      <c r="BWA43" s="407"/>
      <c r="BWB43" s="407"/>
      <c r="BWC43" s="407"/>
      <c r="BWD43" s="407"/>
      <c r="BWE43" s="407"/>
      <c r="BWF43" s="407"/>
      <c r="BWG43" s="407"/>
      <c r="BWH43" s="407"/>
      <c r="BWI43" s="407"/>
      <c r="BWJ43" s="407"/>
      <c r="BWK43" s="407"/>
      <c r="BWL43" s="407"/>
      <c r="BWM43" s="407"/>
      <c r="BWN43" s="407"/>
      <c r="BWO43" s="407"/>
      <c r="BWP43" s="407"/>
      <c r="BWQ43" s="407"/>
      <c r="BWR43" s="407"/>
      <c r="BWS43" s="407"/>
      <c r="BWT43" s="407"/>
      <c r="BWU43" s="407"/>
      <c r="BWV43" s="407"/>
      <c r="BWW43" s="407"/>
      <c r="BWX43" s="407"/>
      <c r="BWY43" s="407"/>
      <c r="BWZ43" s="407"/>
      <c r="BXA43" s="407"/>
      <c r="BXB43" s="407"/>
      <c r="BXC43" s="407"/>
      <c r="BXD43" s="407"/>
      <c r="BXE43" s="407"/>
      <c r="BXF43" s="407"/>
      <c r="BXG43" s="407"/>
      <c r="BXH43" s="407"/>
      <c r="BXI43" s="407"/>
      <c r="BXJ43" s="407"/>
      <c r="BXK43" s="407"/>
      <c r="BXL43" s="407"/>
      <c r="BXM43" s="407"/>
      <c r="BXN43" s="407"/>
      <c r="BXO43" s="407"/>
      <c r="BXP43" s="407"/>
      <c r="BXQ43" s="407"/>
      <c r="BXR43" s="407"/>
      <c r="BXS43" s="407"/>
      <c r="BXT43" s="407"/>
      <c r="BXU43" s="407"/>
      <c r="BXV43" s="407"/>
      <c r="BXW43" s="407"/>
      <c r="BXX43" s="407"/>
      <c r="BXY43" s="407"/>
      <c r="BXZ43" s="407"/>
      <c r="BYA43" s="407"/>
      <c r="BYB43" s="407"/>
      <c r="BYC43" s="407"/>
      <c r="BYD43" s="407"/>
      <c r="BYE43" s="407"/>
      <c r="BYF43" s="407"/>
      <c r="BYG43" s="407"/>
      <c r="BYH43" s="407"/>
      <c r="BYI43" s="407"/>
      <c r="BYJ43" s="407"/>
      <c r="BYK43" s="407"/>
      <c r="BYL43" s="407"/>
      <c r="BYM43" s="407"/>
      <c r="BYN43" s="407"/>
      <c r="BYO43" s="407"/>
      <c r="BYP43" s="407"/>
      <c r="BYQ43" s="407"/>
      <c r="BYR43" s="407"/>
      <c r="BYS43" s="407"/>
      <c r="BYT43" s="407"/>
      <c r="BYU43" s="407"/>
      <c r="BYV43" s="407"/>
      <c r="BYW43" s="407"/>
      <c r="BYX43" s="407"/>
      <c r="BYY43" s="407"/>
      <c r="BYZ43" s="407"/>
      <c r="BZA43" s="407"/>
      <c r="BZB43" s="407"/>
      <c r="BZC43" s="407"/>
      <c r="BZD43" s="407"/>
      <c r="BZE43" s="407"/>
      <c r="BZF43" s="407"/>
      <c r="BZG43" s="407"/>
      <c r="BZH43" s="407"/>
      <c r="BZI43" s="407"/>
      <c r="BZJ43" s="407"/>
      <c r="BZK43" s="407"/>
      <c r="BZL43" s="407"/>
      <c r="BZM43" s="407"/>
      <c r="BZN43" s="407"/>
      <c r="BZO43" s="407"/>
      <c r="BZP43" s="407"/>
      <c r="BZQ43" s="407"/>
      <c r="BZR43" s="407"/>
      <c r="BZS43" s="407"/>
      <c r="BZT43" s="407"/>
      <c r="BZU43" s="407"/>
      <c r="BZV43" s="407"/>
      <c r="BZW43" s="407"/>
      <c r="BZX43" s="407"/>
      <c r="BZY43" s="407"/>
      <c r="BZZ43" s="407"/>
      <c r="CAA43" s="407"/>
      <c r="CAB43" s="407"/>
      <c r="CAC43" s="407"/>
      <c r="CAD43" s="407"/>
      <c r="CAE43" s="407"/>
      <c r="CAF43" s="407"/>
      <c r="CAG43" s="407"/>
      <c r="CAH43" s="407"/>
      <c r="CAI43" s="407"/>
      <c r="CAJ43" s="407"/>
      <c r="CAK43" s="407"/>
      <c r="CAL43" s="407"/>
      <c r="CAM43" s="407"/>
      <c r="CAN43" s="407"/>
      <c r="CAO43" s="407"/>
      <c r="CAP43" s="407"/>
      <c r="CAQ43" s="407"/>
      <c r="CAR43" s="407"/>
      <c r="CAS43" s="407"/>
      <c r="CAT43" s="407"/>
      <c r="CAU43" s="407"/>
      <c r="CAV43" s="407"/>
      <c r="CAW43" s="407"/>
      <c r="CAX43" s="407"/>
      <c r="CAY43" s="407"/>
      <c r="CAZ43" s="407"/>
      <c r="CBA43" s="407"/>
      <c r="CBB43" s="407"/>
      <c r="CBC43" s="407"/>
      <c r="CBD43" s="407"/>
      <c r="CBE43" s="407"/>
      <c r="CBF43" s="407"/>
      <c r="CBG43" s="407"/>
      <c r="CBH43" s="407"/>
      <c r="CBI43" s="407"/>
      <c r="CBJ43" s="407"/>
      <c r="CBK43" s="407"/>
      <c r="CBL43" s="407"/>
      <c r="CBM43" s="407"/>
      <c r="CBN43" s="407"/>
      <c r="CBO43" s="407"/>
      <c r="CBP43" s="407"/>
      <c r="CBQ43" s="407"/>
      <c r="CBR43" s="407"/>
      <c r="CBS43" s="407"/>
      <c r="CBT43" s="407"/>
      <c r="CBU43" s="407"/>
      <c r="CBV43" s="407"/>
      <c r="CBW43" s="407"/>
      <c r="CBX43" s="407"/>
      <c r="CBY43" s="407"/>
      <c r="CBZ43" s="407"/>
      <c r="CCA43" s="407"/>
      <c r="CCB43" s="407"/>
      <c r="CCC43" s="407"/>
      <c r="CCD43" s="407"/>
      <c r="CCE43" s="407"/>
      <c r="CCF43" s="407"/>
      <c r="CCG43" s="407"/>
      <c r="CCH43" s="407"/>
      <c r="CCI43" s="407"/>
      <c r="CCJ43" s="407"/>
      <c r="CCK43" s="407"/>
      <c r="CCL43" s="407"/>
      <c r="CCM43" s="407"/>
      <c r="CCN43" s="407"/>
      <c r="CCO43" s="407"/>
      <c r="CCP43" s="407"/>
      <c r="CCQ43" s="407"/>
      <c r="CCR43" s="407"/>
      <c r="CCS43" s="407"/>
      <c r="CCT43" s="407"/>
      <c r="CCU43" s="407"/>
      <c r="CCV43" s="407"/>
      <c r="CCW43" s="407"/>
      <c r="CCX43" s="407"/>
      <c r="CCY43" s="407"/>
      <c r="CCZ43" s="407"/>
      <c r="CDA43" s="407"/>
      <c r="CDB43" s="407"/>
      <c r="CDC43" s="407"/>
      <c r="CDD43" s="407"/>
      <c r="CDE43" s="407"/>
      <c r="CDF43" s="407"/>
      <c r="CDG43" s="407"/>
      <c r="CDH43" s="407"/>
      <c r="CDI43" s="407"/>
      <c r="CDJ43" s="407"/>
      <c r="CDK43" s="407"/>
      <c r="CDL43" s="407"/>
      <c r="CDM43" s="407"/>
      <c r="CDN43" s="407"/>
      <c r="CDO43" s="407"/>
      <c r="CDP43" s="407"/>
      <c r="CDQ43" s="407"/>
      <c r="CDR43" s="407"/>
      <c r="CDS43" s="407"/>
      <c r="CDT43" s="407"/>
      <c r="CDU43" s="407"/>
      <c r="CDV43" s="407"/>
      <c r="CDW43" s="407"/>
      <c r="CDX43" s="407"/>
      <c r="CDY43" s="407"/>
      <c r="CDZ43" s="407"/>
      <c r="CEA43" s="407"/>
      <c r="CEB43" s="407"/>
      <c r="CEC43" s="407"/>
      <c r="CED43" s="407"/>
      <c r="CEE43" s="407"/>
      <c r="CEF43" s="407"/>
      <c r="CEG43" s="407"/>
      <c r="CEH43" s="407"/>
      <c r="CEI43" s="407"/>
      <c r="CEJ43" s="407"/>
      <c r="CEK43" s="407"/>
      <c r="CEL43" s="407"/>
      <c r="CEM43" s="407"/>
      <c r="CEN43" s="407"/>
      <c r="CEO43" s="407"/>
      <c r="CEP43" s="407"/>
      <c r="CEQ43" s="407"/>
      <c r="CER43" s="407"/>
      <c r="CES43" s="407"/>
      <c r="CET43" s="407"/>
      <c r="CEU43" s="407"/>
      <c r="CEV43" s="407"/>
      <c r="CEW43" s="407"/>
      <c r="CEX43" s="407"/>
      <c r="CEY43" s="407"/>
      <c r="CEZ43" s="407"/>
      <c r="CFA43" s="407"/>
      <c r="CFB43" s="407"/>
      <c r="CFC43" s="407"/>
      <c r="CFD43" s="407"/>
      <c r="CFE43" s="407"/>
      <c r="CFF43" s="407"/>
      <c r="CFG43" s="407"/>
      <c r="CFH43" s="407"/>
      <c r="CFI43" s="407"/>
      <c r="CFJ43" s="407"/>
      <c r="CFK43" s="407"/>
      <c r="CFL43" s="407"/>
      <c r="CFM43" s="407"/>
      <c r="CFN43" s="407"/>
      <c r="CFO43" s="407"/>
      <c r="CFP43" s="407"/>
      <c r="CFQ43" s="407"/>
      <c r="CFR43" s="407"/>
      <c r="CFS43" s="407"/>
      <c r="CFT43" s="407"/>
      <c r="CFU43" s="407"/>
      <c r="CFV43" s="407"/>
      <c r="CFW43" s="407"/>
      <c r="CFX43" s="407"/>
      <c r="CFY43" s="407"/>
      <c r="CFZ43" s="407"/>
      <c r="CGA43" s="407"/>
      <c r="CGB43" s="407"/>
      <c r="CGC43" s="407"/>
      <c r="CGD43" s="407"/>
      <c r="CGE43" s="407"/>
      <c r="CGF43" s="407"/>
      <c r="CGG43" s="407"/>
      <c r="CGH43" s="407"/>
      <c r="CGI43" s="407"/>
      <c r="CGJ43" s="407"/>
      <c r="CGK43" s="407"/>
      <c r="CGL43" s="407"/>
      <c r="CGM43" s="407"/>
      <c r="CGN43" s="407"/>
      <c r="CGO43" s="407"/>
      <c r="CGP43" s="407"/>
      <c r="CGQ43" s="407"/>
      <c r="CGR43" s="407"/>
      <c r="CGS43" s="407"/>
      <c r="CGT43" s="407"/>
      <c r="CGU43" s="407"/>
      <c r="CGV43" s="407"/>
      <c r="CGW43" s="407"/>
      <c r="CGX43" s="407"/>
      <c r="CGY43" s="407"/>
      <c r="CGZ43" s="407"/>
      <c r="CHA43" s="407"/>
      <c r="CHB43" s="407"/>
      <c r="CHC43" s="407"/>
      <c r="CHD43" s="407"/>
      <c r="CHE43" s="407"/>
      <c r="CHF43" s="407"/>
      <c r="CHG43" s="407"/>
      <c r="CHH43" s="407"/>
      <c r="CHI43" s="407"/>
      <c r="CHJ43" s="407"/>
      <c r="CHK43" s="407"/>
      <c r="CHL43" s="407"/>
      <c r="CHM43" s="407"/>
      <c r="CHN43" s="407"/>
      <c r="CHO43" s="407"/>
      <c r="CHP43" s="407"/>
      <c r="CHQ43" s="407"/>
      <c r="CHR43" s="407"/>
      <c r="CHS43" s="407"/>
      <c r="CHT43" s="407"/>
      <c r="CHU43" s="407"/>
      <c r="CHV43" s="407"/>
      <c r="CHW43" s="407"/>
      <c r="CHX43" s="407"/>
      <c r="CHY43" s="407"/>
      <c r="CHZ43" s="407"/>
      <c r="CIA43" s="407"/>
      <c r="CIB43" s="407"/>
      <c r="CIC43" s="407"/>
      <c r="CID43" s="407"/>
      <c r="CIE43" s="407"/>
      <c r="CIF43" s="407"/>
      <c r="CIG43" s="407"/>
      <c r="CIH43" s="407"/>
      <c r="CII43" s="407"/>
      <c r="CIJ43" s="407"/>
      <c r="CIK43" s="407"/>
      <c r="CIL43" s="407"/>
      <c r="CIM43" s="407"/>
      <c r="CIN43" s="407"/>
      <c r="CIO43" s="407"/>
      <c r="CIP43" s="407"/>
      <c r="CIQ43" s="407"/>
      <c r="CIR43" s="407"/>
      <c r="CIS43" s="407"/>
      <c r="CIT43" s="407"/>
      <c r="CIU43" s="407"/>
      <c r="CIV43" s="407"/>
      <c r="CIW43" s="407"/>
      <c r="CIX43" s="407"/>
      <c r="CIY43" s="407"/>
      <c r="CIZ43" s="407"/>
      <c r="CJA43" s="407"/>
      <c r="CJB43" s="407"/>
      <c r="CJC43" s="407"/>
      <c r="CJD43" s="407"/>
      <c r="CJE43" s="407"/>
      <c r="CJF43" s="407"/>
      <c r="CJG43" s="407"/>
      <c r="CJH43" s="407"/>
      <c r="CJI43" s="407"/>
      <c r="CJJ43" s="407"/>
      <c r="CJK43" s="407"/>
      <c r="CJL43" s="407"/>
      <c r="CJM43" s="407"/>
      <c r="CJN43" s="407"/>
      <c r="CJO43" s="407"/>
      <c r="CJP43" s="407"/>
      <c r="CJQ43" s="407"/>
      <c r="CJR43" s="407"/>
      <c r="CJS43" s="407"/>
      <c r="CJT43" s="407"/>
      <c r="CJU43" s="407"/>
      <c r="CJV43" s="407"/>
      <c r="CJW43" s="407"/>
      <c r="CJX43" s="407"/>
      <c r="CJY43" s="407"/>
      <c r="CJZ43" s="407"/>
      <c r="CKA43" s="407"/>
      <c r="CKB43" s="407"/>
      <c r="CKC43" s="407"/>
      <c r="CKD43" s="407"/>
      <c r="CKE43" s="407"/>
      <c r="CKF43" s="407"/>
      <c r="CKG43" s="407"/>
      <c r="CKH43" s="407"/>
      <c r="CKI43" s="407"/>
      <c r="CKJ43" s="407"/>
      <c r="CKK43" s="407"/>
      <c r="CKL43" s="407"/>
      <c r="CKM43" s="407"/>
      <c r="CKN43" s="407"/>
      <c r="CKO43" s="407"/>
      <c r="CKP43" s="407"/>
      <c r="CKQ43" s="407"/>
      <c r="CKR43" s="407"/>
      <c r="CKS43" s="407"/>
      <c r="CKT43" s="407"/>
      <c r="CKU43" s="407"/>
      <c r="CKV43" s="407"/>
      <c r="CKW43" s="407"/>
      <c r="CKX43" s="407"/>
      <c r="CKY43" s="407"/>
      <c r="CKZ43" s="407"/>
      <c r="CLA43" s="407"/>
      <c r="CLB43" s="407"/>
      <c r="CLC43" s="407"/>
      <c r="CLD43" s="407"/>
      <c r="CLE43" s="407"/>
      <c r="CLF43" s="407"/>
      <c r="CLG43" s="407"/>
      <c r="CLH43" s="407"/>
      <c r="CLI43" s="407"/>
      <c r="CLJ43" s="407"/>
      <c r="CLK43" s="407"/>
      <c r="CLL43" s="407"/>
      <c r="CLM43" s="407"/>
      <c r="CLN43" s="407"/>
      <c r="CLO43" s="407"/>
      <c r="CLP43" s="407"/>
      <c r="CLQ43" s="407"/>
      <c r="CLR43" s="407"/>
      <c r="CLS43" s="407"/>
      <c r="CLT43" s="407"/>
      <c r="CLU43" s="407"/>
      <c r="CLV43" s="407"/>
      <c r="CLW43" s="407"/>
      <c r="CLX43" s="407"/>
      <c r="CLY43" s="407"/>
      <c r="CLZ43" s="407"/>
      <c r="CMA43" s="407"/>
      <c r="CMB43" s="407"/>
      <c r="CMC43" s="407"/>
      <c r="CMD43" s="407"/>
      <c r="CME43" s="407"/>
      <c r="CMF43" s="407"/>
      <c r="CMG43" s="407"/>
      <c r="CMH43" s="407"/>
      <c r="CMI43" s="407"/>
      <c r="CMJ43" s="407"/>
      <c r="CMK43" s="407"/>
      <c r="CML43" s="407"/>
      <c r="CMM43" s="407"/>
      <c r="CMN43" s="407"/>
      <c r="CMO43" s="407"/>
      <c r="CMP43" s="407"/>
      <c r="CMQ43" s="407"/>
      <c r="CMR43" s="407"/>
      <c r="CMS43" s="407"/>
      <c r="CMT43" s="407"/>
      <c r="CMU43" s="407"/>
      <c r="CMV43" s="407"/>
      <c r="CMW43" s="407"/>
      <c r="CMX43" s="407"/>
      <c r="CMY43" s="407"/>
      <c r="CMZ43" s="407"/>
      <c r="CNA43" s="407"/>
      <c r="CNB43" s="407"/>
      <c r="CNC43" s="407"/>
      <c r="CND43" s="407"/>
      <c r="CNE43" s="407"/>
      <c r="CNF43" s="407"/>
      <c r="CNG43" s="407"/>
      <c r="CNH43" s="407"/>
      <c r="CNI43" s="407"/>
      <c r="CNJ43" s="407"/>
      <c r="CNK43" s="407"/>
      <c r="CNL43" s="407"/>
      <c r="CNM43" s="407"/>
      <c r="CNN43" s="407"/>
      <c r="CNO43" s="407"/>
      <c r="CNP43" s="407"/>
      <c r="CNQ43" s="407"/>
      <c r="CNR43" s="407"/>
      <c r="CNS43" s="407"/>
      <c r="CNT43" s="407"/>
      <c r="CNU43" s="407"/>
      <c r="CNV43" s="407"/>
      <c r="CNW43" s="407"/>
      <c r="CNX43" s="407"/>
      <c r="CNY43" s="407"/>
      <c r="CNZ43" s="407"/>
      <c r="COA43" s="407"/>
      <c r="COB43" s="407"/>
      <c r="COC43" s="407"/>
      <c r="COD43" s="407"/>
      <c r="COE43" s="407"/>
      <c r="COF43" s="407"/>
      <c r="COG43" s="407"/>
      <c r="COH43" s="407"/>
      <c r="COI43" s="407"/>
      <c r="COJ43" s="407"/>
      <c r="COK43" s="407"/>
      <c r="COL43" s="407"/>
      <c r="COM43" s="407"/>
      <c r="CON43" s="407"/>
      <c r="COO43" s="407"/>
      <c r="COP43" s="407"/>
      <c r="COQ43" s="407"/>
      <c r="COR43" s="407"/>
      <c r="COS43" s="407"/>
      <c r="COT43" s="407"/>
      <c r="COU43" s="407"/>
      <c r="COV43" s="407"/>
      <c r="COW43" s="407"/>
      <c r="COX43" s="407"/>
      <c r="COY43" s="407"/>
      <c r="COZ43" s="407"/>
      <c r="CPA43" s="407"/>
      <c r="CPB43" s="407"/>
      <c r="CPC43" s="407"/>
      <c r="CPD43" s="407"/>
      <c r="CPE43" s="407"/>
      <c r="CPF43" s="407"/>
      <c r="CPG43" s="407"/>
      <c r="CPH43" s="407"/>
      <c r="CPI43" s="407"/>
      <c r="CPJ43" s="407"/>
      <c r="CPK43" s="407"/>
      <c r="CPL43" s="407"/>
      <c r="CPM43" s="407"/>
      <c r="CPN43" s="407"/>
      <c r="CPO43" s="407"/>
      <c r="CPP43" s="407"/>
      <c r="CPQ43" s="407"/>
      <c r="CPR43" s="407"/>
      <c r="CPS43" s="407"/>
      <c r="CPT43" s="407"/>
      <c r="CPU43" s="407"/>
      <c r="CPV43" s="407"/>
      <c r="CPW43" s="407"/>
      <c r="CPX43" s="407"/>
      <c r="CPY43" s="407"/>
      <c r="CPZ43" s="407"/>
      <c r="CQA43" s="407"/>
      <c r="CQB43" s="407"/>
      <c r="CQC43" s="407"/>
      <c r="CQD43" s="407"/>
      <c r="CQE43" s="407"/>
      <c r="CQF43" s="407"/>
      <c r="CQG43" s="407"/>
      <c r="CQH43" s="407"/>
      <c r="CQI43" s="407"/>
      <c r="CQJ43" s="407"/>
      <c r="CQK43" s="407"/>
      <c r="CQL43" s="407"/>
      <c r="CQM43" s="407"/>
      <c r="CQN43" s="407"/>
      <c r="CQO43" s="407"/>
      <c r="CQP43" s="407"/>
      <c r="CQQ43" s="407"/>
      <c r="CQR43" s="407"/>
      <c r="CQS43" s="407"/>
      <c r="CQT43" s="407"/>
      <c r="CQU43" s="407"/>
      <c r="CQV43" s="407"/>
      <c r="CQW43" s="407"/>
      <c r="CQX43" s="407"/>
      <c r="CQY43" s="407"/>
      <c r="CQZ43" s="407"/>
      <c r="CRA43" s="407"/>
      <c r="CRB43" s="407"/>
      <c r="CRC43" s="407"/>
      <c r="CRD43" s="407"/>
      <c r="CRE43" s="407"/>
      <c r="CRF43" s="407"/>
      <c r="CRG43" s="407"/>
      <c r="CRH43" s="407"/>
      <c r="CRI43" s="407"/>
      <c r="CRJ43" s="407"/>
      <c r="CRK43" s="407"/>
      <c r="CRL43" s="407"/>
      <c r="CRM43" s="407"/>
      <c r="CRN43" s="407"/>
      <c r="CRO43" s="407"/>
      <c r="CRP43" s="407"/>
      <c r="CRQ43" s="407"/>
      <c r="CRR43" s="407"/>
      <c r="CRS43" s="407"/>
      <c r="CRT43" s="407"/>
      <c r="CRU43" s="407"/>
      <c r="CRV43" s="407"/>
      <c r="CRW43" s="407"/>
      <c r="CRX43" s="407"/>
      <c r="CRY43" s="407"/>
      <c r="CRZ43" s="407"/>
      <c r="CSA43" s="407"/>
      <c r="CSB43" s="407"/>
      <c r="CSC43" s="407"/>
      <c r="CSD43" s="407"/>
      <c r="CSE43" s="407"/>
      <c r="CSF43" s="407"/>
      <c r="CSG43" s="407"/>
      <c r="CSH43" s="407"/>
      <c r="CSI43" s="407"/>
      <c r="CSJ43" s="407"/>
      <c r="CSK43" s="407"/>
      <c r="CSL43" s="407"/>
      <c r="CSM43" s="407"/>
      <c r="CSN43" s="407"/>
      <c r="CSO43" s="407"/>
      <c r="CSP43" s="407"/>
      <c r="CSQ43" s="407"/>
      <c r="CSR43" s="407"/>
      <c r="CSS43" s="407"/>
      <c r="CST43" s="407"/>
      <c r="CSU43" s="407"/>
      <c r="CSV43" s="407"/>
      <c r="CSW43" s="407"/>
      <c r="CSX43" s="407"/>
      <c r="CSY43" s="407"/>
      <c r="CSZ43" s="407"/>
      <c r="CTA43" s="407"/>
      <c r="CTB43" s="407"/>
      <c r="CTC43" s="407"/>
      <c r="CTD43" s="407"/>
      <c r="CTE43" s="407"/>
      <c r="CTF43" s="407"/>
      <c r="CTG43" s="407"/>
      <c r="CTH43" s="407"/>
      <c r="CTI43" s="407"/>
      <c r="CTJ43" s="407"/>
      <c r="CTK43" s="407"/>
      <c r="CTL43" s="407"/>
      <c r="CTM43" s="407"/>
      <c r="CTN43" s="407"/>
      <c r="CTO43" s="407"/>
      <c r="CTP43" s="407"/>
      <c r="CTQ43" s="407"/>
      <c r="CTR43" s="407"/>
      <c r="CTS43" s="407"/>
      <c r="CTT43" s="407"/>
      <c r="CTU43" s="407"/>
      <c r="CTV43" s="407"/>
      <c r="CTW43" s="407"/>
      <c r="CTX43" s="407"/>
      <c r="CTY43" s="407"/>
      <c r="CTZ43" s="407"/>
      <c r="CUA43" s="407"/>
      <c r="CUB43" s="407"/>
      <c r="CUC43" s="407"/>
      <c r="CUD43" s="407"/>
      <c r="CUE43" s="407"/>
      <c r="CUF43" s="407"/>
      <c r="CUG43" s="407"/>
      <c r="CUH43" s="407"/>
      <c r="CUI43" s="407"/>
      <c r="CUJ43" s="407"/>
      <c r="CUK43" s="407"/>
      <c r="CUL43" s="407"/>
      <c r="CUM43" s="407"/>
      <c r="CUN43" s="407"/>
      <c r="CUO43" s="407"/>
      <c r="CUP43" s="407"/>
      <c r="CUQ43" s="407"/>
      <c r="CUR43" s="407"/>
      <c r="CUS43" s="407"/>
      <c r="CUT43" s="407"/>
      <c r="CUU43" s="407"/>
      <c r="CUV43" s="407"/>
      <c r="CUW43" s="407"/>
      <c r="CUX43" s="407"/>
      <c r="CUY43" s="407"/>
      <c r="CUZ43" s="407"/>
      <c r="CVA43" s="407"/>
      <c r="CVB43" s="407"/>
      <c r="CVC43" s="407"/>
      <c r="CVD43" s="407"/>
      <c r="CVE43" s="407"/>
      <c r="CVF43" s="407"/>
      <c r="CVG43" s="407"/>
      <c r="CVH43" s="407"/>
      <c r="CVI43" s="407"/>
      <c r="CVJ43" s="407"/>
      <c r="CVK43" s="407"/>
      <c r="CVL43" s="407"/>
      <c r="CVM43" s="407"/>
      <c r="CVN43" s="407"/>
      <c r="CVO43" s="407"/>
      <c r="CVP43" s="407"/>
      <c r="CVQ43" s="407"/>
      <c r="CVR43" s="407"/>
      <c r="CVS43" s="407"/>
      <c r="CVT43" s="407"/>
      <c r="CVU43" s="407"/>
      <c r="CVV43" s="407"/>
      <c r="CVW43" s="407"/>
      <c r="CVX43" s="407"/>
      <c r="CVY43" s="407"/>
      <c r="CVZ43" s="407"/>
      <c r="CWA43" s="407"/>
      <c r="CWB43" s="407"/>
      <c r="CWC43" s="407"/>
      <c r="CWD43" s="407"/>
      <c r="CWE43" s="407"/>
      <c r="CWF43" s="407"/>
      <c r="CWG43" s="407"/>
      <c r="CWH43" s="407"/>
      <c r="CWI43" s="407"/>
      <c r="CWJ43" s="407"/>
      <c r="CWK43" s="407"/>
      <c r="CWL43" s="407"/>
      <c r="CWM43" s="407"/>
      <c r="CWN43" s="407"/>
      <c r="CWO43" s="407"/>
      <c r="CWP43" s="407"/>
      <c r="CWQ43" s="407"/>
      <c r="CWR43" s="407"/>
      <c r="CWS43" s="407"/>
      <c r="CWT43" s="407"/>
      <c r="CWU43" s="407"/>
      <c r="CWV43" s="407"/>
      <c r="CWW43" s="407"/>
      <c r="CWX43" s="407"/>
      <c r="CWY43" s="407"/>
      <c r="CWZ43" s="407"/>
      <c r="CXA43" s="407"/>
      <c r="CXB43" s="407"/>
      <c r="CXC43" s="407"/>
      <c r="CXD43" s="407"/>
      <c r="CXE43" s="407"/>
      <c r="CXF43" s="407"/>
      <c r="CXG43" s="407"/>
      <c r="CXH43" s="407"/>
      <c r="CXI43" s="407"/>
      <c r="CXJ43" s="407"/>
      <c r="CXK43" s="407"/>
      <c r="CXL43" s="407"/>
      <c r="CXM43" s="407"/>
      <c r="CXN43" s="407"/>
      <c r="CXO43" s="407"/>
      <c r="CXP43" s="407"/>
      <c r="CXQ43" s="407"/>
      <c r="CXR43" s="407"/>
      <c r="CXS43" s="407"/>
      <c r="CXT43" s="407"/>
      <c r="CXU43" s="407"/>
      <c r="CXV43" s="407"/>
      <c r="CXW43" s="407"/>
      <c r="CXX43" s="407"/>
      <c r="CXY43" s="407"/>
      <c r="CXZ43" s="407"/>
      <c r="CYA43" s="407"/>
      <c r="CYB43" s="407"/>
      <c r="CYC43" s="407"/>
      <c r="CYD43" s="407"/>
      <c r="CYE43" s="407"/>
      <c r="CYF43" s="407"/>
      <c r="CYG43" s="407"/>
      <c r="CYH43" s="407"/>
      <c r="CYI43" s="407"/>
      <c r="CYJ43" s="407"/>
      <c r="CYK43" s="407"/>
      <c r="CYL43" s="407"/>
      <c r="CYM43" s="407"/>
      <c r="CYN43" s="407"/>
      <c r="CYO43" s="407"/>
      <c r="CYP43" s="407"/>
      <c r="CYQ43" s="407"/>
      <c r="CYR43" s="407"/>
      <c r="CYS43" s="407"/>
      <c r="CYT43" s="407"/>
      <c r="CYU43" s="407"/>
      <c r="CYV43" s="407"/>
      <c r="CYW43" s="407"/>
      <c r="CYX43" s="407"/>
      <c r="CYY43" s="407"/>
      <c r="CYZ43" s="407"/>
      <c r="CZA43" s="407"/>
      <c r="CZB43" s="407"/>
      <c r="CZC43" s="407"/>
      <c r="CZD43" s="407"/>
      <c r="CZE43" s="407"/>
      <c r="CZF43" s="407"/>
      <c r="CZG43" s="407"/>
      <c r="CZH43" s="407"/>
      <c r="CZI43" s="407"/>
      <c r="CZJ43" s="407"/>
      <c r="CZK43" s="407"/>
      <c r="CZL43" s="407"/>
      <c r="CZM43" s="407"/>
      <c r="CZN43" s="407"/>
      <c r="CZO43" s="407"/>
      <c r="CZP43" s="407"/>
      <c r="CZQ43" s="407"/>
      <c r="CZR43" s="407"/>
      <c r="CZS43" s="407"/>
      <c r="CZT43" s="407"/>
      <c r="CZU43" s="407"/>
      <c r="CZV43" s="407"/>
      <c r="CZW43" s="407"/>
      <c r="CZX43" s="407"/>
      <c r="CZY43" s="407"/>
      <c r="CZZ43" s="407"/>
      <c r="DAA43" s="407"/>
      <c r="DAB43" s="407"/>
      <c r="DAC43" s="407"/>
      <c r="DAD43" s="407"/>
      <c r="DAE43" s="407"/>
      <c r="DAF43" s="407"/>
      <c r="DAG43" s="407"/>
      <c r="DAH43" s="407"/>
      <c r="DAI43" s="407"/>
      <c r="DAJ43" s="407"/>
      <c r="DAK43" s="407"/>
      <c r="DAL43" s="407"/>
      <c r="DAM43" s="407"/>
      <c r="DAN43" s="407"/>
      <c r="DAO43" s="407"/>
      <c r="DAP43" s="407"/>
      <c r="DAQ43" s="407"/>
      <c r="DAR43" s="407"/>
      <c r="DAS43" s="407"/>
      <c r="DAT43" s="407"/>
      <c r="DAU43" s="407"/>
      <c r="DAV43" s="407"/>
      <c r="DAW43" s="407"/>
      <c r="DAX43" s="407"/>
      <c r="DAY43" s="407"/>
      <c r="DAZ43" s="407"/>
      <c r="DBA43" s="407"/>
      <c r="DBB43" s="407"/>
      <c r="DBC43" s="407"/>
      <c r="DBD43" s="407"/>
      <c r="DBE43" s="407"/>
      <c r="DBF43" s="407"/>
      <c r="DBG43" s="407"/>
      <c r="DBH43" s="407"/>
      <c r="DBI43" s="407"/>
      <c r="DBJ43" s="407"/>
      <c r="DBK43" s="407"/>
      <c r="DBL43" s="407"/>
      <c r="DBM43" s="407"/>
      <c r="DBN43" s="407"/>
      <c r="DBO43" s="407"/>
      <c r="DBP43" s="407"/>
      <c r="DBQ43" s="407"/>
      <c r="DBR43" s="407"/>
      <c r="DBS43" s="407"/>
      <c r="DBT43" s="407"/>
      <c r="DBU43" s="407"/>
      <c r="DBV43" s="407"/>
      <c r="DBW43" s="407"/>
      <c r="DBX43" s="407"/>
      <c r="DBY43" s="407"/>
      <c r="DBZ43" s="407"/>
      <c r="DCA43" s="407"/>
      <c r="DCB43" s="407"/>
      <c r="DCC43" s="407"/>
      <c r="DCD43" s="407"/>
      <c r="DCE43" s="407"/>
      <c r="DCF43" s="407"/>
      <c r="DCG43" s="407"/>
      <c r="DCH43" s="407"/>
      <c r="DCI43" s="407"/>
      <c r="DCJ43" s="407"/>
      <c r="DCK43" s="407"/>
      <c r="DCL43" s="407"/>
      <c r="DCM43" s="407"/>
      <c r="DCN43" s="407"/>
      <c r="DCO43" s="407"/>
      <c r="DCP43" s="407"/>
      <c r="DCQ43" s="407"/>
      <c r="DCR43" s="407"/>
      <c r="DCS43" s="407"/>
      <c r="DCT43" s="407"/>
      <c r="DCU43" s="407"/>
      <c r="DCV43" s="407"/>
      <c r="DCW43" s="407"/>
      <c r="DCX43" s="407"/>
      <c r="DCY43" s="407"/>
      <c r="DCZ43" s="407"/>
      <c r="DDA43" s="407"/>
      <c r="DDB43" s="407"/>
      <c r="DDC43" s="407"/>
      <c r="DDD43" s="407"/>
      <c r="DDE43" s="407"/>
      <c r="DDF43" s="407"/>
      <c r="DDG43" s="407"/>
      <c r="DDH43" s="407"/>
      <c r="DDI43" s="407"/>
      <c r="DDJ43" s="407"/>
      <c r="DDK43" s="407"/>
      <c r="DDL43" s="407"/>
      <c r="DDM43" s="407"/>
      <c r="DDN43" s="407"/>
      <c r="DDO43" s="407"/>
      <c r="DDP43" s="407"/>
      <c r="DDQ43" s="407"/>
      <c r="DDR43" s="407"/>
      <c r="DDS43" s="407"/>
      <c r="DDT43" s="407"/>
      <c r="DDU43" s="407"/>
      <c r="DDV43" s="407"/>
      <c r="DDW43" s="407"/>
      <c r="DDX43" s="407"/>
      <c r="DDY43" s="407"/>
      <c r="DDZ43" s="407"/>
      <c r="DEA43" s="407"/>
      <c r="DEB43" s="407"/>
      <c r="DEC43" s="407"/>
      <c r="DED43" s="407"/>
      <c r="DEE43" s="407"/>
      <c r="DEF43" s="407"/>
      <c r="DEG43" s="407"/>
      <c r="DEH43" s="407"/>
      <c r="DEI43" s="407"/>
      <c r="DEJ43" s="407"/>
      <c r="DEK43" s="407"/>
      <c r="DEL43" s="407"/>
      <c r="DEM43" s="407"/>
      <c r="DEN43" s="407"/>
      <c r="DEO43" s="407"/>
      <c r="DEP43" s="407"/>
      <c r="DEQ43" s="407"/>
      <c r="DER43" s="407"/>
      <c r="DES43" s="407"/>
      <c r="DET43" s="407"/>
      <c r="DEU43" s="407"/>
      <c r="DEV43" s="407"/>
      <c r="DEW43" s="407"/>
      <c r="DEX43" s="407"/>
      <c r="DEY43" s="407"/>
      <c r="DEZ43" s="407"/>
      <c r="DFA43" s="407"/>
      <c r="DFB43" s="407"/>
      <c r="DFC43" s="407"/>
      <c r="DFD43" s="407"/>
      <c r="DFE43" s="407"/>
      <c r="DFF43" s="407"/>
      <c r="DFG43" s="407"/>
      <c r="DFH43" s="407"/>
      <c r="DFI43" s="407"/>
      <c r="DFJ43" s="407"/>
      <c r="DFK43" s="407"/>
      <c r="DFL43" s="407"/>
      <c r="DFM43" s="407"/>
      <c r="DFN43" s="407"/>
      <c r="DFO43" s="407"/>
      <c r="DFP43" s="407"/>
      <c r="DFQ43" s="407"/>
      <c r="DFR43" s="407"/>
      <c r="DFS43" s="407"/>
      <c r="DFT43" s="407"/>
      <c r="DFU43" s="407"/>
      <c r="DFV43" s="407"/>
      <c r="DFW43" s="407"/>
      <c r="DFX43" s="407"/>
      <c r="DFY43" s="407"/>
      <c r="DFZ43" s="407"/>
      <c r="DGA43" s="407"/>
      <c r="DGB43" s="407"/>
      <c r="DGC43" s="407"/>
      <c r="DGD43" s="407"/>
      <c r="DGE43" s="407"/>
      <c r="DGF43" s="407"/>
      <c r="DGG43" s="407"/>
      <c r="DGH43" s="407"/>
      <c r="DGI43" s="407"/>
      <c r="DGJ43" s="407"/>
      <c r="DGK43" s="407"/>
      <c r="DGL43" s="407"/>
      <c r="DGM43" s="407"/>
      <c r="DGN43" s="407"/>
      <c r="DGO43" s="407"/>
      <c r="DGP43" s="407"/>
      <c r="DGQ43" s="407"/>
      <c r="DGR43" s="407"/>
      <c r="DGS43" s="407"/>
      <c r="DGT43" s="407"/>
      <c r="DGU43" s="407"/>
      <c r="DGV43" s="407"/>
      <c r="DGW43" s="407"/>
      <c r="DGX43" s="407"/>
      <c r="DGY43" s="407"/>
      <c r="DGZ43" s="407"/>
      <c r="DHA43" s="407"/>
      <c r="DHB43" s="407"/>
      <c r="DHC43" s="407"/>
      <c r="DHD43" s="407"/>
      <c r="DHE43" s="407"/>
      <c r="DHF43" s="407"/>
      <c r="DHG43" s="407"/>
      <c r="DHH43" s="407"/>
      <c r="DHI43" s="407"/>
      <c r="DHJ43" s="407"/>
      <c r="DHK43" s="407"/>
      <c r="DHL43" s="407"/>
      <c r="DHM43" s="407"/>
      <c r="DHN43" s="407"/>
      <c r="DHO43" s="407"/>
      <c r="DHP43" s="407"/>
      <c r="DHQ43" s="407"/>
      <c r="DHR43" s="407"/>
      <c r="DHS43" s="407"/>
      <c r="DHT43" s="407"/>
      <c r="DHU43" s="407"/>
      <c r="DHV43" s="407"/>
      <c r="DHW43" s="407"/>
      <c r="DHX43" s="407"/>
      <c r="DHY43" s="407"/>
      <c r="DHZ43" s="407"/>
      <c r="DIA43" s="407"/>
      <c r="DIB43" s="407"/>
      <c r="DIC43" s="407"/>
      <c r="DID43" s="407"/>
      <c r="DIE43" s="407"/>
      <c r="DIF43" s="407"/>
      <c r="DIG43" s="407"/>
      <c r="DIH43" s="407"/>
      <c r="DII43" s="407"/>
      <c r="DIJ43" s="407"/>
      <c r="DIK43" s="407"/>
      <c r="DIL43" s="407"/>
      <c r="DIM43" s="407"/>
      <c r="DIN43" s="407"/>
      <c r="DIO43" s="407"/>
      <c r="DIP43" s="407"/>
      <c r="DIQ43" s="407"/>
      <c r="DIR43" s="407"/>
      <c r="DIS43" s="407"/>
      <c r="DIT43" s="407"/>
      <c r="DIU43" s="407"/>
      <c r="DIV43" s="407"/>
      <c r="DIW43" s="407"/>
      <c r="DIX43" s="407"/>
      <c r="DIY43" s="407"/>
      <c r="DIZ43" s="407"/>
      <c r="DJA43" s="407"/>
      <c r="DJB43" s="407"/>
      <c r="DJC43" s="407"/>
      <c r="DJD43" s="407"/>
      <c r="DJE43" s="407"/>
      <c r="DJF43" s="407"/>
      <c r="DJG43" s="407"/>
      <c r="DJH43" s="407"/>
      <c r="DJI43" s="407"/>
      <c r="DJJ43" s="407"/>
      <c r="DJK43" s="407"/>
      <c r="DJL43" s="407"/>
      <c r="DJM43" s="407"/>
      <c r="DJN43" s="407"/>
      <c r="DJO43" s="407"/>
      <c r="DJP43" s="407"/>
      <c r="DJQ43" s="407"/>
      <c r="DJR43" s="407"/>
      <c r="DJS43" s="407"/>
      <c r="DJT43" s="407"/>
      <c r="DJU43" s="407"/>
      <c r="DJV43" s="407"/>
      <c r="DJW43" s="407"/>
      <c r="DJX43" s="407"/>
      <c r="DJY43" s="407"/>
      <c r="DJZ43" s="407"/>
      <c r="DKA43" s="407"/>
      <c r="DKB43" s="407"/>
      <c r="DKC43" s="407"/>
      <c r="DKD43" s="407"/>
      <c r="DKE43" s="407"/>
      <c r="DKF43" s="407"/>
      <c r="DKG43" s="407"/>
      <c r="DKH43" s="407"/>
      <c r="DKI43" s="407"/>
      <c r="DKJ43" s="407"/>
      <c r="DKK43" s="407"/>
      <c r="DKL43" s="407"/>
      <c r="DKM43" s="407"/>
      <c r="DKN43" s="407"/>
      <c r="DKO43" s="407"/>
      <c r="DKP43" s="407"/>
      <c r="DKQ43" s="407"/>
      <c r="DKR43" s="407"/>
      <c r="DKS43" s="407"/>
      <c r="DKT43" s="407"/>
      <c r="DKU43" s="407"/>
      <c r="DKV43" s="407"/>
      <c r="DKW43" s="407"/>
      <c r="DKX43" s="407"/>
      <c r="DKY43" s="407"/>
      <c r="DKZ43" s="407"/>
      <c r="DLA43" s="407"/>
      <c r="DLB43" s="407"/>
      <c r="DLC43" s="407"/>
      <c r="DLD43" s="407"/>
      <c r="DLE43" s="407"/>
      <c r="DLF43" s="407"/>
      <c r="DLG43" s="407"/>
      <c r="DLH43" s="407"/>
      <c r="DLI43" s="407"/>
      <c r="DLJ43" s="407"/>
      <c r="DLK43" s="407"/>
      <c r="DLL43" s="407"/>
      <c r="DLM43" s="407"/>
      <c r="DLN43" s="407"/>
      <c r="DLO43" s="407"/>
      <c r="DLP43" s="407"/>
      <c r="DLQ43" s="407"/>
      <c r="DLR43" s="407"/>
      <c r="DLS43" s="407"/>
      <c r="DLT43" s="407"/>
      <c r="DLU43" s="407"/>
      <c r="DLV43" s="407"/>
      <c r="DLW43" s="407"/>
      <c r="DLX43" s="407"/>
      <c r="DLY43" s="407"/>
      <c r="DLZ43" s="407"/>
      <c r="DMA43" s="407"/>
      <c r="DMB43" s="407"/>
      <c r="DMC43" s="407"/>
      <c r="DMD43" s="407"/>
      <c r="DME43" s="407"/>
      <c r="DMF43" s="407"/>
      <c r="DMG43" s="407"/>
      <c r="DMH43" s="407"/>
      <c r="DMI43" s="407"/>
      <c r="DMJ43" s="407"/>
      <c r="DMK43" s="407"/>
      <c r="DML43" s="407"/>
      <c r="DMM43" s="407"/>
      <c r="DMN43" s="407"/>
      <c r="DMO43" s="407"/>
      <c r="DMP43" s="407"/>
      <c r="DMQ43" s="407"/>
      <c r="DMR43" s="407"/>
      <c r="DMS43" s="407"/>
      <c r="DMT43" s="407"/>
      <c r="DMU43" s="407"/>
      <c r="DMV43" s="407"/>
      <c r="DMW43" s="407"/>
      <c r="DMX43" s="407"/>
      <c r="DMY43" s="407"/>
      <c r="DMZ43" s="407"/>
      <c r="DNA43" s="407"/>
      <c r="DNB43" s="407"/>
      <c r="DNC43" s="407"/>
      <c r="DND43" s="407"/>
      <c r="DNE43" s="407"/>
      <c r="DNF43" s="407"/>
      <c r="DNG43" s="407"/>
      <c r="DNH43" s="407"/>
      <c r="DNI43" s="407"/>
      <c r="DNJ43" s="407"/>
      <c r="DNK43" s="407"/>
      <c r="DNL43" s="407"/>
      <c r="DNM43" s="407"/>
      <c r="DNN43" s="407"/>
      <c r="DNO43" s="407"/>
      <c r="DNP43" s="407"/>
      <c r="DNQ43" s="407"/>
      <c r="DNR43" s="407"/>
      <c r="DNS43" s="407"/>
      <c r="DNT43" s="407"/>
      <c r="DNU43" s="407"/>
      <c r="DNV43" s="407"/>
      <c r="DNW43" s="407"/>
      <c r="DNX43" s="407"/>
      <c r="DNY43" s="407"/>
      <c r="DNZ43" s="407"/>
      <c r="DOA43" s="407"/>
      <c r="DOB43" s="407"/>
      <c r="DOC43" s="407"/>
      <c r="DOD43" s="407"/>
      <c r="DOE43" s="407"/>
      <c r="DOF43" s="407"/>
      <c r="DOG43" s="407"/>
      <c r="DOH43" s="407"/>
      <c r="DOI43" s="407"/>
      <c r="DOJ43" s="407"/>
      <c r="DOK43" s="407"/>
      <c r="DOL43" s="407"/>
      <c r="DOM43" s="407"/>
      <c r="DON43" s="407"/>
      <c r="DOO43" s="407"/>
      <c r="DOP43" s="407"/>
      <c r="DOQ43" s="407"/>
      <c r="DOR43" s="407"/>
      <c r="DOS43" s="407"/>
      <c r="DOT43" s="407"/>
      <c r="DOU43" s="407"/>
      <c r="DOV43" s="407"/>
      <c r="DOW43" s="407"/>
      <c r="DOX43" s="407"/>
      <c r="DOY43" s="407"/>
      <c r="DOZ43" s="407"/>
      <c r="DPA43" s="407"/>
      <c r="DPB43" s="407"/>
      <c r="DPC43" s="407"/>
      <c r="DPD43" s="407"/>
      <c r="DPE43" s="407"/>
      <c r="DPF43" s="407"/>
      <c r="DPG43" s="407"/>
      <c r="DPH43" s="407"/>
      <c r="DPI43" s="407"/>
      <c r="DPJ43" s="407"/>
      <c r="DPK43" s="407"/>
      <c r="DPL43" s="407"/>
      <c r="DPM43" s="407"/>
      <c r="DPN43" s="407"/>
      <c r="DPO43" s="407"/>
      <c r="DPP43" s="407"/>
      <c r="DPQ43" s="407"/>
      <c r="DPR43" s="407"/>
      <c r="DPS43" s="407"/>
      <c r="DPT43" s="407"/>
      <c r="DPU43" s="407"/>
      <c r="DPV43" s="407"/>
      <c r="DPW43" s="407"/>
      <c r="DPX43" s="407"/>
      <c r="DPY43" s="407"/>
      <c r="DPZ43" s="407"/>
      <c r="DQA43" s="407"/>
      <c r="DQB43" s="407"/>
      <c r="DQC43" s="407"/>
      <c r="DQD43" s="407"/>
      <c r="DQE43" s="407"/>
      <c r="DQF43" s="407"/>
      <c r="DQG43" s="407"/>
      <c r="DQH43" s="407"/>
      <c r="DQI43" s="407"/>
      <c r="DQJ43" s="407"/>
      <c r="DQK43" s="407"/>
      <c r="DQL43" s="407"/>
      <c r="DQM43" s="407"/>
      <c r="DQN43" s="407"/>
      <c r="DQO43" s="407"/>
      <c r="DQP43" s="407"/>
      <c r="DQQ43" s="407"/>
      <c r="DQR43" s="407"/>
      <c r="DQS43" s="407"/>
      <c r="DQT43" s="407"/>
      <c r="DQU43" s="407"/>
      <c r="DQV43" s="407"/>
      <c r="DQW43" s="407"/>
      <c r="DQX43" s="407"/>
      <c r="DQY43" s="407"/>
      <c r="DQZ43" s="407"/>
      <c r="DRA43" s="407"/>
      <c r="DRB43" s="407"/>
      <c r="DRC43" s="407"/>
      <c r="DRD43" s="407"/>
      <c r="DRE43" s="407"/>
      <c r="DRF43" s="407"/>
      <c r="DRG43" s="407"/>
      <c r="DRH43" s="407"/>
      <c r="DRI43" s="407"/>
      <c r="DRJ43" s="407"/>
      <c r="DRK43" s="407"/>
      <c r="DRL43" s="407"/>
      <c r="DRM43" s="407"/>
      <c r="DRN43" s="407"/>
      <c r="DRO43" s="407"/>
      <c r="DRP43" s="407"/>
      <c r="DRQ43" s="407"/>
      <c r="DRR43" s="407"/>
      <c r="DRS43" s="407"/>
      <c r="DRT43" s="407"/>
      <c r="DRU43" s="407"/>
      <c r="DRV43" s="407"/>
      <c r="DRW43" s="407"/>
      <c r="DRX43" s="407"/>
      <c r="DRY43" s="407"/>
      <c r="DRZ43" s="407"/>
      <c r="DSA43" s="407"/>
      <c r="DSB43" s="407"/>
      <c r="DSC43" s="407"/>
      <c r="DSD43" s="407"/>
      <c r="DSE43" s="407"/>
      <c r="DSF43" s="407"/>
      <c r="DSG43" s="407"/>
      <c r="DSH43" s="407"/>
      <c r="DSI43" s="407"/>
      <c r="DSJ43" s="407"/>
      <c r="DSK43" s="407"/>
      <c r="DSL43" s="407"/>
      <c r="DSM43" s="407"/>
      <c r="DSN43" s="407"/>
      <c r="DSO43" s="407"/>
      <c r="DSP43" s="407"/>
      <c r="DSQ43" s="407"/>
      <c r="DSR43" s="407"/>
      <c r="DSS43" s="407"/>
      <c r="DST43" s="407"/>
      <c r="DSU43" s="407"/>
      <c r="DSV43" s="407"/>
      <c r="DSW43" s="407"/>
      <c r="DSX43" s="407"/>
      <c r="DSY43" s="407"/>
      <c r="DSZ43" s="407"/>
      <c r="DTA43" s="407"/>
      <c r="DTB43" s="407"/>
      <c r="DTC43" s="407"/>
      <c r="DTD43" s="407"/>
      <c r="DTE43" s="407"/>
      <c r="DTF43" s="407"/>
      <c r="DTG43" s="407"/>
      <c r="DTH43" s="407"/>
      <c r="DTI43" s="407"/>
      <c r="DTJ43" s="407"/>
      <c r="DTK43" s="407"/>
      <c r="DTL43" s="407"/>
      <c r="DTM43" s="407"/>
      <c r="DTN43" s="407"/>
      <c r="DTO43" s="407"/>
      <c r="DTP43" s="407"/>
      <c r="DTQ43" s="407"/>
      <c r="DTR43" s="407"/>
      <c r="DTS43" s="407"/>
      <c r="DTT43" s="407"/>
      <c r="DTU43" s="407"/>
      <c r="DTV43" s="407"/>
      <c r="DTW43" s="407"/>
      <c r="DTX43" s="407"/>
      <c r="DTY43" s="407"/>
      <c r="DTZ43" s="407"/>
      <c r="DUA43" s="407"/>
      <c r="DUB43" s="407"/>
      <c r="DUC43" s="407"/>
      <c r="DUD43" s="407"/>
      <c r="DUE43" s="407"/>
      <c r="DUF43" s="407"/>
      <c r="DUG43" s="407"/>
      <c r="DUH43" s="407"/>
      <c r="DUI43" s="407"/>
      <c r="DUJ43" s="407"/>
      <c r="DUK43" s="407"/>
      <c r="DUL43" s="407"/>
      <c r="DUM43" s="407"/>
      <c r="DUN43" s="407"/>
      <c r="DUO43" s="407"/>
      <c r="DUP43" s="407"/>
      <c r="DUQ43" s="407"/>
      <c r="DUR43" s="407"/>
      <c r="DUS43" s="407"/>
      <c r="DUT43" s="407"/>
      <c r="DUU43" s="407"/>
      <c r="DUV43" s="407"/>
      <c r="DUW43" s="407"/>
      <c r="DUX43" s="407"/>
      <c r="DUY43" s="407"/>
      <c r="DUZ43" s="407"/>
      <c r="DVA43" s="407"/>
      <c r="DVB43" s="407"/>
      <c r="DVC43" s="407"/>
      <c r="DVD43" s="407"/>
      <c r="DVE43" s="407"/>
      <c r="DVF43" s="407"/>
      <c r="DVG43" s="407"/>
      <c r="DVH43" s="407"/>
      <c r="DVI43" s="407"/>
      <c r="DVJ43" s="407"/>
      <c r="DVK43" s="407"/>
      <c r="DVL43" s="407"/>
      <c r="DVM43" s="407"/>
      <c r="DVN43" s="407"/>
      <c r="DVO43" s="407"/>
      <c r="DVP43" s="407"/>
      <c r="DVQ43" s="407"/>
      <c r="DVR43" s="407"/>
      <c r="DVS43" s="407"/>
      <c r="DVT43" s="407"/>
      <c r="DVU43" s="407"/>
      <c r="DVV43" s="407"/>
      <c r="DVW43" s="407"/>
      <c r="DVX43" s="407"/>
      <c r="DVY43" s="407"/>
      <c r="DVZ43" s="407"/>
      <c r="DWA43" s="407"/>
      <c r="DWB43" s="407"/>
      <c r="DWC43" s="407"/>
      <c r="DWD43" s="407"/>
      <c r="DWE43" s="407"/>
      <c r="DWF43" s="407"/>
      <c r="DWG43" s="407"/>
      <c r="DWH43" s="407"/>
      <c r="DWI43" s="407"/>
      <c r="DWJ43" s="407"/>
      <c r="DWK43" s="407"/>
      <c r="DWL43" s="407"/>
      <c r="DWM43" s="407"/>
      <c r="DWN43" s="407"/>
      <c r="DWO43" s="407"/>
      <c r="DWP43" s="407"/>
      <c r="DWQ43" s="407"/>
      <c r="DWR43" s="407"/>
      <c r="DWS43" s="407"/>
      <c r="DWT43" s="407"/>
      <c r="DWU43" s="407"/>
      <c r="DWV43" s="407"/>
      <c r="DWW43" s="407"/>
      <c r="DWX43" s="407"/>
      <c r="DWY43" s="407"/>
      <c r="DWZ43" s="407"/>
      <c r="DXA43" s="407"/>
      <c r="DXB43" s="407"/>
      <c r="DXC43" s="407"/>
      <c r="DXD43" s="407"/>
      <c r="DXE43" s="407"/>
      <c r="DXF43" s="407"/>
      <c r="DXG43" s="407"/>
      <c r="DXH43" s="407"/>
      <c r="DXI43" s="407"/>
      <c r="DXJ43" s="407"/>
      <c r="DXK43" s="407"/>
      <c r="DXL43" s="407"/>
      <c r="DXM43" s="407"/>
      <c r="DXN43" s="407"/>
      <c r="DXO43" s="407"/>
      <c r="DXP43" s="407"/>
      <c r="DXQ43" s="407"/>
      <c r="DXR43" s="407"/>
      <c r="DXS43" s="407"/>
      <c r="DXT43" s="407"/>
      <c r="DXU43" s="407"/>
      <c r="DXV43" s="407"/>
      <c r="DXW43" s="407"/>
      <c r="DXX43" s="407"/>
      <c r="DXY43" s="407"/>
      <c r="DXZ43" s="407"/>
      <c r="DYA43" s="407"/>
      <c r="DYB43" s="407"/>
      <c r="DYC43" s="407"/>
      <c r="DYD43" s="407"/>
      <c r="DYE43" s="407"/>
      <c r="DYF43" s="407"/>
      <c r="DYG43" s="407"/>
      <c r="DYH43" s="407"/>
      <c r="DYI43" s="407"/>
      <c r="DYJ43" s="407"/>
      <c r="DYK43" s="407"/>
      <c r="DYL43" s="407"/>
      <c r="DYM43" s="407"/>
      <c r="DYN43" s="407"/>
      <c r="DYO43" s="407"/>
      <c r="DYP43" s="407"/>
      <c r="DYQ43" s="407"/>
      <c r="DYR43" s="407"/>
      <c r="DYS43" s="407"/>
      <c r="DYT43" s="407"/>
      <c r="DYU43" s="407"/>
      <c r="DYV43" s="407"/>
      <c r="DYW43" s="407"/>
      <c r="DYX43" s="407"/>
      <c r="DYY43" s="407"/>
      <c r="DYZ43" s="407"/>
      <c r="DZA43" s="407"/>
      <c r="DZB43" s="407"/>
      <c r="DZC43" s="407"/>
      <c r="DZD43" s="407"/>
      <c r="DZE43" s="407"/>
      <c r="DZF43" s="407"/>
      <c r="DZG43" s="407"/>
      <c r="DZH43" s="407"/>
      <c r="DZI43" s="407"/>
      <c r="DZJ43" s="407"/>
      <c r="DZK43" s="407"/>
      <c r="DZL43" s="407"/>
      <c r="DZM43" s="407"/>
      <c r="DZN43" s="407"/>
      <c r="DZO43" s="407"/>
      <c r="DZP43" s="407"/>
      <c r="DZQ43" s="407"/>
      <c r="DZR43" s="407"/>
      <c r="DZS43" s="407"/>
      <c r="DZT43" s="407"/>
      <c r="DZU43" s="407"/>
      <c r="DZV43" s="407"/>
      <c r="DZW43" s="407"/>
      <c r="DZX43" s="407"/>
      <c r="DZY43" s="407"/>
      <c r="DZZ43" s="407"/>
      <c r="EAA43" s="407"/>
      <c r="EAB43" s="407"/>
      <c r="EAC43" s="407"/>
      <c r="EAD43" s="407"/>
      <c r="EAE43" s="407"/>
      <c r="EAF43" s="407"/>
      <c r="EAG43" s="407"/>
      <c r="EAH43" s="407"/>
      <c r="EAI43" s="407"/>
      <c r="EAJ43" s="407"/>
      <c r="EAK43" s="407"/>
      <c r="EAL43" s="407"/>
      <c r="EAM43" s="407"/>
      <c r="EAN43" s="407"/>
      <c r="EAO43" s="407"/>
      <c r="EAP43" s="407"/>
      <c r="EAQ43" s="407"/>
      <c r="EAR43" s="407"/>
      <c r="EAS43" s="407"/>
      <c r="EAT43" s="407"/>
      <c r="EAU43" s="407"/>
      <c r="EAV43" s="407"/>
      <c r="EAW43" s="407"/>
      <c r="EAX43" s="407"/>
      <c r="EAY43" s="407"/>
      <c r="EAZ43" s="407"/>
      <c r="EBA43" s="407"/>
      <c r="EBB43" s="407"/>
      <c r="EBC43" s="407"/>
      <c r="EBD43" s="407"/>
      <c r="EBE43" s="407"/>
      <c r="EBF43" s="407"/>
      <c r="EBG43" s="407"/>
      <c r="EBH43" s="407"/>
      <c r="EBI43" s="407"/>
      <c r="EBJ43" s="407"/>
      <c r="EBK43" s="407"/>
      <c r="EBL43" s="407"/>
      <c r="EBM43" s="407"/>
      <c r="EBN43" s="407"/>
      <c r="EBO43" s="407"/>
      <c r="EBP43" s="407"/>
      <c r="EBQ43" s="407"/>
      <c r="EBR43" s="407"/>
      <c r="EBS43" s="407"/>
      <c r="EBT43" s="407"/>
      <c r="EBU43" s="407"/>
      <c r="EBV43" s="407"/>
      <c r="EBW43" s="407"/>
      <c r="EBX43" s="407"/>
      <c r="EBY43" s="407"/>
      <c r="EBZ43" s="407"/>
      <c r="ECA43" s="407"/>
      <c r="ECB43" s="407"/>
      <c r="ECC43" s="407"/>
      <c r="ECD43" s="407"/>
      <c r="ECE43" s="407"/>
      <c r="ECF43" s="407"/>
      <c r="ECG43" s="407"/>
      <c r="ECH43" s="407"/>
      <c r="ECI43" s="407"/>
      <c r="ECJ43" s="407"/>
      <c r="ECK43" s="407"/>
      <c r="ECL43" s="407"/>
      <c r="ECM43" s="407"/>
      <c r="ECN43" s="407"/>
      <c r="ECO43" s="407"/>
      <c r="ECP43" s="407"/>
      <c r="ECQ43" s="407"/>
      <c r="ECR43" s="407"/>
      <c r="ECS43" s="407"/>
      <c r="ECT43" s="407"/>
      <c r="ECU43" s="407"/>
      <c r="ECV43" s="407"/>
      <c r="ECW43" s="407"/>
      <c r="ECX43" s="407"/>
      <c r="ECY43" s="407"/>
      <c r="ECZ43" s="407"/>
      <c r="EDA43" s="407"/>
      <c r="EDB43" s="407"/>
      <c r="EDC43" s="407"/>
      <c r="EDD43" s="407"/>
      <c r="EDE43" s="407"/>
      <c r="EDF43" s="407"/>
      <c r="EDG43" s="407"/>
      <c r="EDH43" s="407"/>
      <c r="EDI43" s="407"/>
      <c r="EDJ43" s="407"/>
      <c r="EDK43" s="407"/>
      <c r="EDL43" s="407"/>
      <c r="EDM43" s="407"/>
      <c r="EDN43" s="407"/>
      <c r="EDO43" s="407"/>
      <c r="EDP43" s="407"/>
      <c r="EDQ43" s="407"/>
      <c r="EDR43" s="407"/>
      <c r="EDS43" s="407"/>
      <c r="EDT43" s="407"/>
      <c r="EDU43" s="407"/>
      <c r="EDV43" s="407"/>
      <c r="EDW43" s="407"/>
      <c r="EDX43" s="407"/>
      <c r="EDY43" s="407"/>
      <c r="EDZ43" s="407"/>
      <c r="EEA43" s="407"/>
      <c r="EEB43" s="407"/>
      <c r="EEC43" s="407"/>
      <c r="EED43" s="407"/>
      <c r="EEE43" s="407"/>
      <c r="EEF43" s="407"/>
      <c r="EEG43" s="407"/>
      <c r="EEH43" s="407"/>
      <c r="EEI43" s="407"/>
      <c r="EEJ43" s="407"/>
      <c r="EEK43" s="407"/>
      <c r="EEL43" s="407"/>
      <c r="EEM43" s="407"/>
      <c r="EEN43" s="407"/>
      <c r="EEO43" s="407"/>
      <c r="EEP43" s="407"/>
      <c r="EEQ43" s="407"/>
      <c r="EER43" s="407"/>
      <c r="EES43" s="407"/>
      <c r="EET43" s="407"/>
      <c r="EEU43" s="407"/>
      <c r="EEV43" s="407"/>
      <c r="EEW43" s="407"/>
      <c r="EEX43" s="407"/>
      <c r="EEY43" s="407"/>
      <c r="EEZ43" s="407"/>
      <c r="EFA43" s="407"/>
      <c r="EFB43" s="407"/>
      <c r="EFC43" s="407"/>
      <c r="EFD43" s="407"/>
      <c r="EFE43" s="407"/>
      <c r="EFF43" s="407"/>
      <c r="EFG43" s="407"/>
      <c r="EFH43" s="407"/>
      <c r="EFI43" s="407"/>
      <c r="EFJ43" s="407"/>
      <c r="EFK43" s="407"/>
      <c r="EFL43" s="407"/>
      <c r="EFM43" s="407"/>
      <c r="EFN43" s="407"/>
      <c r="EFO43" s="407"/>
      <c r="EFP43" s="407"/>
      <c r="EFQ43" s="407"/>
      <c r="EFR43" s="407"/>
      <c r="EFS43" s="407"/>
      <c r="EFT43" s="407"/>
      <c r="EFU43" s="407"/>
      <c r="EFV43" s="407"/>
      <c r="EFW43" s="407"/>
      <c r="EFX43" s="407"/>
      <c r="EFY43" s="407"/>
      <c r="EFZ43" s="407"/>
      <c r="EGA43" s="407"/>
      <c r="EGB43" s="407"/>
      <c r="EGC43" s="407"/>
      <c r="EGD43" s="407"/>
      <c r="EGE43" s="407"/>
      <c r="EGF43" s="407"/>
      <c r="EGG43" s="407"/>
      <c r="EGH43" s="407"/>
      <c r="EGI43" s="407"/>
      <c r="EGJ43" s="407"/>
      <c r="EGK43" s="407"/>
      <c r="EGL43" s="407"/>
      <c r="EGM43" s="407"/>
      <c r="EGN43" s="407"/>
      <c r="EGO43" s="407"/>
      <c r="EGP43" s="407"/>
      <c r="EGQ43" s="407"/>
      <c r="EGR43" s="407"/>
      <c r="EGS43" s="407"/>
      <c r="EGT43" s="407"/>
      <c r="EGU43" s="407"/>
      <c r="EGV43" s="407"/>
      <c r="EGW43" s="407"/>
      <c r="EGX43" s="407"/>
      <c r="EGY43" s="407"/>
      <c r="EGZ43" s="407"/>
      <c r="EHA43" s="407"/>
      <c r="EHB43" s="407"/>
      <c r="EHC43" s="407"/>
      <c r="EHD43" s="407"/>
      <c r="EHE43" s="407"/>
      <c r="EHF43" s="407"/>
      <c r="EHG43" s="407"/>
      <c r="EHH43" s="407"/>
      <c r="EHI43" s="407"/>
      <c r="EHJ43" s="407"/>
      <c r="EHK43" s="407"/>
      <c r="EHL43" s="407"/>
      <c r="EHM43" s="407"/>
      <c r="EHN43" s="407"/>
      <c r="EHO43" s="407"/>
      <c r="EHP43" s="407"/>
      <c r="EHQ43" s="407"/>
      <c r="EHR43" s="407"/>
      <c r="EHS43" s="407"/>
      <c r="EHT43" s="407"/>
      <c r="EHU43" s="407"/>
      <c r="EHV43" s="407"/>
      <c r="EHW43" s="407"/>
      <c r="EHX43" s="407"/>
      <c r="EHY43" s="407"/>
      <c r="EHZ43" s="407"/>
      <c r="EIA43" s="407"/>
      <c r="EIB43" s="407"/>
      <c r="EIC43" s="407"/>
      <c r="EID43" s="407"/>
      <c r="EIE43" s="407"/>
      <c r="EIF43" s="407"/>
      <c r="EIG43" s="407"/>
      <c r="EIH43" s="407"/>
      <c r="EII43" s="407"/>
      <c r="EIJ43" s="407"/>
      <c r="EIK43" s="407"/>
      <c r="EIL43" s="407"/>
      <c r="EIM43" s="407"/>
      <c r="EIN43" s="407"/>
      <c r="EIO43" s="407"/>
      <c r="EIP43" s="407"/>
      <c r="EIQ43" s="407"/>
      <c r="EIR43" s="407"/>
      <c r="EIS43" s="407"/>
      <c r="EIT43" s="407"/>
      <c r="EIU43" s="407"/>
      <c r="EIV43" s="407"/>
      <c r="EIW43" s="407"/>
      <c r="EIX43" s="407"/>
      <c r="EIY43" s="407"/>
      <c r="EIZ43" s="407"/>
      <c r="EJA43" s="407"/>
      <c r="EJB43" s="407"/>
      <c r="EJC43" s="407"/>
      <c r="EJD43" s="407"/>
      <c r="EJE43" s="407"/>
      <c r="EJF43" s="407"/>
      <c r="EJG43" s="407"/>
      <c r="EJH43" s="407"/>
      <c r="EJI43" s="407"/>
      <c r="EJJ43" s="407"/>
      <c r="EJK43" s="407"/>
      <c r="EJL43" s="407"/>
      <c r="EJM43" s="407"/>
      <c r="EJN43" s="407"/>
      <c r="EJO43" s="407"/>
      <c r="EJP43" s="407"/>
      <c r="EJQ43" s="407"/>
      <c r="EJR43" s="407"/>
      <c r="EJS43" s="407"/>
      <c r="EJT43" s="407"/>
      <c r="EJU43" s="407"/>
      <c r="EJV43" s="407"/>
      <c r="EJW43" s="407"/>
      <c r="EJX43" s="407"/>
      <c r="EJY43" s="407"/>
      <c r="EJZ43" s="407"/>
      <c r="EKA43" s="407"/>
      <c r="EKB43" s="407"/>
      <c r="EKC43" s="407"/>
      <c r="EKD43" s="407"/>
      <c r="EKE43" s="407"/>
      <c r="EKF43" s="407"/>
      <c r="EKG43" s="407"/>
      <c r="EKH43" s="407"/>
      <c r="EKI43" s="407"/>
      <c r="EKJ43" s="407"/>
      <c r="EKK43" s="407"/>
      <c r="EKL43" s="407"/>
      <c r="EKM43" s="407"/>
      <c r="EKN43" s="407"/>
      <c r="EKO43" s="407"/>
      <c r="EKP43" s="407"/>
      <c r="EKQ43" s="407"/>
      <c r="EKR43" s="407"/>
      <c r="EKS43" s="407"/>
      <c r="EKT43" s="407"/>
      <c r="EKU43" s="407"/>
      <c r="EKV43" s="407"/>
      <c r="EKW43" s="407"/>
      <c r="EKX43" s="407"/>
      <c r="EKY43" s="407"/>
      <c r="EKZ43" s="407"/>
      <c r="ELA43" s="407"/>
      <c r="ELB43" s="407"/>
      <c r="ELC43" s="407"/>
      <c r="ELD43" s="407"/>
      <c r="ELE43" s="407"/>
      <c r="ELF43" s="407"/>
      <c r="ELG43" s="407"/>
      <c r="ELH43" s="407"/>
      <c r="ELI43" s="407"/>
      <c r="ELJ43" s="407"/>
      <c r="ELK43" s="407"/>
      <c r="ELL43" s="407"/>
      <c r="ELM43" s="407"/>
      <c r="ELN43" s="407"/>
      <c r="ELO43" s="407"/>
      <c r="ELP43" s="407"/>
      <c r="ELQ43" s="407"/>
      <c r="ELR43" s="407"/>
      <c r="ELS43" s="407"/>
      <c r="ELT43" s="407"/>
      <c r="ELU43" s="407"/>
      <c r="ELV43" s="407"/>
      <c r="ELW43" s="407"/>
      <c r="ELX43" s="407"/>
      <c r="ELY43" s="407"/>
      <c r="ELZ43" s="407"/>
      <c r="EMA43" s="407"/>
      <c r="EMB43" s="407"/>
      <c r="EMC43" s="407"/>
      <c r="EMD43" s="407"/>
      <c r="EME43" s="407"/>
      <c r="EMF43" s="407"/>
      <c r="EMG43" s="407"/>
      <c r="EMH43" s="407"/>
      <c r="EMI43" s="407"/>
      <c r="EMJ43" s="407"/>
      <c r="EMK43" s="407"/>
      <c r="EML43" s="407"/>
      <c r="EMM43" s="407"/>
      <c r="EMN43" s="407"/>
      <c r="EMO43" s="407"/>
      <c r="EMP43" s="407"/>
      <c r="EMQ43" s="407"/>
      <c r="EMR43" s="407"/>
      <c r="EMS43" s="407"/>
      <c r="EMT43" s="407"/>
      <c r="EMU43" s="407"/>
      <c r="EMV43" s="407"/>
      <c r="EMW43" s="407"/>
      <c r="EMX43" s="407"/>
      <c r="EMY43" s="407"/>
      <c r="EMZ43" s="407"/>
      <c r="ENA43" s="407"/>
      <c r="ENB43" s="407"/>
      <c r="ENC43" s="407"/>
      <c r="END43" s="407"/>
      <c r="ENE43" s="407"/>
      <c r="ENF43" s="407"/>
      <c r="ENG43" s="407"/>
      <c r="ENH43" s="407"/>
      <c r="ENI43" s="407"/>
      <c r="ENJ43" s="407"/>
      <c r="ENK43" s="407"/>
      <c r="ENL43" s="407"/>
      <c r="ENM43" s="407"/>
      <c r="ENN43" s="407"/>
      <c r="ENO43" s="407"/>
      <c r="ENP43" s="407"/>
      <c r="ENQ43" s="407"/>
      <c r="ENR43" s="407"/>
      <c r="ENS43" s="407"/>
      <c r="ENT43" s="407"/>
      <c r="ENU43" s="407"/>
      <c r="ENV43" s="407"/>
      <c r="ENW43" s="407"/>
      <c r="ENX43" s="407"/>
      <c r="ENY43" s="407"/>
      <c r="ENZ43" s="407"/>
      <c r="EOA43" s="407"/>
      <c r="EOB43" s="407"/>
      <c r="EOC43" s="407"/>
      <c r="EOD43" s="407"/>
      <c r="EOE43" s="407"/>
      <c r="EOF43" s="407"/>
      <c r="EOG43" s="407"/>
      <c r="EOH43" s="407"/>
      <c r="EOI43" s="407"/>
      <c r="EOJ43" s="407"/>
      <c r="EOK43" s="407"/>
      <c r="EOL43" s="407"/>
      <c r="EOM43" s="407"/>
      <c r="EON43" s="407"/>
      <c r="EOO43" s="407"/>
      <c r="EOP43" s="407"/>
      <c r="EOQ43" s="407"/>
      <c r="EOR43" s="407"/>
      <c r="EOS43" s="407"/>
      <c r="EOT43" s="407"/>
      <c r="EOU43" s="407"/>
      <c r="EOV43" s="407"/>
      <c r="EOW43" s="407"/>
      <c r="EOX43" s="407"/>
      <c r="EOY43" s="407"/>
      <c r="EOZ43" s="407"/>
      <c r="EPA43" s="407"/>
      <c r="EPB43" s="407"/>
      <c r="EPC43" s="407"/>
      <c r="EPD43" s="407"/>
      <c r="EPE43" s="407"/>
      <c r="EPF43" s="407"/>
      <c r="EPG43" s="407"/>
      <c r="EPH43" s="407"/>
      <c r="EPI43" s="407"/>
      <c r="EPJ43" s="407"/>
      <c r="EPK43" s="407"/>
      <c r="EPL43" s="407"/>
      <c r="EPM43" s="407"/>
      <c r="EPN43" s="407"/>
      <c r="EPO43" s="407"/>
      <c r="EPP43" s="407"/>
      <c r="EPQ43" s="407"/>
      <c r="EPR43" s="407"/>
      <c r="EPS43" s="407"/>
      <c r="EPT43" s="407"/>
      <c r="EPU43" s="407"/>
      <c r="EPV43" s="407"/>
      <c r="EPW43" s="407"/>
      <c r="EPX43" s="407"/>
      <c r="EPY43" s="407"/>
      <c r="EPZ43" s="407"/>
      <c r="EQA43" s="407"/>
      <c r="EQB43" s="407"/>
      <c r="EQC43" s="407"/>
      <c r="EQD43" s="407"/>
      <c r="EQE43" s="407"/>
      <c r="EQF43" s="407"/>
      <c r="EQG43" s="407"/>
      <c r="EQH43" s="407"/>
      <c r="EQI43" s="407"/>
      <c r="EQJ43" s="407"/>
      <c r="EQK43" s="407"/>
      <c r="EQL43" s="407"/>
      <c r="EQM43" s="407"/>
      <c r="EQN43" s="407"/>
      <c r="EQO43" s="407"/>
      <c r="EQP43" s="407"/>
      <c r="EQQ43" s="407"/>
      <c r="EQR43" s="407"/>
      <c r="EQS43" s="407"/>
      <c r="EQT43" s="407"/>
      <c r="EQU43" s="407"/>
      <c r="EQV43" s="407"/>
      <c r="EQW43" s="407"/>
      <c r="EQX43" s="407"/>
      <c r="EQY43" s="407"/>
      <c r="EQZ43" s="407"/>
      <c r="ERA43" s="407"/>
      <c r="ERB43" s="407"/>
      <c r="ERC43" s="407"/>
      <c r="ERD43" s="407"/>
      <c r="ERE43" s="407"/>
      <c r="ERF43" s="407"/>
      <c r="ERG43" s="407"/>
      <c r="ERH43" s="407"/>
      <c r="ERI43" s="407"/>
      <c r="ERJ43" s="407"/>
      <c r="ERK43" s="407"/>
      <c r="ERL43" s="407"/>
      <c r="ERM43" s="407"/>
      <c r="ERN43" s="407"/>
      <c r="ERO43" s="407"/>
      <c r="ERP43" s="407"/>
      <c r="ERQ43" s="407"/>
      <c r="ERR43" s="407"/>
      <c r="ERS43" s="407"/>
      <c r="ERT43" s="407"/>
      <c r="ERU43" s="407"/>
      <c r="ERV43" s="407"/>
      <c r="ERW43" s="407"/>
      <c r="ERX43" s="407"/>
      <c r="ERY43" s="407"/>
      <c r="ERZ43" s="407"/>
      <c r="ESA43" s="407"/>
      <c r="ESB43" s="407"/>
      <c r="ESC43" s="407"/>
      <c r="ESD43" s="407"/>
      <c r="ESE43" s="407"/>
      <c r="ESF43" s="407"/>
      <c r="ESG43" s="407"/>
      <c r="ESH43" s="407"/>
      <c r="ESI43" s="407"/>
      <c r="ESJ43" s="407"/>
      <c r="ESK43" s="407"/>
      <c r="ESL43" s="407"/>
      <c r="ESM43" s="407"/>
      <c r="ESN43" s="407"/>
      <c r="ESO43" s="407"/>
      <c r="ESP43" s="407"/>
      <c r="ESQ43" s="407"/>
      <c r="ESR43" s="407"/>
      <c r="ESS43" s="407"/>
      <c r="EST43" s="407"/>
      <c r="ESU43" s="407"/>
      <c r="ESV43" s="407"/>
      <c r="ESW43" s="407"/>
      <c r="ESX43" s="407"/>
      <c r="ESY43" s="407"/>
      <c r="ESZ43" s="407"/>
      <c r="ETA43" s="407"/>
      <c r="ETB43" s="407"/>
      <c r="ETC43" s="407"/>
      <c r="ETD43" s="407"/>
      <c r="ETE43" s="407"/>
      <c r="ETF43" s="407"/>
      <c r="ETG43" s="407"/>
      <c r="ETH43" s="407"/>
      <c r="ETI43" s="407"/>
      <c r="ETJ43" s="407"/>
      <c r="ETK43" s="407"/>
      <c r="ETL43" s="407"/>
      <c r="ETM43" s="407"/>
      <c r="ETN43" s="407"/>
      <c r="ETO43" s="407"/>
      <c r="ETP43" s="407"/>
      <c r="ETQ43" s="407"/>
      <c r="ETR43" s="407"/>
      <c r="ETS43" s="407"/>
      <c r="ETT43" s="407"/>
      <c r="ETU43" s="407"/>
      <c r="ETV43" s="407"/>
      <c r="ETW43" s="407"/>
      <c r="ETX43" s="407"/>
      <c r="ETY43" s="407"/>
      <c r="ETZ43" s="407"/>
      <c r="EUA43" s="407"/>
      <c r="EUB43" s="407"/>
      <c r="EUC43" s="407"/>
      <c r="EUD43" s="407"/>
      <c r="EUE43" s="407"/>
      <c r="EUF43" s="407"/>
      <c r="EUG43" s="407"/>
      <c r="EUH43" s="407"/>
      <c r="EUI43" s="407"/>
      <c r="EUJ43" s="407"/>
      <c r="EUK43" s="407"/>
      <c r="EUL43" s="407"/>
      <c r="EUM43" s="407"/>
      <c r="EUN43" s="407"/>
      <c r="EUO43" s="407"/>
      <c r="EUP43" s="407"/>
      <c r="EUQ43" s="407"/>
      <c r="EUR43" s="407"/>
      <c r="EUS43" s="407"/>
      <c r="EUT43" s="407"/>
      <c r="EUU43" s="407"/>
      <c r="EUV43" s="407"/>
      <c r="EUW43" s="407"/>
      <c r="EUX43" s="407"/>
      <c r="EUY43" s="407"/>
      <c r="EUZ43" s="407"/>
      <c r="EVA43" s="407"/>
      <c r="EVB43" s="407"/>
      <c r="EVC43" s="407"/>
      <c r="EVD43" s="407"/>
      <c r="EVE43" s="407"/>
      <c r="EVF43" s="407"/>
      <c r="EVG43" s="407"/>
      <c r="EVH43" s="407"/>
      <c r="EVI43" s="407"/>
      <c r="EVJ43" s="407"/>
      <c r="EVK43" s="407"/>
      <c r="EVL43" s="407"/>
      <c r="EVM43" s="407"/>
      <c r="EVN43" s="407"/>
      <c r="EVO43" s="407"/>
      <c r="EVP43" s="407"/>
      <c r="EVQ43" s="407"/>
      <c r="EVR43" s="407"/>
      <c r="EVS43" s="407"/>
      <c r="EVT43" s="407"/>
      <c r="EVU43" s="407"/>
      <c r="EVV43" s="407"/>
      <c r="EVW43" s="407"/>
      <c r="EVX43" s="407"/>
      <c r="EVY43" s="407"/>
      <c r="EVZ43" s="407"/>
      <c r="EWA43" s="407"/>
      <c r="EWB43" s="407"/>
      <c r="EWC43" s="407"/>
      <c r="EWD43" s="407"/>
      <c r="EWE43" s="407"/>
      <c r="EWF43" s="407"/>
      <c r="EWG43" s="407"/>
      <c r="EWH43" s="407"/>
      <c r="EWI43" s="407"/>
      <c r="EWJ43" s="407"/>
      <c r="EWK43" s="407"/>
      <c r="EWL43" s="407"/>
      <c r="EWM43" s="407"/>
      <c r="EWN43" s="407"/>
      <c r="EWO43" s="407"/>
      <c r="EWP43" s="407"/>
      <c r="EWQ43" s="407"/>
      <c r="EWR43" s="407"/>
      <c r="EWS43" s="407"/>
      <c r="EWT43" s="407"/>
      <c r="EWU43" s="407"/>
      <c r="EWV43" s="407"/>
      <c r="EWW43" s="407"/>
      <c r="EWX43" s="407"/>
      <c r="EWY43" s="407"/>
      <c r="EWZ43" s="407"/>
      <c r="EXA43" s="407"/>
      <c r="EXB43" s="407"/>
      <c r="EXC43" s="407"/>
      <c r="EXD43" s="407"/>
      <c r="EXE43" s="407"/>
      <c r="EXF43" s="407"/>
      <c r="EXG43" s="407"/>
      <c r="EXH43" s="407"/>
      <c r="EXI43" s="407"/>
      <c r="EXJ43" s="407"/>
      <c r="EXK43" s="407"/>
      <c r="EXL43" s="407"/>
      <c r="EXM43" s="407"/>
      <c r="EXN43" s="407"/>
      <c r="EXO43" s="407"/>
      <c r="EXP43" s="407"/>
      <c r="EXQ43" s="407"/>
      <c r="EXR43" s="407"/>
      <c r="EXS43" s="407"/>
      <c r="EXT43" s="407"/>
      <c r="EXU43" s="407"/>
      <c r="EXV43" s="407"/>
      <c r="EXW43" s="407"/>
      <c r="EXX43" s="407"/>
      <c r="EXY43" s="407"/>
      <c r="EXZ43" s="407"/>
      <c r="EYA43" s="407"/>
      <c r="EYB43" s="407"/>
      <c r="EYC43" s="407"/>
      <c r="EYD43" s="407"/>
      <c r="EYE43" s="407"/>
      <c r="EYF43" s="407"/>
      <c r="EYG43" s="407"/>
      <c r="EYH43" s="407"/>
      <c r="EYI43" s="407"/>
      <c r="EYJ43" s="407"/>
      <c r="EYK43" s="407"/>
      <c r="EYL43" s="407"/>
      <c r="EYM43" s="407"/>
      <c r="EYN43" s="407"/>
      <c r="EYO43" s="407"/>
      <c r="EYP43" s="407"/>
      <c r="EYQ43" s="407"/>
      <c r="EYR43" s="407"/>
      <c r="EYS43" s="407"/>
      <c r="EYT43" s="407"/>
      <c r="EYU43" s="407"/>
      <c r="EYV43" s="407"/>
      <c r="EYW43" s="407"/>
      <c r="EYX43" s="407"/>
      <c r="EYY43" s="407"/>
      <c r="EYZ43" s="407"/>
      <c r="EZA43" s="407"/>
      <c r="EZB43" s="407"/>
      <c r="EZC43" s="407"/>
      <c r="EZD43" s="407"/>
      <c r="EZE43" s="407"/>
      <c r="EZF43" s="407"/>
      <c r="EZG43" s="407"/>
      <c r="EZH43" s="407"/>
      <c r="EZI43" s="407"/>
      <c r="EZJ43" s="407"/>
      <c r="EZK43" s="407"/>
      <c r="EZL43" s="407"/>
      <c r="EZM43" s="407"/>
      <c r="EZN43" s="407"/>
      <c r="EZO43" s="407"/>
      <c r="EZP43" s="407"/>
      <c r="EZQ43" s="407"/>
      <c r="EZR43" s="407"/>
      <c r="EZS43" s="407"/>
      <c r="EZT43" s="407"/>
      <c r="EZU43" s="407"/>
      <c r="EZV43" s="407"/>
      <c r="EZW43" s="407"/>
      <c r="EZX43" s="407"/>
      <c r="EZY43" s="407"/>
      <c r="EZZ43" s="407"/>
      <c r="FAA43" s="407"/>
      <c r="FAB43" s="407"/>
      <c r="FAC43" s="407"/>
      <c r="FAD43" s="407"/>
      <c r="FAE43" s="407"/>
      <c r="FAF43" s="407"/>
      <c r="FAG43" s="407"/>
      <c r="FAH43" s="407"/>
      <c r="FAI43" s="407"/>
      <c r="FAJ43" s="407"/>
      <c r="FAK43" s="407"/>
      <c r="FAL43" s="407"/>
      <c r="FAM43" s="407"/>
      <c r="FAN43" s="407"/>
      <c r="FAO43" s="407"/>
      <c r="FAP43" s="407"/>
      <c r="FAQ43" s="407"/>
      <c r="FAR43" s="407"/>
      <c r="FAS43" s="407"/>
      <c r="FAT43" s="407"/>
      <c r="FAU43" s="407"/>
      <c r="FAV43" s="407"/>
      <c r="FAW43" s="407"/>
      <c r="FAX43" s="407"/>
      <c r="FAY43" s="407"/>
      <c r="FAZ43" s="407"/>
      <c r="FBA43" s="407"/>
      <c r="FBB43" s="407"/>
      <c r="FBC43" s="407"/>
      <c r="FBD43" s="407"/>
      <c r="FBE43" s="407"/>
      <c r="FBF43" s="407"/>
      <c r="FBG43" s="407"/>
      <c r="FBH43" s="407"/>
      <c r="FBI43" s="407"/>
      <c r="FBJ43" s="407"/>
      <c r="FBK43" s="407"/>
      <c r="FBL43" s="407"/>
      <c r="FBM43" s="407"/>
      <c r="FBN43" s="407"/>
      <c r="FBO43" s="407"/>
      <c r="FBP43" s="407"/>
      <c r="FBQ43" s="407"/>
      <c r="FBR43" s="407"/>
      <c r="FBS43" s="407"/>
      <c r="FBT43" s="407"/>
      <c r="FBU43" s="407"/>
      <c r="FBV43" s="407"/>
      <c r="FBW43" s="407"/>
      <c r="FBX43" s="407"/>
      <c r="FBY43" s="407"/>
      <c r="FBZ43" s="407"/>
      <c r="FCA43" s="407"/>
      <c r="FCB43" s="407"/>
      <c r="FCC43" s="407"/>
      <c r="FCD43" s="407"/>
      <c r="FCE43" s="407"/>
      <c r="FCF43" s="407"/>
      <c r="FCG43" s="407"/>
      <c r="FCH43" s="407"/>
      <c r="FCI43" s="407"/>
      <c r="FCJ43" s="407"/>
      <c r="FCK43" s="407"/>
      <c r="FCL43" s="407"/>
      <c r="FCM43" s="407"/>
      <c r="FCN43" s="407"/>
      <c r="FCO43" s="407"/>
      <c r="FCP43" s="407"/>
      <c r="FCQ43" s="407"/>
      <c r="FCR43" s="407"/>
      <c r="FCS43" s="407"/>
      <c r="FCT43" s="407"/>
      <c r="FCU43" s="407"/>
      <c r="FCV43" s="407"/>
      <c r="FCW43" s="407"/>
      <c r="FCX43" s="407"/>
      <c r="FCY43" s="407"/>
      <c r="FCZ43" s="407"/>
      <c r="FDA43" s="407"/>
      <c r="FDB43" s="407"/>
      <c r="FDC43" s="407"/>
      <c r="FDD43" s="407"/>
      <c r="FDE43" s="407"/>
      <c r="FDF43" s="407"/>
      <c r="FDG43" s="407"/>
      <c r="FDH43" s="407"/>
      <c r="FDI43" s="407"/>
      <c r="FDJ43" s="407"/>
      <c r="FDK43" s="407"/>
      <c r="FDL43" s="407"/>
      <c r="FDM43" s="407"/>
      <c r="FDN43" s="407"/>
      <c r="FDO43" s="407"/>
      <c r="FDP43" s="407"/>
      <c r="FDQ43" s="407"/>
      <c r="FDR43" s="407"/>
      <c r="FDS43" s="407"/>
      <c r="FDT43" s="407"/>
      <c r="FDU43" s="407"/>
      <c r="FDV43" s="407"/>
      <c r="FDW43" s="407"/>
      <c r="FDX43" s="407"/>
      <c r="FDY43" s="407"/>
      <c r="FDZ43" s="407"/>
      <c r="FEA43" s="407"/>
      <c r="FEB43" s="407"/>
      <c r="FEC43" s="407"/>
      <c r="FED43" s="407"/>
      <c r="FEE43" s="407"/>
      <c r="FEF43" s="407"/>
      <c r="FEG43" s="407"/>
      <c r="FEH43" s="407"/>
      <c r="FEI43" s="407"/>
      <c r="FEJ43" s="407"/>
      <c r="FEK43" s="407"/>
      <c r="FEL43" s="407"/>
      <c r="FEM43" s="407"/>
      <c r="FEN43" s="407"/>
      <c r="FEO43" s="407"/>
      <c r="FEP43" s="407"/>
      <c r="FEQ43" s="407"/>
      <c r="FER43" s="407"/>
      <c r="FES43" s="407"/>
      <c r="FET43" s="407"/>
      <c r="FEU43" s="407"/>
      <c r="FEV43" s="407"/>
      <c r="FEW43" s="407"/>
      <c r="FEX43" s="407"/>
      <c r="FEY43" s="407"/>
      <c r="FEZ43" s="407"/>
      <c r="FFA43" s="407"/>
      <c r="FFB43" s="407"/>
      <c r="FFC43" s="407"/>
      <c r="FFD43" s="407"/>
      <c r="FFE43" s="407"/>
      <c r="FFF43" s="407"/>
      <c r="FFG43" s="407"/>
      <c r="FFH43" s="407"/>
      <c r="FFI43" s="407"/>
      <c r="FFJ43" s="407"/>
      <c r="FFK43" s="407"/>
      <c r="FFL43" s="407"/>
      <c r="FFM43" s="407"/>
      <c r="FFN43" s="407"/>
      <c r="FFO43" s="407"/>
      <c r="FFP43" s="407"/>
      <c r="FFQ43" s="407"/>
      <c r="FFR43" s="407"/>
      <c r="FFS43" s="407"/>
      <c r="FFT43" s="407"/>
      <c r="FFU43" s="407"/>
      <c r="FFV43" s="407"/>
      <c r="FFW43" s="407"/>
      <c r="FFX43" s="407"/>
      <c r="FFY43" s="407"/>
      <c r="FFZ43" s="407"/>
      <c r="FGA43" s="407"/>
      <c r="FGB43" s="407"/>
      <c r="FGC43" s="407"/>
      <c r="FGD43" s="407"/>
      <c r="FGE43" s="407"/>
      <c r="FGF43" s="407"/>
      <c r="FGG43" s="407"/>
      <c r="FGH43" s="407"/>
      <c r="FGI43" s="407"/>
      <c r="FGJ43" s="407"/>
      <c r="FGK43" s="407"/>
      <c r="FGL43" s="407"/>
      <c r="FGM43" s="407"/>
      <c r="FGN43" s="407"/>
      <c r="FGO43" s="407"/>
      <c r="FGP43" s="407"/>
      <c r="FGQ43" s="407"/>
      <c r="FGR43" s="407"/>
      <c r="FGS43" s="407"/>
      <c r="FGT43" s="407"/>
      <c r="FGU43" s="407"/>
      <c r="FGV43" s="407"/>
      <c r="FGW43" s="407"/>
      <c r="FGX43" s="407"/>
      <c r="FGY43" s="407"/>
      <c r="FGZ43" s="407"/>
      <c r="FHA43" s="407"/>
      <c r="FHB43" s="407"/>
      <c r="FHC43" s="407"/>
      <c r="FHD43" s="407"/>
      <c r="FHE43" s="407"/>
      <c r="FHF43" s="407"/>
      <c r="FHG43" s="407"/>
      <c r="FHH43" s="407"/>
      <c r="FHI43" s="407"/>
      <c r="FHJ43" s="407"/>
      <c r="FHK43" s="407"/>
      <c r="FHL43" s="407"/>
      <c r="FHM43" s="407"/>
      <c r="FHN43" s="407"/>
      <c r="FHO43" s="407"/>
      <c r="FHP43" s="407"/>
      <c r="FHQ43" s="407"/>
      <c r="FHR43" s="407"/>
      <c r="FHS43" s="407"/>
      <c r="FHT43" s="407"/>
      <c r="FHU43" s="407"/>
      <c r="FHV43" s="407"/>
      <c r="FHW43" s="407"/>
      <c r="FHX43" s="407"/>
      <c r="FHY43" s="407"/>
      <c r="FHZ43" s="407"/>
      <c r="FIA43" s="407"/>
      <c r="FIB43" s="407"/>
      <c r="FIC43" s="407"/>
      <c r="FID43" s="407"/>
      <c r="FIE43" s="407"/>
      <c r="FIF43" s="407"/>
      <c r="FIG43" s="407"/>
      <c r="FIH43" s="407"/>
      <c r="FII43" s="407"/>
      <c r="FIJ43" s="407"/>
      <c r="FIK43" s="407"/>
      <c r="FIL43" s="407"/>
      <c r="FIM43" s="407"/>
      <c r="FIN43" s="407"/>
      <c r="FIO43" s="407"/>
      <c r="FIP43" s="407"/>
      <c r="FIQ43" s="407"/>
      <c r="FIR43" s="407"/>
      <c r="FIS43" s="407"/>
      <c r="FIT43" s="407"/>
      <c r="FIU43" s="407"/>
      <c r="FIV43" s="407"/>
      <c r="FIW43" s="407"/>
      <c r="FIX43" s="407"/>
      <c r="FIY43" s="407"/>
      <c r="FIZ43" s="407"/>
      <c r="FJA43" s="407"/>
      <c r="FJB43" s="407"/>
      <c r="FJC43" s="407"/>
      <c r="FJD43" s="407"/>
      <c r="FJE43" s="407"/>
      <c r="FJF43" s="407"/>
      <c r="FJG43" s="407"/>
      <c r="FJH43" s="407"/>
      <c r="FJI43" s="407"/>
      <c r="FJJ43" s="407"/>
      <c r="FJK43" s="407"/>
      <c r="FJL43" s="407"/>
      <c r="FJM43" s="407"/>
      <c r="FJN43" s="407"/>
      <c r="FJO43" s="407"/>
      <c r="FJP43" s="407"/>
      <c r="FJQ43" s="407"/>
      <c r="FJR43" s="407"/>
      <c r="FJS43" s="407"/>
      <c r="FJT43" s="407"/>
      <c r="FJU43" s="407"/>
      <c r="FJV43" s="407"/>
      <c r="FJW43" s="407"/>
      <c r="FJX43" s="407"/>
      <c r="FJY43" s="407"/>
      <c r="FJZ43" s="407"/>
      <c r="FKA43" s="407"/>
      <c r="FKB43" s="407"/>
      <c r="FKC43" s="407"/>
      <c r="FKD43" s="407"/>
      <c r="FKE43" s="407"/>
      <c r="FKF43" s="407"/>
      <c r="FKG43" s="407"/>
      <c r="FKH43" s="407"/>
      <c r="FKI43" s="407"/>
      <c r="FKJ43" s="407"/>
      <c r="FKK43" s="407"/>
      <c r="FKL43" s="407"/>
      <c r="FKM43" s="407"/>
      <c r="FKN43" s="407"/>
      <c r="FKO43" s="407"/>
      <c r="FKP43" s="407"/>
      <c r="FKQ43" s="407"/>
      <c r="FKR43" s="407"/>
      <c r="FKS43" s="407"/>
      <c r="FKT43" s="407"/>
      <c r="FKU43" s="407"/>
      <c r="FKV43" s="407"/>
      <c r="FKW43" s="407"/>
      <c r="FKX43" s="407"/>
      <c r="FKY43" s="407"/>
      <c r="FKZ43" s="407"/>
      <c r="FLA43" s="407"/>
      <c r="FLB43" s="407"/>
      <c r="FLC43" s="407"/>
      <c r="FLD43" s="407"/>
      <c r="FLE43" s="407"/>
      <c r="FLF43" s="407"/>
      <c r="FLG43" s="407"/>
      <c r="FLH43" s="407"/>
      <c r="FLI43" s="407"/>
      <c r="FLJ43" s="407"/>
      <c r="FLK43" s="407"/>
      <c r="FLL43" s="407"/>
      <c r="FLM43" s="407"/>
      <c r="FLN43" s="407"/>
      <c r="FLO43" s="407"/>
      <c r="FLP43" s="407"/>
      <c r="FLQ43" s="407"/>
      <c r="FLR43" s="407"/>
      <c r="FLS43" s="407"/>
      <c r="FLT43" s="407"/>
      <c r="FLU43" s="407"/>
      <c r="FLV43" s="407"/>
      <c r="FLW43" s="407"/>
      <c r="FLX43" s="407"/>
      <c r="FLY43" s="407"/>
      <c r="FLZ43" s="407"/>
      <c r="FMA43" s="407"/>
      <c r="FMB43" s="407"/>
      <c r="FMC43" s="407"/>
      <c r="FMD43" s="407"/>
      <c r="FME43" s="407"/>
      <c r="FMF43" s="407"/>
      <c r="FMG43" s="407"/>
      <c r="FMH43" s="407"/>
      <c r="FMI43" s="407"/>
      <c r="FMJ43" s="407"/>
      <c r="FMK43" s="407"/>
      <c r="FML43" s="407"/>
      <c r="FMM43" s="407"/>
      <c r="FMN43" s="407"/>
      <c r="FMO43" s="407"/>
      <c r="FMP43" s="407"/>
      <c r="FMQ43" s="407"/>
      <c r="FMR43" s="407"/>
      <c r="FMS43" s="407"/>
      <c r="FMT43" s="407"/>
      <c r="FMU43" s="407"/>
      <c r="FMV43" s="407"/>
      <c r="FMW43" s="407"/>
      <c r="FMX43" s="407"/>
      <c r="FMY43" s="407"/>
      <c r="FMZ43" s="407"/>
      <c r="FNA43" s="407"/>
      <c r="FNB43" s="407"/>
      <c r="FNC43" s="407"/>
      <c r="FND43" s="407"/>
      <c r="FNE43" s="407"/>
      <c r="FNF43" s="407"/>
      <c r="FNG43" s="407"/>
      <c r="FNH43" s="407"/>
      <c r="FNI43" s="407"/>
      <c r="FNJ43" s="407"/>
      <c r="FNK43" s="407"/>
      <c r="FNL43" s="407"/>
      <c r="FNM43" s="407"/>
      <c r="FNN43" s="407"/>
      <c r="FNO43" s="407"/>
      <c r="FNP43" s="407"/>
      <c r="FNQ43" s="407"/>
      <c r="FNR43" s="407"/>
      <c r="FNS43" s="407"/>
      <c r="FNT43" s="407"/>
      <c r="FNU43" s="407"/>
      <c r="FNV43" s="407"/>
      <c r="FNW43" s="407"/>
      <c r="FNX43" s="407"/>
      <c r="FNY43" s="407"/>
      <c r="FNZ43" s="407"/>
      <c r="FOA43" s="407"/>
      <c r="FOB43" s="407"/>
      <c r="FOC43" s="407"/>
      <c r="FOD43" s="407"/>
      <c r="FOE43" s="407"/>
      <c r="FOF43" s="407"/>
      <c r="FOG43" s="407"/>
      <c r="FOH43" s="407"/>
      <c r="FOI43" s="407"/>
      <c r="FOJ43" s="407"/>
      <c r="FOK43" s="407"/>
      <c r="FOL43" s="407"/>
      <c r="FOM43" s="407"/>
      <c r="FON43" s="407"/>
      <c r="FOO43" s="407"/>
      <c r="FOP43" s="407"/>
      <c r="FOQ43" s="407"/>
      <c r="FOR43" s="407"/>
      <c r="FOS43" s="407"/>
      <c r="FOT43" s="407"/>
      <c r="FOU43" s="407"/>
      <c r="FOV43" s="407"/>
      <c r="FOW43" s="407"/>
      <c r="FOX43" s="407"/>
      <c r="FOY43" s="407"/>
      <c r="FOZ43" s="407"/>
      <c r="FPA43" s="407"/>
      <c r="FPB43" s="407"/>
      <c r="FPC43" s="407"/>
      <c r="FPD43" s="407"/>
      <c r="FPE43" s="407"/>
      <c r="FPF43" s="407"/>
      <c r="FPG43" s="407"/>
      <c r="FPH43" s="407"/>
      <c r="FPI43" s="407"/>
      <c r="FPJ43" s="407"/>
      <c r="FPK43" s="407"/>
      <c r="FPL43" s="407"/>
      <c r="FPM43" s="407"/>
      <c r="FPN43" s="407"/>
      <c r="FPO43" s="407"/>
      <c r="FPP43" s="407"/>
      <c r="FPQ43" s="407"/>
      <c r="FPR43" s="407"/>
      <c r="FPS43" s="407"/>
      <c r="FPT43" s="407"/>
      <c r="FPU43" s="407"/>
      <c r="FPV43" s="407"/>
      <c r="FPW43" s="407"/>
      <c r="FPX43" s="407"/>
      <c r="FPY43" s="407"/>
      <c r="FPZ43" s="407"/>
      <c r="FQA43" s="407"/>
      <c r="FQB43" s="407"/>
      <c r="FQC43" s="407"/>
      <c r="FQD43" s="407"/>
      <c r="FQE43" s="407"/>
      <c r="FQF43" s="407"/>
      <c r="FQG43" s="407"/>
      <c r="FQH43" s="407"/>
      <c r="FQI43" s="407"/>
      <c r="FQJ43" s="407"/>
      <c r="FQK43" s="407"/>
      <c r="FQL43" s="407"/>
      <c r="FQM43" s="407"/>
      <c r="FQN43" s="407"/>
      <c r="FQO43" s="407"/>
      <c r="FQP43" s="407"/>
      <c r="FQQ43" s="407"/>
      <c r="FQR43" s="407"/>
      <c r="FQS43" s="407"/>
      <c r="FQT43" s="407"/>
      <c r="FQU43" s="407"/>
      <c r="FQV43" s="407"/>
      <c r="FQW43" s="407"/>
      <c r="FQX43" s="407"/>
      <c r="FQY43" s="407"/>
      <c r="FQZ43" s="407"/>
      <c r="FRA43" s="407"/>
      <c r="FRB43" s="407"/>
      <c r="FRC43" s="407"/>
      <c r="FRD43" s="407"/>
      <c r="FRE43" s="407"/>
      <c r="FRF43" s="407"/>
      <c r="FRG43" s="407"/>
      <c r="FRH43" s="407"/>
      <c r="FRI43" s="407"/>
      <c r="FRJ43" s="407"/>
      <c r="FRK43" s="407"/>
      <c r="FRL43" s="407"/>
      <c r="FRM43" s="407"/>
      <c r="FRN43" s="407"/>
      <c r="FRO43" s="407"/>
      <c r="FRP43" s="407"/>
      <c r="FRQ43" s="407"/>
      <c r="FRR43" s="407"/>
      <c r="FRS43" s="407"/>
      <c r="FRT43" s="407"/>
      <c r="FRU43" s="407"/>
      <c r="FRV43" s="407"/>
      <c r="FRW43" s="407"/>
      <c r="FRX43" s="407"/>
      <c r="FRY43" s="407"/>
      <c r="FRZ43" s="407"/>
      <c r="FSA43" s="407"/>
      <c r="FSB43" s="407"/>
      <c r="FSC43" s="407"/>
      <c r="FSD43" s="407"/>
      <c r="FSE43" s="407"/>
      <c r="FSF43" s="407"/>
      <c r="FSG43" s="407"/>
      <c r="FSH43" s="407"/>
      <c r="FSI43" s="407"/>
      <c r="FSJ43" s="407"/>
      <c r="FSK43" s="407"/>
      <c r="FSL43" s="407"/>
      <c r="FSM43" s="407"/>
      <c r="FSN43" s="407"/>
      <c r="FSO43" s="407"/>
      <c r="FSP43" s="407"/>
      <c r="FSQ43" s="407"/>
      <c r="FSR43" s="407"/>
      <c r="FSS43" s="407"/>
      <c r="FST43" s="407"/>
      <c r="FSU43" s="407"/>
      <c r="FSV43" s="407"/>
      <c r="FSW43" s="407"/>
      <c r="FSX43" s="407"/>
      <c r="FSY43" s="407"/>
      <c r="FSZ43" s="407"/>
      <c r="FTA43" s="407"/>
      <c r="FTB43" s="407"/>
      <c r="FTC43" s="407"/>
      <c r="FTD43" s="407"/>
      <c r="FTE43" s="407"/>
      <c r="FTF43" s="407"/>
      <c r="FTG43" s="407"/>
      <c r="FTH43" s="407"/>
      <c r="FTI43" s="407"/>
      <c r="FTJ43" s="407"/>
      <c r="FTK43" s="407"/>
      <c r="FTL43" s="407"/>
      <c r="FTM43" s="407"/>
      <c r="FTN43" s="407"/>
      <c r="FTO43" s="407"/>
      <c r="FTP43" s="407"/>
      <c r="FTQ43" s="407"/>
      <c r="FTR43" s="407"/>
      <c r="FTS43" s="407"/>
      <c r="FTT43" s="407"/>
      <c r="FTU43" s="407"/>
      <c r="FTV43" s="407"/>
      <c r="FTW43" s="407"/>
      <c r="FTX43" s="407"/>
      <c r="FTY43" s="407"/>
      <c r="FTZ43" s="407"/>
      <c r="FUA43" s="407"/>
      <c r="FUB43" s="407"/>
      <c r="FUC43" s="407"/>
      <c r="FUD43" s="407"/>
      <c r="FUE43" s="407"/>
      <c r="FUF43" s="407"/>
      <c r="FUG43" s="407"/>
      <c r="FUH43" s="407"/>
      <c r="FUI43" s="407"/>
      <c r="FUJ43" s="407"/>
      <c r="FUK43" s="407"/>
      <c r="FUL43" s="407"/>
      <c r="FUM43" s="407"/>
      <c r="FUN43" s="407"/>
      <c r="FUO43" s="407"/>
      <c r="FUP43" s="407"/>
      <c r="FUQ43" s="407"/>
      <c r="FUR43" s="407"/>
      <c r="FUS43" s="407"/>
      <c r="FUT43" s="407"/>
      <c r="FUU43" s="407"/>
      <c r="FUV43" s="407"/>
      <c r="FUW43" s="407"/>
      <c r="FUX43" s="407"/>
      <c r="FUY43" s="407"/>
      <c r="FUZ43" s="407"/>
      <c r="FVA43" s="407"/>
      <c r="FVB43" s="407"/>
      <c r="FVC43" s="407"/>
      <c r="FVD43" s="407"/>
      <c r="FVE43" s="407"/>
      <c r="FVF43" s="407"/>
      <c r="FVG43" s="407"/>
      <c r="FVH43" s="407"/>
      <c r="FVI43" s="407"/>
      <c r="FVJ43" s="407"/>
      <c r="FVK43" s="407"/>
      <c r="FVL43" s="407"/>
      <c r="FVM43" s="407"/>
      <c r="FVN43" s="407"/>
      <c r="FVO43" s="407"/>
      <c r="FVP43" s="407"/>
      <c r="FVQ43" s="407"/>
      <c r="FVR43" s="407"/>
      <c r="FVS43" s="407"/>
      <c r="FVT43" s="407"/>
      <c r="FVU43" s="407"/>
      <c r="FVV43" s="407"/>
      <c r="FVW43" s="407"/>
      <c r="FVX43" s="407"/>
      <c r="FVY43" s="407"/>
      <c r="FVZ43" s="407"/>
      <c r="FWA43" s="407"/>
      <c r="FWB43" s="407"/>
      <c r="FWC43" s="407"/>
      <c r="FWD43" s="407"/>
      <c r="FWE43" s="407"/>
      <c r="FWF43" s="407"/>
      <c r="FWG43" s="407"/>
      <c r="FWH43" s="407"/>
      <c r="FWI43" s="407"/>
      <c r="FWJ43" s="407"/>
      <c r="FWK43" s="407"/>
      <c r="FWL43" s="407"/>
      <c r="FWM43" s="407"/>
      <c r="FWN43" s="407"/>
      <c r="FWO43" s="407"/>
      <c r="FWP43" s="407"/>
      <c r="FWQ43" s="407"/>
      <c r="FWR43" s="407"/>
      <c r="FWS43" s="407"/>
      <c r="FWT43" s="407"/>
      <c r="FWU43" s="407"/>
      <c r="FWV43" s="407"/>
      <c r="FWW43" s="407"/>
      <c r="FWX43" s="407"/>
      <c r="FWY43" s="407"/>
      <c r="FWZ43" s="407"/>
      <c r="FXA43" s="407"/>
      <c r="FXB43" s="407"/>
      <c r="FXC43" s="407"/>
      <c r="FXD43" s="407"/>
      <c r="FXE43" s="407"/>
      <c r="FXF43" s="407"/>
      <c r="FXG43" s="407"/>
      <c r="FXH43" s="407"/>
      <c r="FXI43" s="407"/>
      <c r="FXJ43" s="407"/>
      <c r="FXK43" s="407"/>
      <c r="FXL43" s="407"/>
      <c r="FXM43" s="407"/>
      <c r="FXN43" s="407"/>
      <c r="FXO43" s="407"/>
      <c r="FXP43" s="407"/>
      <c r="FXQ43" s="407"/>
      <c r="FXR43" s="407"/>
      <c r="FXS43" s="407"/>
      <c r="FXT43" s="407"/>
      <c r="FXU43" s="407"/>
      <c r="FXV43" s="407"/>
      <c r="FXW43" s="407"/>
      <c r="FXX43" s="407"/>
      <c r="FXY43" s="407"/>
      <c r="FXZ43" s="407"/>
      <c r="FYA43" s="407"/>
      <c r="FYB43" s="407"/>
      <c r="FYC43" s="407"/>
      <c r="FYD43" s="407"/>
      <c r="FYE43" s="407"/>
      <c r="FYF43" s="407"/>
      <c r="FYG43" s="407"/>
      <c r="FYH43" s="407"/>
      <c r="FYI43" s="407"/>
      <c r="FYJ43" s="407"/>
      <c r="FYK43" s="407"/>
      <c r="FYL43" s="407"/>
      <c r="FYM43" s="407"/>
      <c r="FYN43" s="407"/>
      <c r="FYO43" s="407"/>
      <c r="FYP43" s="407"/>
      <c r="FYQ43" s="407"/>
      <c r="FYR43" s="407"/>
      <c r="FYS43" s="407"/>
      <c r="FYT43" s="407"/>
      <c r="FYU43" s="407"/>
      <c r="FYV43" s="407"/>
      <c r="FYW43" s="407"/>
      <c r="FYX43" s="407"/>
      <c r="FYY43" s="407"/>
      <c r="FYZ43" s="407"/>
      <c r="FZA43" s="407"/>
      <c r="FZB43" s="407"/>
      <c r="FZC43" s="407"/>
      <c r="FZD43" s="407"/>
      <c r="FZE43" s="407"/>
      <c r="FZF43" s="407"/>
      <c r="FZG43" s="407"/>
      <c r="FZH43" s="407"/>
      <c r="FZI43" s="407"/>
      <c r="FZJ43" s="407"/>
      <c r="FZK43" s="407"/>
      <c r="FZL43" s="407"/>
      <c r="FZM43" s="407"/>
      <c r="FZN43" s="407"/>
      <c r="FZO43" s="407"/>
      <c r="FZP43" s="407"/>
      <c r="FZQ43" s="407"/>
      <c r="FZR43" s="407"/>
      <c r="FZS43" s="407"/>
      <c r="FZT43" s="407"/>
      <c r="FZU43" s="407"/>
      <c r="FZV43" s="407"/>
      <c r="FZW43" s="407"/>
      <c r="FZX43" s="407"/>
      <c r="FZY43" s="407"/>
      <c r="FZZ43" s="407"/>
      <c r="GAA43" s="407"/>
      <c r="GAB43" s="407"/>
      <c r="GAC43" s="407"/>
      <c r="GAD43" s="407"/>
      <c r="GAE43" s="407"/>
      <c r="GAF43" s="407"/>
      <c r="GAG43" s="407"/>
      <c r="GAH43" s="407"/>
      <c r="GAI43" s="407"/>
      <c r="GAJ43" s="407"/>
      <c r="GAK43" s="407"/>
      <c r="GAL43" s="407"/>
      <c r="GAM43" s="407"/>
      <c r="GAN43" s="407"/>
      <c r="GAO43" s="407"/>
      <c r="GAP43" s="407"/>
      <c r="GAQ43" s="407"/>
      <c r="GAR43" s="407"/>
      <c r="GAS43" s="407"/>
      <c r="GAT43" s="407"/>
      <c r="GAU43" s="407"/>
      <c r="GAV43" s="407"/>
      <c r="GAW43" s="407"/>
      <c r="GAX43" s="407"/>
      <c r="GAY43" s="407"/>
      <c r="GAZ43" s="407"/>
      <c r="GBA43" s="407"/>
      <c r="GBB43" s="407"/>
      <c r="GBC43" s="407"/>
      <c r="GBD43" s="407"/>
      <c r="GBE43" s="407"/>
      <c r="GBF43" s="407"/>
      <c r="GBG43" s="407"/>
      <c r="GBH43" s="407"/>
      <c r="GBI43" s="407"/>
      <c r="GBJ43" s="407"/>
      <c r="GBK43" s="407"/>
      <c r="GBL43" s="407"/>
      <c r="GBM43" s="407"/>
      <c r="GBN43" s="407"/>
      <c r="GBO43" s="407"/>
      <c r="GBP43" s="407"/>
      <c r="GBQ43" s="407"/>
      <c r="GBR43" s="407"/>
      <c r="GBS43" s="407"/>
      <c r="GBT43" s="407"/>
      <c r="GBU43" s="407"/>
      <c r="GBV43" s="407"/>
      <c r="GBW43" s="407"/>
      <c r="GBX43" s="407"/>
      <c r="GBY43" s="407"/>
      <c r="GBZ43" s="407"/>
      <c r="GCA43" s="407"/>
      <c r="GCB43" s="407"/>
      <c r="GCC43" s="407"/>
      <c r="GCD43" s="407"/>
      <c r="GCE43" s="407"/>
      <c r="GCF43" s="407"/>
      <c r="GCG43" s="407"/>
      <c r="GCH43" s="407"/>
      <c r="GCI43" s="407"/>
      <c r="GCJ43" s="407"/>
      <c r="GCK43" s="407"/>
      <c r="GCL43" s="407"/>
      <c r="GCM43" s="407"/>
      <c r="GCN43" s="407"/>
      <c r="GCO43" s="407"/>
      <c r="GCP43" s="407"/>
      <c r="GCQ43" s="407"/>
      <c r="GCR43" s="407"/>
      <c r="GCS43" s="407"/>
      <c r="GCT43" s="407"/>
      <c r="GCU43" s="407"/>
      <c r="GCV43" s="407"/>
      <c r="GCW43" s="407"/>
      <c r="GCX43" s="407"/>
      <c r="GCY43" s="407"/>
      <c r="GCZ43" s="407"/>
      <c r="GDA43" s="407"/>
      <c r="GDB43" s="407"/>
      <c r="GDC43" s="407"/>
      <c r="GDD43" s="407"/>
      <c r="GDE43" s="407"/>
      <c r="GDF43" s="407"/>
      <c r="GDG43" s="407"/>
      <c r="GDH43" s="407"/>
      <c r="GDI43" s="407"/>
      <c r="GDJ43" s="407"/>
      <c r="GDK43" s="407"/>
      <c r="GDL43" s="407"/>
      <c r="GDM43" s="407"/>
      <c r="GDN43" s="407"/>
      <c r="GDO43" s="407"/>
      <c r="GDP43" s="407"/>
      <c r="GDQ43" s="407"/>
      <c r="GDR43" s="407"/>
      <c r="GDS43" s="407"/>
      <c r="GDT43" s="407"/>
      <c r="GDU43" s="407"/>
      <c r="GDV43" s="407"/>
      <c r="GDW43" s="407"/>
      <c r="GDX43" s="407"/>
      <c r="GDY43" s="407"/>
      <c r="GDZ43" s="407"/>
      <c r="GEA43" s="407"/>
      <c r="GEB43" s="407"/>
      <c r="GEC43" s="407"/>
      <c r="GED43" s="407"/>
      <c r="GEE43" s="407"/>
      <c r="GEF43" s="407"/>
      <c r="GEG43" s="407"/>
      <c r="GEH43" s="407"/>
      <c r="GEI43" s="407"/>
      <c r="GEJ43" s="407"/>
      <c r="GEK43" s="407"/>
      <c r="GEL43" s="407"/>
      <c r="GEM43" s="407"/>
      <c r="GEN43" s="407"/>
      <c r="GEO43" s="407"/>
      <c r="GEP43" s="407"/>
      <c r="GEQ43" s="407"/>
      <c r="GER43" s="407"/>
      <c r="GES43" s="407"/>
      <c r="GET43" s="407"/>
      <c r="GEU43" s="407"/>
      <c r="GEV43" s="407"/>
      <c r="GEW43" s="407"/>
      <c r="GEX43" s="407"/>
      <c r="GEY43" s="407"/>
      <c r="GEZ43" s="407"/>
      <c r="GFA43" s="407"/>
      <c r="GFB43" s="407"/>
      <c r="GFC43" s="407"/>
      <c r="GFD43" s="407"/>
      <c r="GFE43" s="407"/>
      <c r="GFF43" s="407"/>
      <c r="GFG43" s="407"/>
      <c r="GFH43" s="407"/>
      <c r="GFI43" s="407"/>
      <c r="GFJ43" s="407"/>
      <c r="GFK43" s="407"/>
      <c r="GFL43" s="407"/>
      <c r="GFM43" s="407"/>
      <c r="GFN43" s="407"/>
      <c r="GFO43" s="407"/>
      <c r="GFP43" s="407"/>
      <c r="GFQ43" s="407"/>
      <c r="GFR43" s="407"/>
      <c r="GFS43" s="407"/>
      <c r="GFT43" s="407"/>
      <c r="GFU43" s="407"/>
      <c r="GFV43" s="407"/>
      <c r="GFW43" s="407"/>
      <c r="GFX43" s="407"/>
      <c r="GFY43" s="407"/>
      <c r="GFZ43" s="407"/>
      <c r="GGA43" s="407"/>
      <c r="GGB43" s="407"/>
      <c r="GGC43" s="407"/>
      <c r="GGD43" s="407"/>
      <c r="GGE43" s="407"/>
      <c r="GGF43" s="407"/>
      <c r="GGG43" s="407"/>
      <c r="GGH43" s="407"/>
      <c r="GGI43" s="407"/>
      <c r="GGJ43" s="407"/>
      <c r="GGK43" s="407"/>
      <c r="GGL43" s="407"/>
      <c r="GGM43" s="407"/>
      <c r="GGN43" s="407"/>
      <c r="GGO43" s="407"/>
      <c r="GGP43" s="407"/>
      <c r="GGQ43" s="407"/>
      <c r="GGR43" s="407"/>
      <c r="GGS43" s="407"/>
      <c r="GGT43" s="407"/>
      <c r="GGU43" s="407"/>
      <c r="GGV43" s="407"/>
      <c r="GGW43" s="407"/>
      <c r="GGX43" s="407"/>
      <c r="GGY43" s="407"/>
      <c r="GGZ43" s="407"/>
      <c r="GHA43" s="407"/>
      <c r="GHB43" s="407"/>
      <c r="GHC43" s="407"/>
      <c r="GHD43" s="407"/>
      <c r="GHE43" s="407"/>
      <c r="GHF43" s="407"/>
      <c r="GHG43" s="407"/>
      <c r="GHH43" s="407"/>
      <c r="GHI43" s="407"/>
      <c r="GHJ43" s="407"/>
      <c r="GHK43" s="407"/>
      <c r="GHL43" s="407"/>
      <c r="GHM43" s="407"/>
      <c r="GHN43" s="407"/>
      <c r="GHO43" s="407"/>
      <c r="GHP43" s="407"/>
      <c r="GHQ43" s="407"/>
      <c r="GHR43" s="407"/>
      <c r="GHS43" s="407"/>
      <c r="GHT43" s="407"/>
      <c r="GHU43" s="407"/>
      <c r="GHV43" s="407"/>
      <c r="GHW43" s="407"/>
      <c r="GHX43" s="407"/>
      <c r="GHY43" s="407"/>
      <c r="GHZ43" s="407"/>
      <c r="GIA43" s="407"/>
      <c r="GIB43" s="407"/>
      <c r="GIC43" s="407"/>
      <c r="GID43" s="407"/>
      <c r="GIE43" s="407"/>
      <c r="GIF43" s="407"/>
      <c r="GIG43" s="407"/>
      <c r="GIH43" s="407"/>
      <c r="GII43" s="407"/>
      <c r="GIJ43" s="407"/>
      <c r="GIK43" s="407"/>
      <c r="GIL43" s="407"/>
      <c r="GIM43" s="407"/>
      <c r="GIN43" s="407"/>
      <c r="GIO43" s="407"/>
      <c r="GIP43" s="407"/>
      <c r="GIQ43" s="407"/>
      <c r="GIR43" s="407"/>
      <c r="GIS43" s="407"/>
      <c r="GIT43" s="407"/>
      <c r="GIU43" s="407"/>
      <c r="GIV43" s="407"/>
      <c r="GIW43" s="407"/>
      <c r="GIX43" s="407"/>
      <c r="GIY43" s="407"/>
      <c r="GIZ43" s="407"/>
      <c r="GJA43" s="407"/>
      <c r="GJB43" s="407"/>
      <c r="GJC43" s="407"/>
      <c r="GJD43" s="407"/>
      <c r="GJE43" s="407"/>
      <c r="GJF43" s="407"/>
      <c r="GJG43" s="407"/>
      <c r="GJH43" s="407"/>
      <c r="GJI43" s="407"/>
      <c r="GJJ43" s="407"/>
      <c r="GJK43" s="407"/>
      <c r="GJL43" s="407"/>
      <c r="GJM43" s="407"/>
      <c r="GJN43" s="407"/>
      <c r="GJO43" s="407"/>
      <c r="GJP43" s="407"/>
      <c r="GJQ43" s="407"/>
      <c r="GJR43" s="407"/>
      <c r="GJS43" s="407"/>
      <c r="GJT43" s="407"/>
      <c r="GJU43" s="407"/>
      <c r="GJV43" s="407"/>
      <c r="GJW43" s="407"/>
      <c r="GJX43" s="407"/>
      <c r="GJY43" s="407"/>
      <c r="GJZ43" s="407"/>
      <c r="GKA43" s="407"/>
      <c r="GKB43" s="407"/>
      <c r="GKC43" s="407"/>
      <c r="GKD43" s="407"/>
      <c r="GKE43" s="407"/>
      <c r="GKF43" s="407"/>
      <c r="GKG43" s="407"/>
      <c r="GKH43" s="407"/>
      <c r="GKI43" s="407"/>
      <c r="GKJ43" s="407"/>
      <c r="GKK43" s="407"/>
      <c r="GKL43" s="407"/>
      <c r="GKM43" s="407"/>
      <c r="GKN43" s="407"/>
      <c r="GKO43" s="407"/>
      <c r="GKP43" s="407"/>
      <c r="GKQ43" s="407"/>
      <c r="GKR43" s="407"/>
      <c r="GKS43" s="407"/>
      <c r="GKT43" s="407"/>
      <c r="GKU43" s="407"/>
      <c r="GKV43" s="407"/>
      <c r="GKW43" s="407"/>
      <c r="GKX43" s="407"/>
      <c r="GKY43" s="407"/>
      <c r="GKZ43" s="407"/>
      <c r="GLA43" s="407"/>
      <c r="GLB43" s="407"/>
      <c r="GLC43" s="407"/>
      <c r="GLD43" s="407"/>
      <c r="GLE43" s="407"/>
      <c r="GLF43" s="407"/>
      <c r="GLG43" s="407"/>
      <c r="GLH43" s="407"/>
      <c r="GLI43" s="407"/>
      <c r="GLJ43" s="407"/>
      <c r="GLK43" s="407"/>
      <c r="GLL43" s="407"/>
      <c r="GLM43" s="407"/>
      <c r="GLN43" s="407"/>
      <c r="GLO43" s="407"/>
      <c r="GLP43" s="407"/>
      <c r="GLQ43" s="407"/>
      <c r="GLR43" s="407"/>
      <c r="GLS43" s="407"/>
      <c r="GLT43" s="407"/>
      <c r="GLU43" s="407"/>
      <c r="GLV43" s="407"/>
      <c r="GLW43" s="407"/>
      <c r="GLX43" s="407"/>
      <c r="GLY43" s="407"/>
      <c r="GLZ43" s="407"/>
      <c r="GMA43" s="407"/>
      <c r="GMB43" s="407"/>
      <c r="GMC43" s="407"/>
      <c r="GMD43" s="407"/>
      <c r="GME43" s="407"/>
      <c r="GMF43" s="407"/>
      <c r="GMG43" s="407"/>
      <c r="GMH43" s="407"/>
      <c r="GMI43" s="407"/>
      <c r="GMJ43" s="407"/>
      <c r="GMK43" s="407"/>
      <c r="GML43" s="407"/>
      <c r="GMM43" s="407"/>
      <c r="GMN43" s="407"/>
      <c r="GMO43" s="407"/>
      <c r="GMP43" s="407"/>
      <c r="GMQ43" s="407"/>
      <c r="GMR43" s="407"/>
      <c r="GMS43" s="407"/>
      <c r="GMT43" s="407"/>
      <c r="GMU43" s="407"/>
      <c r="GMV43" s="407"/>
      <c r="GMW43" s="407"/>
      <c r="GMX43" s="407"/>
      <c r="GMY43" s="407"/>
      <c r="GMZ43" s="407"/>
      <c r="GNA43" s="407"/>
      <c r="GNB43" s="407"/>
      <c r="GNC43" s="407"/>
      <c r="GND43" s="407"/>
      <c r="GNE43" s="407"/>
      <c r="GNF43" s="407"/>
      <c r="GNG43" s="407"/>
      <c r="GNH43" s="407"/>
      <c r="GNI43" s="407"/>
      <c r="GNJ43" s="407"/>
      <c r="GNK43" s="407"/>
      <c r="GNL43" s="407"/>
      <c r="GNM43" s="407"/>
      <c r="GNN43" s="407"/>
      <c r="GNO43" s="407"/>
      <c r="GNP43" s="407"/>
      <c r="GNQ43" s="407"/>
      <c r="GNR43" s="407"/>
      <c r="GNS43" s="407"/>
      <c r="GNT43" s="407"/>
      <c r="GNU43" s="407"/>
      <c r="GNV43" s="407"/>
      <c r="GNW43" s="407"/>
      <c r="GNX43" s="407"/>
      <c r="GNY43" s="407"/>
      <c r="GNZ43" s="407"/>
      <c r="GOA43" s="407"/>
      <c r="GOB43" s="407"/>
      <c r="GOC43" s="407"/>
      <c r="GOD43" s="407"/>
      <c r="GOE43" s="407"/>
      <c r="GOF43" s="407"/>
      <c r="GOG43" s="407"/>
      <c r="GOH43" s="407"/>
      <c r="GOI43" s="407"/>
      <c r="GOJ43" s="407"/>
      <c r="GOK43" s="407"/>
      <c r="GOL43" s="407"/>
      <c r="GOM43" s="407"/>
      <c r="GON43" s="407"/>
      <c r="GOO43" s="407"/>
      <c r="GOP43" s="407"/>
      <c r="GOQ43" s="407"/>
      <c r="GOR43" s="407"/>
      <c r="GOS43" s="407"/>
      <c r="GOT43" s="407"/>
      <c r="GOU43" s="407"/>
      <c r="GOV43" s="407"/>
      <c r="GOW43" s="407"/>
      <c r="GOX43" s="407"/>
      <c r="GOY43" s="407"/>
      <c r="GOZ43" s="407"/>
      <c r="GPA43" s="407"/>
      <c r="GPB43" s="407"/>
      <c r="GPC43" s="407"/>
      <c r="GPD43" s="407"/>
      <c r="GPE43" s="407"/>
      <c r="GPF43" s="407"/>
      <c r="GPG43" s="407"/>
      <c r="GPH43" s="407"/>
      <c r="GPI43" s="407"/>
      <c r="GPJ43" s="407"/>
      <c r="GPK43" s="407"/>
      <c r="GPL43" s="407"/>
      <c r="GPM43" s="407"/>
      <c r="GPN43" s="407"/>
      <c r="GPO43" s="407"/>
      <c r="GPP43" s="407"/>
      <c r="GPQ43" s="407"/>
      <c r="GPR43" s="407"/>
      <c r="GPS43" s="407"/>
      <c r="GPT43" s="407"/>
      <c r="GPU43" s="407"/>
      <c r="GPV43" s="407"/>
      <c r="GPW43" s="407"/>
      <c r="GPX43" s="407"/>
      <c r="GPY43" s="407"/>
      <c r="GPZ43" s="407"/>
      <c r="GQA43" s="407"/>
      <c r="GQB43" s="407"/>
      <c r="GQC43" s="407"/>
      <c r="GQD43" s="407"/>
      <c r="GQE43" s="407"/>
      <c r="GQF43" s="407"/>
      <c r="GQG43" s="407"/>
      <c r="GQH43" s="407"/>
      <c r="GQI43" s="407"/>
      <c r="GQJ43" s="407"/>
      <c r="GQK43" s="407"/>
      <c r="GQL43" s="407"/>
      <c r="GQM43" s="407"/>
      <c r="GQN43" s="407"/>
      <c r="GQO43" s="407"/>
      <c r="GQP43" s="407"/>
      <c r="GQQ43" s="407"/>
      <c r="GQR43" s="407"/>
      <c r="GQS43" s="407"/>
      <c r="GQT43" s="407"/>
      <c r="GQU43" s="407"/>
      <c r="GQV43" s="407"/>
      <c r="GQW43" s="407"/>
      <c r="GQX43" s="407"/>
      <c r="GQY43" s="407"/>
      <c r="GQZ43" s="407"/>
      <c r="GRA43" s="407"/>
      <c r="GRB43" s="407"/>
      <c r="GRC43" s="407"/>
      <c r="GRD43" s="407"/>
      <c r="GRE43" s="407"/>
      <c r="GRF43" s="407"/>
      <c r="GRG43" s="407"/>
      <c r="GRH43" s="407"/>
      <c r="GRI43" s="407"/>
      <c r="GRJ43" s="407"/>
      <c r="GRK43" s="407"/>
      <c r="GRL43" s="407"/>
      <c r="GRM43" s="407"/>
      <c r="GRN43" s="407"/>
      <c r="GRO43" s="407"/>
      <c r="GRP43" s="407"/>
      <c r="GRQ43" s="407"/>
      <c r="GRR43" s="407"/>
      <c r="GRS43" s="407"/>
      <c r="GRT43" s="407"/>
      <c r="GRU43" s="407"/>
      <c r="GRV43" s="407"/>
      <c r="GRW43" s="407"/>
      <c r="GRX43" s="407"/>
      <c r="GRY43" s="407"/>
      <c r="GRZ43" s="407"/>
      <c r="GSA43" s="407"/>
      <c r="GSB43" s="407"/>
      <c r="GSC43" s="407"/>
      <c r="GSD43" s="407"/>
      <c r="GSE43" s="407"/>
      <c r="GSF43" s="407"/>
      <c r="GSG43" s="407"/>
      <c r="GSH43" s="407"/>
      <c r="GSI43" s="407"/>
      <c r="GSJ43" s="407"/>
      <c r="GSK43" s="407"/>
      <c r="GSL43" s="407"/>
      <c r="GSM43" s="407"/>
      <c r="GSN43" s="407"/>
      <c r="GSO43" s="407"/>
      <c r="GSP43" s="407"/>
      <c r="GSQ43" s="407"/>
      <c r="GSR43" s="407"/>
      <c r="GSS43" s="407"/>
      <c r="GST43" s="407"/>
      <c r="GSU43" s="407"/>
      <c r="GSV43" s="407"/>
      <c r="GSW43" s="407"/>
      <c r="GSX43" s="407"/>
      <c r="GSY43" s="407"/>
      <c r="GSZ43" s="407"/>
      <c r="GTA43" s="407"/>
      <c r="GTB43" s="407"/>
      <c r="GTC43" s="407"/>
      <c r="GTD43" s="407"/>
      <c r="GTE43" s="407"/>
      <c r="GTF43" s="407"/>
      <c r="GTG43" s="407"/>
      <c r="GTH43" s="407"/>
      <c r="GTI43" s="407"/>
      <c r="GTJ43" s="407"/>
      <c r="GTK43" s="407"/>
      <c r="GTL43" s="407"/>
      <c r="GTM43" s="407"/>
      <c r="GTN43" s="407"/>
      <c r="GTO43" s="407"/>
      <c r="GTP43" s="407"/>
      <c r="GTQ43" s="407"/>
      <c r="GTR43" s="407"/>
      <c r="GTS43" s="407"/>
      <c r="GTT43" s="407"/>
      <c r="GTU43" s="407"/>
      <c r="GTV43" s="407"/>
      <c r="GTW43" s="407"/>
      <c r="GTX43" s="407"/>
      <c r="GTY43" s="407"/>
      <c r="GTZ43" s="407"/>
      <c r="GUA43" s="407"/>
      <c r="GUB43" s="407"/>
      <c r="GUC43" s="407"/>
      <c r="GUD43" s="407"/>
      <c r="GUE43" s="407"/>
      <c r="GUF43" s="407"/>
      <c r="GUG43" s="407"/>
      <c r="GUH43" s="407"/>
      <c r="GUI43" s="407"/>
      <c r="GUJ43" s="407"/>
      <c r="GUK43" s="407"/>
      <c r="GUL43" s="407"/>
      <c r="GUM43" s="407"/>
      <c r="GUN43" s="407"/>
      <c r="GUO43" s="407"/>
      <c r="GUP43" s="407"/>
      <c r="GUQ43" s="407"/>
      <c r="GUR43" s="407"/>
      <c r="GUS43" s="407"/>
      <c r="GUT43" s="407"/>
      <c r="GUU43" s="407"/>
      <c r="GUV43" s="407"/>
      <c r="GUW43" s="407"/>
      <c r="GUX43" s="407"/>
      <c r="GUY43" s="407"/>
      <c r="GUZ43" s="407"/>
      <c r="GVA43" s="407"/>
      <c r="GVB43" s="407"/>
      <c r="GVC43" s="407"/>
      <c r="GVD43" s="407"/>
      <c r="GVE43" s="407"/>
      <c r="GVF43" s="407"/>
      <c r="GVG43" s="407"/>
      <c r="GVH43" s="407"/>
      <c r="GVI43" s="407"/>
      <c r="GVJ43" s="407"/>
      <c r="GVK43" s="407"/>
      <c r="GVL43" s="407"/>
      <c r="GVM43" s="407"/>
      <c r="GVN43" s="407"/>
      <c r="GVO43" s="407"/>
      <c r="GVP43" s="407"/>
      <c r="GVQ43" s="407"/>
      <c r="GVR43" s="407"/>
      <c r="GVS43" s="407"/>
      <c r="GVT43" s="407"/>
      <c r="GVU43" s="407"/>
      <c r="GVV43" s="407"/>
      <c r="GVW43" s="407"/>
      <c r="GVX43" s="407"/>
      <c r="GVY43" s="407"/>
      <c r="GVZ43" s="407"/>
      <c r="GWA43" s="407"/>
      <c r="GWB43" s="407"/>
      <c r="GWC43" s="407"/>
      <c r="GWD43" s="407"/>
      <c r="GWE43" s="407"/>
      <c r="GWF43" s="407"/>
      <c r="GWG43" s="407"/>
      <c r="GWH43" s="407"/>
      <c r="GWI43" s="407"/>
      <c r="GWJ43" s="407"/>
      <c r="GWK43" s="407"/>
      <c r="GWL43" s="407"/>
      <c r="GWM43" s="407"/>
      <c r="GWN43" s="407"/>
      <c r="GWO43" s="407"/>
      <c r="GWP43" s="407"/>
      <c r="GWQ43" s="407"/>
      <c r="GWR43" s="407"/>
      <c r="GWS43" s="407"/>
      <c r="GWT43" s="407"/>
      <c r="GWU43" s="407"/>
      <c r="GWV43" s="407"/>
      <c r="GWW43" s="407"/>
      <c r="GWX43" s="407"/>
      <c r="GWY43" s="407"/>
      <c r="GWZ43" s="407"/>
      <c r="GXA43" s="407"/>
      <c r="GXB43" s="407"/>
      <c r="GXC43" s="407"/>
      <c r="GXD43" s="407"/>
      <c r="GXE43" s="407"/>
      <c r="GXF43" s="407"/>
      <c r="GXG43" s="407"/>
      <c r="GXH43" s="407"/>
      <c r="GXI43" s="407"/>
      <c r="GXJ43" s="407"/>
      <c r="GXK43" s="407"/>
      <c r="GXL43" s="407"/>
      <c r="GXM43" s="407"/>
      <c r="GXN43" s="407"/>
      <c r="GXO43" s="407"/>
      <c r="GXP43" s="407"/>
      <c r="GXQ43" s="407"/>
      <c r="GXR43" s="407"/>
      <c r="GXS43" s="407"/>
      <c r="GXT43" s="407"/>
      <c r="GXU43" s="407"/>
      <c r="GXV43" s="407"/>
      <c r="GXW43" s="407"/>
      <c r="GXX43" s="407"/>
      <c r="GXY43" s="407"/>
      <c r="GXZ43" s="407"/>
      <c r="GYA43" s="407"/>
      <c r="GYB43" s="407"/>
      <c r="GYC43" s="407"/>
      <c r="GYD43" s="407"/>
      <c r="GYE43" s="407"/>
      <c r="GYF43" s="407"/>
      <c r="GYG43" s="407"/>
      <c r="GYH43" s="407"/>
      <c r="GYI43" s="407"/>
      <c r="GYJ43" s="407"/>
      <c r="GYK43" s="407"/>
      <c r="GYL43" s="407"/>
      <c r="GYM43" s="407"/>
      <c r="GYN43" s="407"/>
      <c r="GYO43" s="407"/>
      <c r="GYP43" s="407"/>
      <c r="GYQ43" s="407"/>
      <c r="GYR43" s="407"/>
      <c r="GYS43" s="407"/>
      <c r="GYT43" s="407"/>
      <c r="GYU43" s="407"/>
      <c r="GYV43" s="407"/>
      <c r="GYW43" s="407"/>
      <c r="GYX43" s="407"/>
      <c r="GYY43" s="407"/>
      <c r="GYZ43" s="407"/>
      <c r="GZA43" s="407"/>
      <c r="GZB43" s="407"/>
      <c r="GZC43" s="407"/>
      <c r="GZD43" s="407"/>
      <c r="GZE43" s="407"/>
      <c r="GZF43" s="407"/>
      <c r="GZG43" s="407"/>
      <c r="GZH43" s="407"/>
      <c r="GZI43" s="407"/>
      <c r="GZJ43" s="407"/>
      <c r="GZK43" s="407"/>
      <c r="GZL43" s="407"/>
      <c r="GZM43" s="407"/>
      <c r="GZN43" s="407"/>
      <c r="GZO43" s="407"/>
      <c r="GZP43" s="407"/>
      <c r="GZQ43" s="407"/>
      <c r="GZR43" s="407"/>
      <c r="GZS43" s="407"/>
      <c r="GZT43" s="407"/>
      <c r="GZU43" s="407"/>
      <c r="GZV43" s="407"/>
      <c r="GZW43" s="407"/>
      <c r="GZX43" s="407"/>
      <c r="GZY43" s="407"/>
      <c r="GZZ43" s="407"/>
      <c r="HAA43" s="407"/>
      <c r="HAB43" s="407"/>
      <c r="HAC43" s="407"/>
      <c r="HAD43" s="407"/>
      <c r="HAE43" s="407"/>
      <c r="HAF43" s="407"/>
      <c r="HAG43" s="407"/>
      <c r="HAH43" s="407"/>
      <c r="HAI43" s="407"/>
      <c r="HAJ43" s="407"/>
      <c r="HAK43" s="407"/>
      <c r="HAL43" s="407"/>
      <c r="HAM43" s="407"/>
      <c r="HAN43" s="407"/>
      <c r="HAO43" s="407"/>
      <c r="HAP43" s="407"/>
      <c r="HAQ43" s="407"/>
      <c r="HAR43" s="407"/>
      <c r="HAS43" s="407"/>
      <c r="HAT43" s="407"/>
      <c r="HAU43" s="407"/>
      <c r="HAV43" s="407"/>
      <c r="HAW43" s="407"/>
      <c r="HAX43" s="407"/>
      <c r="HAY43" s="407"/>
      <c r="HAZ43" s="407"/>
      <c r="HBA43" s="407"/>
      <c r="HBB43" s="407"/>
      <c r="HBC43" s="407"/>
      <c r="HBD43" s="407"/>
      <c r="HBE43" s="407"/>
      <c r="HBF43" s="407"/>
      <c r="HBG43" s="407"/>
      <c r="HBH43" s="407"/>
      <c r="HBI43" s="407"/>
      <c r="HBJ43" s="407"/>
      <c r="HBK43" s="407"/>
      <c r="HBL43" s="407"/>
      <c r="HBM43" s="407"/>
      <c r="HBN43" s="407"/>
      <c r="HBO43" s="407"/>
      <c r="HBP43" s="407"/>
      <c r="HBQ43" s="407"/>
      <c r="HBR43" s="407"/>
      <c r="HBS43" s="407"/>
      <c r="HBT43" s="407"/>
      <c r="HBU43" s="407"/>
      <c r="HBV43" s="407"/>
      <c r="HBW43" s="407"/>
      <c r="HBX43" s="407"/>
      <c r="HBY43" s="407"/>
      <c r="HBZ43" s="407"/>
      <c r="HCA43" s="407"/>
      <c r="HCB43" s="407"/>
      <c r="HCC43" s="407"/>
      <c r="HCD43" s="407"/>
      <c r="HCE43" s="407"/>
      <c r="HCF43" s="407"/>
      <c r="HCG43" s="407"/>
      <c r="HCH43" s="407"/>
      <c r="HCI43" s="407"/>
      <c r="HCJ43" s="407"/>
      <c r="HCK43" s="407"/>
      <c r="HCL43" s="407"/>
      <c r="HCM43" s="407"/>
      <c r="HCN43" s="407"/>
      <c r="HCO43" s="407"/>
      <c r="HCP43" s="407"/>
      <c r="HCQ43" s="407"/>
      <c r="HCR43" s="407"/>
      <c r="HCS43" s="407"/>
      <c r="HCT43" s="407"/>
      <c r="HCU43" s="407"/>
      <c r="HCV43" s="407"/>
      <c r="HCW43" s="407"/>
      <c r="HCX43" s="407"/>
      <c r="HCY43" s="407"/>
      <c r="HCZ43" s="407"/>
      <c r="HDA43" s="407"/>
      <c r="HDB43" s="407"/>
      <c r="HDC43" s="407"/>
      <c r="HDD43" s="407"/>
      <c r="HDE43" s="407"/>
      <c r="HDF43" s="407"/>
      <c r="HDG43" s="407"/>
      <c r="HDH43" s="407"/>
      <c r="HDI43" s="407"/>
      <c r="HDJ43" s="407"/>
      <c r="HDK43" s="407"/>
      <c r="HDL43" s="407"/>
      <c r="HDM43" s="407"/>
      <c r="HDN43" s="407"/>
      <c r="HDO43" s="407"/>
      <c r="HDP43" s="407"/>
      <c r="HDQ43" s="407"/>
      <c r="HDR43" s="407"/>
      <c r="HDS43" s="407"/>
      <c r="HDT43" s="407"/>
      <c r="HDU43" s="407"/>
      <c r="HDV43" s="407"/>
      <c r="HDW43" s="407"/>
      <c r="HDX43" s="407"/>
      <c r="HDY43" s="407"/>
      <c r="HDZ43" s="407"/>
      <c r="HEA43" s="407"/>
      <c r="HEB43" s="407"/>
      <c r="HEC43" s="407"/>
      <c r="HED43" s="407"/>
      <c r="HEE43" s="407"/>
      <c r="HEF43" s="407"/>
      <c r="HEG43" s="407"/>
      <c r="HEH43" s="407"/>
      <c r="HEI43" s="407"/>
      <c r="HEJ43" s="407"/>
      <c r="HEK43" s="407"/>
      <c r="HEL43" s="407"/>
      <c r="HEM43" s="407"/>
      <c r="HEN43" s="407"/>
      <c r="HEO43" s="407"/>
      <c r="HEP43" s="407"/>
      <c r="HEQ43" s="407"/>
      <c r="HER43" s="407"/>
      <c r="HES43" s="407"/>
      <c r="HET43" s="407"/>
      <c r="HEU43" s="407"/>
      <c r="HEV43" s="407"/>
      <c r="HEW43" s="407"/>
      <c r="HEX43" s="407"/>
      <c r="HEY43" s="407"/>
      <c r="HEZ43" s="407"/>
      <c r="HFA43" s="407"/>
      <c r="HFB43" s="407"/>
      <c r="HFC43" s="407"/>
      <c r="HFD43" s="407"/>
      <c r="HFE43" s="407"/>
      <c r="HFF43" s="407"/>
      <c r="HFG43" s="407"/>
      <c r="HFH43" s="407"/>
      <c r="HFI43" s="407"/>
      <c r="HFJ43" s="407"/>
      <c r="HFK43" s="407"/>
      <c r="HFL43" s="407"/>
      <c r="HFM43" s="407"/>
      <c r="HFN43" s="407"/>
      <c r="HFO43" s="407"/>
      <c r="HFP43" s="407"/>
      <c r="HFQ43" s="407"/>
      <c r="HFR43" s="407"/>
      <c r="HFS43" s="407"/>
      <c r="HFT43" s="407"/>
      <c r="HFU43" s="407"/>
      <c r="HFV43" s="407"/>
      <c r="HFW43" s="407"/>
      <c r="HFX43" s="407"/>
      <c r="HFY43" s="407"/>
      <c r="HFZ43" s="407"/>
      <c r="HGA43" s="407"/>
      <c r="HGB43" s="407"/>
      <c r="HGC43" s="407"/>
      <c r="HGD43" s="407"/>
      <c r="HGE43" s="407"/>
      <c r="HGF43" s="407"/>
      <c r="HGG43" s="407"/>
      <c r="HGH43" s="407"/>
      <c r="HGI43" s="407"/>
      <c r="HGJ43" s="407"/>
      <c r="HGK43" s="407"/>
      <c r="HGL43" s="407"/>
      <c r="HGM43" s="407"/>
      <c r="HGN43" s="407"/>
      <c r="HGO43" s="407"/>
      <c r="HGP43" s="407"/>
      <c r="HGQ43" s="407"/>
      <c r="HGR43" s="407"/>
      <c r="HGS43" s="407"/>
      <c r="HGT43" s="407"/>
      <c r="HGU43" s="407"/>
      <c r="HGV43" s="407"/>
      <c r="HGW43" s="407"/>
      <c r="HGX43" s="407"/>
      <c r="HGY43" s="407"/>
      <c r="HGZ43" s="407"/>
      <c r="HHA43" s="407"/>
      <c r="HHB43" s="407"/>
      <c r="HHC43" s="407"/>
      <c r="HHD43" s="407"/>
      <c r="HHE43" s="407"/>
      <c r="HHF43" s="407"/>
      <c r="HHG43" s="407"/>
      <c r="HHH43" s="407"/>
      <c r="HHI43" s="407"/>
      <c r="HHJ43" s="407"/>
      <c r="HHK43" s="407"/>
      <c r="HHL43" s="407"/>
      <c r="HHM43" s="407"/>
      <c r="HHN43" s="407"/>
      <c r="HHO43" s="407"/>
      <c r="HHP43" s="407"/>
      <c r="HHQ43" s="407"/>
      <c r="HHR43" s="407"/>
      <c r="HHS43" s="407"/>
      <c r="HHT43" s="407"/>
      <c r="HHU43" s="407"/>
      <c r="HHV43" s="407"/>
      <c r="HHW43" s="407"/>
      <c r="HHX43" s="407"/>
      <c r="HHY43" s="407"/>
      <c r="HHZ43" s="407"/>
      <c r="HIA43" s="407"/>
      <c r="HIB43" s="407"/>
      <c r="HIC43" s="407"/>
      <c r="HID43" s="407"/>
      <c r="HIE43" s="407"/>
      <c r="HIF43" s="407"/>
      <c r="HIG43" s="407"/>
      <c r="HIH43" s="407"/>
      <c r="HII43" s="407"/>
      <c r="HIJ43" s="407"/>
      <c r="HIK43" s="407"/>
      <c r="HIL43" s="407"/>
      <c r="HIM43" s="407"/>
      <c r="HIN43" s="407"/>
      <c r="HIO43" s="407"/>
      <c r="HIP43" s="407"/>
      <c r="HIQ43" s="407"/>
      <c r="HIR43" s="407"/>
      <c r="HIS43" s="407"/>
      <c r="HIT43" s="407"/>
      <c r="HIU43" s="407"/>
      <c r="HIV43" s="407"/>
      <c r="HIW43" s="407"/>
      <c r="HIX43" s="407"/>
      <c r="HIY43" s="407"/>
      <c r="HIZ43" s="407"/>
      <c r="HJA43" s="407"/>
      <c r="HJB43" s="407"/>
      <c r="HJC43" s="407"/>
      <c r="HJD43" s="407"/>
      <c r="HJE43" s="407"/>
      <c r="HJF43" s="407"/>
      <c r="HJG43" s="407"/>
      <c r="HJH43" s="407"/>
      <c r="HJI43" s="407"/>
      <c r="HJJ43" s="407"/>
      <c r="HJK43" s="407"/>
      <c r="HJL43" s="407"/>
      <c r="HJM43" s="407"/>
      <c r="HJN43" s="407"/>
      <c r="HJO43" s="407"/>
      <c r="HJP43" s="407"/>
      <c r="HJQ43" s="407"/>
      <c r="HJR43" s="407"/>
      <c r="HJS43" s="407"/>
      <c r="HJT43" s="407"/>
      <c r="HJU43" s="407"/>
      <c r="HJV43" s="407"/>
      <c r="HJW43" s="407"/>
      <c r="HJX43" s="407"/>
      <c r="HJY43" s="407"/>
      <c r="HJZ43" s="407"/>
      <c r="HKA43" s="407"/>
      <c r="HKB43" s="407"/>
      <c r="HKC43" s="407"/>
      <c r="HKD43" s="407"/>
      <c r="HKE43" s="407"/>
      <c r="HKF43" s="407"/>
      <c r="HKG43" s="407"/>
      <c r="HKH43" s="407"/>
      <c r="HKI43" s="407"/>
      <c r="HKJ43" s="407"/>
      <c r="HKK43" s="407"/>
      <c r="HKL43" s="407"/>
      <c r="HKM43" s="407"/>
      <c r="HKN43" s="407"/>
      <c r="HKO43" s="407"/>
      <c r="HKP43" s="407"/>
      <c r="HKQ43" s="407"/>
      <c r="HKR43" s="407"/>
      <c r="HKS43" s="407"/>
      <c r="HKT43" s="407"/>
      <c r="HKU43" s="407"/>
      <c r="HKV43" s="407"/>
      <c r="HKW43" s="407"/>
      <c r="HKX43" s="407"/>
      <c r="HKY43" s="407"/>
      <c r="HKZ43" s="407"/>
      <c r="HLA43" s="407"/>
      <c r="HLB43" s="407"/>
      <c r="HLC43" s="407"/>
      <c r="HLD43" s="407"/>
      <c r="HLE43" s="407"/>
      <c r="HLF43" s="407"/>
      <c r="HLG43" s="407"/>
      <c r="HLH43" s="407"/>
      <c r="HLI43" s="407"/>
      <c r="HLJ43" s="407"/>
      <c r="HLK43" s="407"/>
      <c r="HLL43" s="407"/>
      <c r="HLM43" s="407"/>
      <c r="HLN43" s="407"/>
      <c r="HLO43" s="407"/>
      <c r="HLP43" s="407"/>
      <c r="HLQ43" s="407"/>
      <c r="HLR43" s="407"/>
      <c r="HLS43" s="407"/>
      <c r="HLT43" s="407"/>
      <c r="HLU43" s="407"/>
      <c r="HLV43" s="407"/>
      <c r="HLW43" s="407"/>
      <c r="HLX43" s="407"/>
      <c r="HLY43" s="407"/>
      <c r="HLZ43" s="407"/>
      <c r="HMA43" s="407"/>
      <c r="HMB43" s="407"/>
      <c r="HMC43" s="407"/>
      <c r="HMD43" s="407"/>
      <c r="HME43" s="407"/>
      <c r="HMF43" s="407"/>
      <c r="HMG43" s="407"/>
      <c r="HMH43" s="407"/>
      <c r="HMI43" s="407"/>
      <c r="HMJ43" s="407"/>
      <c r="HMK43" s="407"/>
      <c r="HML43" s="407"/>
      <c r="HMM43" s="407"/>
      <c r="HMN43" s="407"/>
      <c r="HMO43" s="407"/>
      <c r="HMP43" s="407"/>
      <c r="HMQ43" s="407"/>
      <c r="HMR43" s="407"/>
      <c r="HMS43" s="407"/>
      <c r="HMT43" s="407"/>
      <c r="HMU43" s="407"/>
      <c r="HMV43" s="407"/>
      <c r="HMW43" s="407"/>
      <c r="HMX43" s="407"/>
      <c r="HMY43" s="407"/>
      <c r="HMZ43" s="407"/>
      <c r="HNA43" s="407"/>
      <c r="HNB43" s="407"/>
      <c r="HNC43" s="407"/>
      <c r="HND43" s="407"/>
      <c r="HNE43" s="407"/>
      <c r="HNF43" s="407"/>
      <c r="HNG43" s="407"/>
      <c r="HNH43" s="407"/>
      <c r="HNI43" s="407"/>
      <c r="HNJ43" s="407"/>
      <c r="HNK43" s="407"/>
      <c r="HNL43" s="407"/>
      <c r="HNM43" s="407"/>
      <c r="HNN43" s="407"/>
      <c r="HNO43" s="407"/>
      <c r="HNP43" s="407"/>
      <c r="HNQ43" s="407"/>
      <c r="HNR43" s="407"/>
      <c r="HNS43" s="407"/>
      <c r="HNT43" s="407"/>
      <c r="HNU43" s="407"/>
      <c r="HNV43" s="407"/>
      <c r="HNW43" s="407"/>
      <c r="HNX43" s="407"/>
      <c r="HNY43" s="407"/>
      <c r="HNZ43" s="407"/>
      <c r="HOA43" s="407"/>
      <c r="HOB43" s="407"/>
      <c r="HOC43" s="407"/>
      <c r="HOD43" s="407"/>
      <c r="HOE43" s="407"/>
      <c r="HOF43" s="407"/>
      <c r="HOG43" s="407"/>
      <c r="HOH43" s="407"/>
      <c r="HOI43" s="407"/>
      <c r="HOJ43" s="407"/>
      <c r="HOK43" s="407"/>
      <c r="HOL43" s="407"/>
      <c r="HOM43" s="407"/>
      <c r="HON43" s="407"/>
      <c r="HOO43" s="407"/>
      <c r="HOP43" s="407"/>
      <c r="HOQ43" s="407"/>
      <c r="HOR43" s="407"/>
      <c r="HOS43" s="407"/>
      <c r="HOT43" s="407"/>
      <c r="HOU43" s="407"/>
      <c r="HOV43" s="407"/>
      <c r="HOW43" s="407"/>
      <c r="HOX43" s="407"/>
      <c r="HOY43" s="407"/>
      <c r="HOZ43" s="407"/>
      <c r="HPA43" s="407"/>
      <c r="HPB43" s="407"/>
      <c r="HPC43" s="407"/>
      <c r="HPD43" s="407"/>
      <c r="HPE43" s="407"/>
      <c r="HPF43" s="407"/>
      <c r="HPG43" s="407"/>
      <c r="HPH43" s="407"/>
      <c r="HPI43" s="407"/>
      <c r="HPJ43" s="407"/>
      <c r="HPK43" s="407"/>
      <c r="HPL43" s="407"/>
      <c r="HPM43" s="407"/>
      <c r="HPN43" s="407"/>
      <c r="HPO43" s="407"/>
      <c r="HPP43" s="407"/>
      <c r="HPQ43" s="407"/>
      <c r="HPR43" s="407"/>
      <c r="HPS43" s="407"/>
      <c r="HPT43" s="407"/>
      <c r="HPU43" s="407"/>
      <c r="HPV43" s="407"/>
      <c r="HPW43" s="407"/>
      <c r="HPX43" s="407"/>
      <c r="HPY43" s="407"/>
      <c r="HPZ43" s="407"/>
      <c r="HQA43" s="407"/>
      <c r="HQB43" s="407"/>
      <c r="HQC43" s="407"/>
      <c r="HQD43" s="407"/>
      <c r="HQE43" s="407"/>
      <c r="HQF43" s="407"/>
      <c r="HQG43" s="407"/>
      <c r="HQH43" s="407"/>
      <c r="HQI43" s="407"/>
      <c r="HQJ43" s="407"/>
      <c r="HQK43" s="407"/>
      <c r="HQL43" s="407"/>
      <c r="HQM43" s="407"/>
      <c r="HQN43" s="407"/>
      <c r="HQO43" s="407"/>
      <c r="HQP43" s="407"/>
      <c r="HQQ43" s="407"/>
      <c r="HQR43" s="407"/>
      <c r="HQS43" s="407"/>
      <c r="HQT43" s="407"/>
      <c r="HQU43" s="407"/>
      <c r="HQV43" s="407"/>
      <c r="HQW43" s="407"/>
      <c r="HQX43" s="407"/>
      <c r="HQY43" s="407"/>
      <c r="HQZ43" s="407"/>
      <c r="HRA43" s="407"/>
      <c r="HRB43" s="407"/>
      <c r="HRC43" s="407"/>
      <c r="HRD43" s="407"/>
      <c r="HRE43" s="407"/>
      <c r="HRF43" s="407"/>
      <c r="HRG43" s="407"/>
      <c r="HRH43" s="407"/>
      <c r="HRI43" s="407"/>
      <c r="HRJ43" s="407"/>
      <c r="HRK43" s="407"/>
      <c r="HRL43" s="407"/>
      <c r="HRM43" s="407"/>
      <c r="HRN43" s="407"/>
      <c r="HRO43" s="407"/>
      <c r="HRP43" s="407"/>
      <c r="HRQ43" s="407"/>
      <c r="HRR43" s="407"/>
      <c r="HRS43" s="407"/>
      <c r="HRT43" s="407"/>
      <c r="HRU43" s="407"/>
      <c r="HRV43" s="407"/>
      <c r="HRW43" s="407"/>
      <c r="HRX43" s="407"/>
      <c r="HRY43" s="407"/>
      <c r="HRZ43" s="407"/>
      <c r="HSA43" s="407"/>
      <c r="HSB43" s="407"/>
      <c r="HSC43" s="407"/>
      <c r="HSD43" s="407"/>
      <c r="HSE43" s="407"/>
      <c r="HSF43" s="407"/>
      <c r="HSG43" s="407"/>
      <c r="HSH43" s="407"/>
      <c r="HSI43" s="407"/>
      <c r="HSJ43" s="407"/>
      <c r="HSK43" s="407"/>
      <c r="HSL43" s="407"/>
      <c r="HSM43" s="407"/>
      <c r="HSN43" s="407"/>
      <c r="HSO43" s="407"/>
      <c r="HSP43" s="407"/>
      <c r="HSQ43" s="407"/>
      <c r="HSR43" s="407"/>
      <c r="HSS43" s="407"/>
      <c r="HST43" s="407"/>
      <c r="HSU43" s="407"/>
      <c r="HSV43" s="407"/>
      <c r="HSW43" s="407"/>
      <c r="HSX43" s="407"/>
      <c r="HSY43" s="407"/>
      <c r="HSZ43" s="407"/>
      <c r="HTA43" s="407"/>
      <c r="HTB43" s="407"/>
      <c r="HTC43" s="407"/>
      <c r="HTD43" s="407"/>
      <c r="HTE43" s="407"/>
      <c r="HTF43" s="407"/>
      <c r="HTG43" s="407"/>
      <c r="HTH43" s="407"/>
      <c r="HTI43" s="407"/>
      <c r="HTJ43" s="407"/>
      <c r="HTK43" s="407"/>
      <c r="HTL43" s="407"/>
      <c r="HTM43" s="407"/>
      <c r="HTN43" s="407"/>
      <c r="HTO43" s="407"/>
      <c r="HTP43" s="407"/>
      <c r="HTQ43" s="407"/>
      <c r="HTR43" s="407"/>
      <c r="HTS43" s="407"/>
      <c r="HTT43" s="407"/>
      <c r="HTU43" s="407"/>
      <c r="HTV43" s="407"/>
      <c r="HTW43" s="407"/>
      <c r="HTX43" s="407"/>
      <c r="HTY43" s="407"/>
      <c r="HTZ43" s="407"/>
      <c r="HUA43" s="407"/>
      <c r="HUB43" s="407"/>
      <c r="HUC43" s="407"/>
      <c r="HUD43" s="407"/>
      <c r="HUE43" s="407"/>
      <c r="HUF43" s="407"/>
      <c r="HUG43" s="407"/>
      <c r="HUH43" s="407"/>
      <c r="HUI43" s="407"/>
      <c r="HUJ43" s="407"/>
      <c r="HUK43" s="407"/>
      <c r="HUL43" s="407"/>
      <c r="HUM43" s="407"/>
      <c r="HUN43" s="407"/>
      <c r="HUO43" s="407"/>
      <c r="HUP43" s="407"/>
      <c r="HUQ43" s="407"/>
      <c r="HUR43" s="407"/>
      <c r="HUS43" s="407"/>
      <c r="HUT43" s="407"/>
      <c r="HUU43" s="407"/>
      <c r="HUV43" s="407"/>
      <c r="HUW43" s="407"/>
      <c r="HUX43" s="407"/>
      <c r="HUY43" s="407"/>
      <c r="HUZ43" s="407"/>
      <c r="HVA43" s="407"/>
      <c r="HVB43" s="407"/>
      <c r="HVC43" s="407"/>
      <c r="HVD43" s="407"/>
      <c r="HVE43" s="407"/>
      <c r="HVF43" s="407"/>
      <c r="HVG43" s="407"/>
      <c r="HVH43" s="407"/>
      <c r="HVI43" s="407"/>
      <c r="HVJ43" s="407"/>
      <c r="HVK43" s="407"/>
      <c r="HVL43" s="407"/>
      <c r="HVM43" s="407"/>
      <c r="HVN43" s="407"/>
      <c r="HVO43" s="407"/>
      <c r="HVP43" s="407"/>
      <c r="HVQ43" s="407"/>
      <c r="HVR43" s="407"/>
      <c r="HVS43" s="407"/>
      <c r="HVT43" s="407"/>
      <c r="HVU43" s="407"/>
      <c r="HVV43" s="407"/>
      <c r="HVW43" s="407"/>
      <c r="HVX43" s="407"/>
      <c r="HVY43" s="407"/>
      <c r="HVZ43" s="407"/>
      <c r="HWA43" s="407"/>
      <c r="HWB43" s="407"/>
      <c r="HWC43" s="407"/>
      <c r="HWD43" s="407"/>
      <c r="HWE43" s="407"/>
      <c r="HWF43" s="407"/>
      <c r="HWG43" s="407"/>
      <c r="HWH43" s="407"/>
      <c r="HWI43" s="407"/>
      <c r="HWJ43" s="407"/>
      <c r="HWK43" s="407"/>
      <c r="HWL43" s="407"/>
      <c r="HWM43" s="407"/>
      <c r="HWN43" s="407"/>
      <c r="HWO43" s="407"/>
      <c r="HWP43" s="407"/>
      <c r="HWQ43" s="407"/>
      <c r="HWR43" s="407"/>
      <c r="HWS43" s="407"/>
      <c r="HWT43" s="407"/>
      <c r="HWU43" s="407"/>
      <c r="HWV43" s="407"/>
      <c r="HWW43" s="407"/>
      <c r="HWX43" s="407"/>
      <c r="HWY43" s="407"/>
      <c r="HWZ43" s="407"/>
      <c r="HXA43" s="407"/>
      <c r="HXB43" s="407"/>
      <c r="HXC43" s="407"/>
      <c r="HXD43" s="407"/>
      <c r="HXE43" s="407"/>
      <c r="HXF43" s="407"/>
      <c r="HXG43" s="407"/>
      <c r="HXH43" s="407"/>
      <c r="HXI43" s="407"/>
      <c r="HXJ43" s="407"/>
      <c r="HXK43" s="407"/>
      <c r="HXL43" s="407"/>
      <c r="HXM43" s="407"/>
      <c r="HXN43" s="407"/>
      <c r="HXO43" s="407"/>
      <c r="HXP43" s="407"/>
      <c r="HXQ43" s="407"/>
      <c r="HXR43" s="407"/>
      <c r="HXS43" s="407"/>
      <c r="HXT43" s="407"/>
      <c r="HXU43" s="407"/>
      <c r="HXV43" s="407"/>
      <c r="HXW43" s="407"/>
      <c r="HXX43" s="407"/>
      <c r="HXY43" s="407"/>
      <c r="HXZ43" s="407"/>
      <c r="HYA43" s="407"/>
      <c r="HYB43" s="407"/>
      <c r="HYC43" s="407"/>
      <c r="HYD43" s="407"/>
      <c r="HYE43" s="407"/>
      <c r="HYF43" s="407"/>
      <c r="HYG43" s="407"/>
      <c r="HYH43" s="407"/>
      <c r="HYI43" s="407"/>
      <c r="HYJ43" s="407"/>
      <c r="HYK43" s="407"/>
      <c r="HYL43" s="407"/>
      <c r="HYM43" s="407"/>
      <c r="HYN43" s="407"/>
      <c r="HYO43" s="407"/>
      <c r="HYP43" s="407"/>
      <c r="HYQ43" s="407"/>
      <c r="HYR43" s="407"/>
      <c r="HYS43" s="407"/>
      <c r="HYT43" s="407"/>
      <c r="HYU43" s="407"/>
      <c r="HYV43" s="407"/>
      <c r="HYW43" s="407"/>
      <c r="HYX43" s="407"/>
      <c r="HYY43" s="407"/>
      <c r="HYZ43" s="407"/>
      <c r="HZA43" s="407"/>
      <c r="HZB43" s="407"/>
      <c r="HZC43" s="407"/>
      <c r="HZD43" s="407"/>
      <c r="HZE43" s="407"/>
      <c r="HZF43" s="407"/>
      <c r="HZG43" s="407"/>
      <c r="HZH43" s="407"/>
      <c r="HZI43" s="407"/>
      <c r="HZJ43" s="407"/>
      <c r="HZK43" s="407"/>
      <c r="HZL43" s="407"/>
      <c r="HZM43" s="407"/>
      <c r="HZN43" s="407"/>
      <c r="HZO43" s="407"/>
      <c r="HZP43" s="407"/>
      <c r="HZQ43" s="407"/>
      <c r="HZR43" s="407"/>
      <c r="HZS43" s="407"/>
      <c r="HZT43" s="407"/>
      <c r="HZU43" s="407"/>
      <c r="HZV43" s="407"/>
      <c r="HZW43" s="407"/>
      <c r="HZX43" s="407"/>
      <c r="HZY43" s="407"/>
      <c r="HZZ43" s="407"/>
      <c r="IAA43" s="407"/>
      <c r="IAB43" s="407"/>
      <c r="IAC43" s="407"/>
      <c r="IAD43" s="407"/>
      <c r="IAE43" s="407"/>
      <c r="IAF43" s="407"/>
      <c r="IAG43" s="407"/>
      <c r="IAH43" s="407"/>
      <c r="IAI43" s="407"/>
      <c r="IAJ43" s="407"/>
      <c r="IAK43" s="407"/>
      <c r="IAL43" s="407"/>
      <c r="IAM43" s="407"/>
      <c r="IAN43" s="407"/>
      <c r="IAO43" s="407"/>
      <c r="IAP43" s="407"/>
      <c r="IAQ43" s="407"/>
      <c r="IAR43" s="407"/>
      <c r="IAS43" s="407"/>
      <c r="IAT43" s="407"/>
      <c r="IAU43" s="407"/>
      <c r="IAV43" s="407"/>
      <c r="IAW43" s="407"/>
      <c r="IAX43" s="407"/>
      <c r="IAY43" s="407"/>
      <c r="IAZ43" s="407"/>
      <c r="IBA43" s="407"/>
      <c r="IBB43" s="407"/>
      <c r="IBC43" s="407"/>
      <c r="IBD43" s="407"/>
      <c r="IBE43" s="407"/>
      <c r="IBF43" s="407"/>
      <c r="IBG43" s="407"/>
      <c r="IBH43" s="407"/>
      <c r="IBI43" s="407"/>
      <c r="IBJ43" s="407"/>
      <c r="IBK43" s="407"/>
      <c r="IBL43" s="407"/>
      <c r="IBM43" s="407"/>
      <c r="IBN43" s="407"/>
      <c r="IBO43" s="407"/>
      <c r="IBP43" s="407"/>
      <c r="IBQ43" s="407"/>
      <c r="IBR43" s="407"/>
      <c r="IBS43" s="407"/>
      <c r="IBT43" s="407"/>
      <c r="IBU43" s="407"/>
      <c r="IBV43" s="407"/>
      <c r="IBW43" s="407"/>
      <c r="IBX43" s="407"/>
      <c r="IBY43" s="407"/>
      <c r="IBZ43" s="407"/>
      <c r="ICA43" s="407"/>
      <c r="ICB43" s="407"/>
      <c r="ICC43" s="407"/>
      <c r="ICD43" s="407"/>
      <c r="ICE43" s="407"/>
      <c r="ICF43" s="407"/>
      <c r="ICG43" s="407"/>
      <c r="ICH43" s="407"/>
      <c r="ICI43" s="407"/>
      <c r="ICJ43" s="407"/>
      <c r="ICK43" s="407"/>
      <c r="ICL43" s="407"/>
      <c r="ICM43" s="407"/>
      <c r="ICN43" s="407"/>
      <c r="ICO43" s="407"/>
      <c r="ICP43" s="407"/>
      <c r="ICQ43" s="407"/>
      <c r="ICR43" s="407"/>
      <c r="ICS43" s="407"/>
      <c r="ICT43" s="407"/>
      <c r="ICU43" s="407"/>
      <c r="ICV43" s="407"/>
      <c r="ICW43" s="407"/>
      <c r="ICX43" s="407"/>
      <c r="ICY43" s="407"/>
      <c r="ICZ43" s="407"/>
      <c r="IDA43" s="407"/>
      <c r="IDB43" s="407"/>
      <c r="IDC43" s="407"/>
      <c r="IDD43" s="407"/>
      <c r="IDE43" s="407"/>
      <c r="IDF43" s="407"/>
      <c r="IDG43" s="407"/>
      <c r="IDH43" s="407"/>
      <c r="IDI43" s="407"/>
      <c r="IDJ43" s="407"/>
      <c r="IDK43" s="407"/>
      <c r="IDL43" s="407"/>
      <c r="IDM43" s="407"/>
      <c r="IDN43" s="407"/>
      <c r="IDO43" s="407"/>
      <c r="IDP43" s="407"/>
      <c r="IDQ43" s="407"/>
      <c r="IDR43" s="407"/>
      <c r="IDS43" s="407"/>
      <c r="IDT43" s="407"/>
      <c r="IDU43" s="407"/>
      <c r="IDV43" s="407"/>
      <c r="IDW43" s="407"/>
      <c r="IDX43" s="407"/>
      <c r="IDY43" s="407"/>
      <c r="IDZ43" s="407"/>
      <c r="IEA43" s="407"/>
      <c r="IEB43" s="407"/>
      <c r="IEC43" s="407"/>
      <c r="IED43" s="407"/>
      <c r="IEE43" s="407"/>
      <c r="IEF43" s="407"/>
      <c r="IEG43" s="407"/>
      <c r="IEH43" s="407"/>
      <c r="IEI43" s="407"/>
      <c r="IEJ43" s="407"/>
      <c r="IEK43" s="407"/>
      <c r="IEL43" s="407"/>
      <c r="IEM43" s="407"/>
      <c r="IEN43" s="407"/>
      <c r="IEO43" s="407"/>
      <c r="IEP43" s="407"/>
      <c r="IEQ43" s="407"/>
      <c r="IER43" s="407"/>
      <c r="IES43" s="407"/>
      <c r="IET43" s="407"/>
      <c r="IEU43" s="407"/>
      <c r="IEV43" s="407"/>
      <c r="IEW43" s="407"/>
      <c r="IEX43" s="407"/>
      <c r="IEY43" s="407"/>
      <c r="IEZ43" s="407"/>
      <c r="IFA43" s="407"/>
      <c r="IFB43" s="407"/>
      <c r="IFC43" s="407"/>
      <c r="IFD43" s="407"/>
      <c r="IFE43" s="407"/>
      <c r="IFF43" s="407"/>
      <c r="IFG43" s="407"/>
      <c r="IFH43" s="407"/>
      <c r="IFI43" s="407"/>
      <c r="IFJ43" s="407"/>
      <c r="IFK43" s="407"/>
      <c r="IFL43" s="407"/>
      <c r="IFM43" s="407"/>
      <c r="IFN43" s="407"/>
      <c r="IFO43" s="407"/>
      <c r="IFP43" s="407"/>
      <c r="IFQ43" s="407"/>
      <c r="IFR43" s="407"/>
      <c r="IFS43" s="407"/>
      <c r="IFT43" s="407"/>
      <c r="IFU43" s="407"/>
      <c r="IFV43" s="407"/>
      <c r="IFW43" s="407"/>
      <c r="IFX43" s="407"/>
      <c r="IFY43" s="407"/>
      <c r="IFZ43" s="407"/>
      <c r="IGA43" s="407"/>
      <c r="IGB43" s="407"/>
      <c r="IGC43" s="407"/>
      <c r="IGD43" s="407"/>
      <c r="IGE43" s="407"/>
      <c r="IGF43" s="407"/>
      <c r="IGG43" s="407"/>
      <c r="IGH43" s="407"/>
      <c r="IGI43" s="407"/>
      <c r="IGJ43" s="407"/>
      <c r="IGK43" s="407"/>
      <c r="IGL43" s="407"/>
      <c r="IGM43" s="407"/>
      <c r="IGN43" s="407"/>
      <c r="IGO43" s="407"/>
      <c r="IGP43" s="407"/>
      <c r="IGQ43" s="407"/>
      <c r="IGR43" s="407"/>
      <c r="IGS43" s="407"/>
      <c r="IGT43" s="407"/>
      <c r="IGU43" s="407"/>
      <c r="IGV43" s="407"/>
      <c r="IGW43" s="407"/>
      <c r="IGX43" s="407"/>
      <c r="IGY43" s="407"/>
      <c r="IGZ43" s="407"/>
      <c r="IHA43" s="407"/>
      <c r="IHB43" s="407"/>
      <c r="IHC43" s="407"/>
      <c r="IHD43" s="407"/>
      <c r="IHE43" s="407"/>
      <c r="IHF43" s="407"/>
      <c r="IHG43" s="407"/>
      <c r="IHH43" s="407"/>
      <c r="IHI43" s="407"/>
      <c r="IHJ43" s="407"/>
      <c r="IHK43" s="407"/>
      <c r="IHL43" s="407"/>
      <c r="IHM43" s="407"/>
      <c r="IHN43" s="407"/>
      <c r="IHO43" s="407"/>
      <c r="IHP43" s="407"/>
      <c r="IHQ43" s="407"/>
      <c r="IHR43" s="407"/>
      <c r="IHS43" s="407"/>
      <c r="IHT43" s="407"/>
      <c r="IHU43" s="407"/>
      <c r="IHV43" s="407"/>
      <c r="IHW43" s="407"/>
      <c r="IHX43" s="407"/>
      <c r="IHY43" s="407"/>
      <c r="IHZ43" s="407"/>
      <c r="IIA43" s="407"/>
      <c r="IIB43" s="407"/>
      <c r="IIC43" s="407"/>
      <c r="IID43" s="407"/>
      <c r="IIE43" s="407"/>
      <c r="IIF43" s="407"/>
      <c r="IIG43" s="407"/>
      <c r="IIH43" s="407"/>
      <c r="III43" s="407"/>
      <c r="IIJ43" s="407"/>
      <c r="IIK43" s="407"/>
      <c r="IIL43" s="407"/>
      <c r="IIM43" s="407"/>
      <c r="IIN43" s="407"/>
      <c r="IIO43" s="407"/>
      <c r="IIP43" s="407"/>
      <c r="IIQ43" s="407"/>
      <c r="IIR43" s="407"/>
      <c r="IIS43" s="407"/>
      <c r="IIT43" s="407"/>
      <c r="IIU43" s="407"/>
      <c r="IIV43" s="407"/>
      <c r="IIW43" s="407"/>
      <c r="IIX43" s="407"/>
      <c r="IIY43" s="407"/>
      <c r="IIZ43" s="407"/>
      <c r="IJA43" s="407"/>
      <c r="IJB43" s="407"/>
      <c r="IJC43" s="407"/>
      <c r="IJD43" s="407"/>
      <c r="IJE43" s="407"/>
      <c r="IJF43" s="407"/>
      <c r="IJG43" s="407"/>
      <c r="IJH43" s="407"/>
      <c r="IJI43" s="407"/>
      <c r="IJJ43" s="407"/>
      <c r="IJK43" s="407"/>
      <c r="IJL43" s="407"/>
      <c r="IJM43" s="407"/>
      <c r="IJN43" s="407"/>
      <c r="IJO43" s="407"/>
      <c r="IJP43" s="407"/>
      <c r="IJQ43" s="407"/>
      <c r="IJR43" s="407"/>
      <c r="IJS43" s="407"/>
      <c r="IJT43" s="407"/>
      <c r="IJU43" s="407"/>
      <c r="IJV43" s="407"/>
      <c r="IJW43" s="407"/>
      <c r="IJX43" s="407"/>
      <c r="IJY43" s="407"/>
      <c r="IJZ43" s="407"/>
      <c r="IKA43" s="407"/>
      <c r="IKB43" s="407"/>
      <c r="IKC43" s="407"/>
      <c r="IKD43" s="407"/>
      <c r="IKE43" s="407"/>
      <c r="IKF43" s="407"/>
      <c r="IKG43" s="407"/>
      <c r="IKH43" s="407"/>
      <c r="IKI43" s="407"/>
      <c r="IKJ43" s="407"/>
      <c r="IKK43" s="407"/>
      <c r="IKL43" s="407"/>
      <c r="IKM43" s="407"/>
      <c r="IKN43" s="407"/>
      <c r="IKO43" s="407"/>
      <c r="IKP43" s="407"/>
      <c r="IKQ43" s="407"/>
      <c r="IKR43" s="407"/>
      <c r="IKS43" s="407"/>
      <c r="IKT43" s="407"/>
      <c r="IKU43" s="407"/>
      <c r="IKV43" s="407"/>
      <c r="IKW43" s="407"/>
      <c r="IKX43" s="407"/>
      <c r="IKY43" s="407"/>
      <c r="IKZ43" s="407"/>
      <c r="ILA43" s="407"/>
      <c r="ILB43" s="407"/>
      <c r="ILC43" s="407"/>
      <c r="ILD43" s="407"/>
      <c r="ILE43" s="407"/>
      <c r="ILF43" s="407"/>
      <c r="ILG43" s="407"/>
      <c r="ILH43" s="407"/>
      <c r="ILI43" s="407"/>
      <c r="ILJ43" s="407"/>
      <c r="ILK43" s="407"/>
      <c r="ILL43" s="407"/>
      <c r="ILM43" s="407"/>
      <c r="ILN43" s="407"/>
      <c r="ILO43" s="407"/>
      <c r="ILP43" s="407"/>
      <c r="ILQ43" s="407"/>
      <c r="ILR43" s="407"/>
      <c r="ILS43" s="407"/>
      <c r="ILT43" s="407"/>
      <c r="ILU43" s="407"/>
      <c r="ILV43" s="407"/>
      <c r="ILW43" s="407"/>
      <c r="ILX43" s="407"/>
      <c r="ILY43" s="407"/>
      <c r="ILZ43" s="407"/>
      <c r="IMA43" s="407"/>
      <c r="IMB43" s="407"/>
      <c r="IMC43" s="407"/>
      <c r="IMD43" s="407"/>
      <c r="IME43" s="407"/>
      <c r="IMF43" s="407"/>
      <c r="IMG43" s="407"/>
      <c r="IMH43" s="407"/>
      <c r="IMI43" s="407"/>
      <c r="IMJ43" s="407"/>
      <c r="IMK43" s="407"/>
      <c r="IML43" s="407"/>
      <c r="IMM43" s="407"/>
      <c r="IMN43" s="407"/>
      <c r="IMO43" s="407"/>
      <c r="IMP43" s="407"/>
      <c r="IMQ43" s="407"/>
      <c r="IMR43" s="407"/>
      <c r="IMS43" s="407"/>
      <c r="IMT43" s="407"/>
      <c r="IMU43" s="407"/>
      <c r="IMV43" s="407"/>
      <c r="IMW43" s="407"/>
      <c r="IMX43" s="407"/>
      <c r="IMY43" s="407"/>
      <c r="IMZ43" s="407"/>
      <c r="INA43" s="407"/>
      <c r="INB43" s="407"/>
      <c r="INC43" s="407"/>
      <c r="IND43" s="407"/>
      <c r="INE43" s="407"/>
      <c r="INF43" s="407"/>
      <c r="ING43" s="407"/>
      <c r="INH43" s="407"/>
      <c r="INI43" s="407"/>
      <c r="INJ43" s="407"/>
      <c r="INK43" s="407"/>
      <c r="INL43" s="407"/>
      <c r="INM43" s="407"/>
      <c r="INN43" s="407"/>
      <c r="INO43" s="407"/>
      <c r="INP43" s="407"/>
      <c r="INQ43" s="407"/>
      <c r="INR43" s="407"/>
      <c r="INS43" s="407"/>
      <c r="INT43" s="407"/>
      <c r="INU43" s="407"/>
      <c r="INV43" s="407"/>
      <c r="INW43" s="407"/>
      <c r="INX43" s="407"/>
      <c r="INY43" s="407"/>
      <c r="INZ43" s="407"/>
      <c r="IOA43" s="407"/>
      <c r="IOB43" s="407"/>
      <c r="IOC43" s="407"/>
      <c r="IOD43" s="407"/>
      <c r="IOE43" s="407"/>
      <c r="IOF43" s="407"/>
      <c r="IOG43" s="407"/>
      <c r="IOH43" s="407"/>
      <c r="IOI43" s="407"/>
      <c r="IOJ43" s="407"/>
      <c r="IOK43" s="407"/>
      <c r="IOL43" s="407"/>
      <c r="IOM43" s="407"/>
      <c r="ION43" s="407"/>
      <c r="IOO43" s="407"/>
      <c r="IOP43" s="407"/>
      <c r="IOQ43" s="407"/>
      <c r="IOR43" s="407"/>
      <c r="IOS43" s="407"/>
      <c r="IOT43" s="407"/>
      <c r="IOU43" s="407"/>
      <c r="IOV43" s="407"/>
      <c r="IOW43" s="407"/>
      <c r="IOX43" s="407"/>
      <c r="IOY43" s="407"/>
      <c r="IOZ43" s="407"/>
      <c r="IPA43" s="407"/>
      <c r="IPB43" s="407"/>
      <c r="IPC43" s="407"/>
      <c r="IPD43" s="407"/>
      <c r="IPE43" s="407"/>
      <c r="IPF43" s="407"/>
      <c r="IPG43" s="407"/>
      <c r="IPH43" s="407"/>
      <c r="IPI43" s="407"/>
      <c r="IPJ43" s="407"/>
      <c r="IPK43" s="407"/>
      <c r="IPL43" s="407"/>
      <c r="IPM43" s="407"/>
      <c r="IPN43" s="407"/>
      <c r="IPO43" s="407"/>
      <c r="IPP43" s="407"/>
      <c r="IPQ43" s="407"/>
      <c r="IPR43" s="407"/>
      <c r="IPS43" s="407"/>
      <c r="IPT43" s="407"/>
      <c r="IPU43" s="407"/>
      <c r="IPV43" s="407"/>
      <c r="IPW43" s="407"/>
      <c r="IPX43" s="407"/>
      <c r="IPY43" s="407"/>
      <c r="IPZ43" s="407"/>
      <c r="IQA43" s="407"/>
      <c r="IQB43" s="407"/>
      <c r="IQC43" s="407"/>
      <c r="IQD43" s="407"/>
      <c r="IQE43" s="407"/>
      <c r="IQF43" s="407"/>
      <c r="IQG43" s="407"/>
      <c r="IQH43" s="407"/>
      <c r="IQI43" s="407"/>
      <c r="IQJ43" s="407"/>
      <c r="IQK43" s="407"/>
      <c r="IQL43" s="407"/>
      <c r="IQM43" s="407"/>
      <c r="IQN43" s="407"/>
      <c r="IQO43" s="407"/>
      <c r="IQP43" s="407"/>
      <c r="IQQ43" s="407"/>
      <c r="IQR43" s="407"/>
      <c r="IQS43" s="407"/>
      <c r="IQT43" s="407"/>
      <c r="IQU43" s="407"/>
      <c r="IQV43" s="407"/>
      <c r="IQW43" s="407"/>
      <c r="IQX43" s="407"/>
      <c r="IQY43" s="407"/>
      <c r="IQZ43" s="407"/>
      <c r="IRA43" s="407"/>
      <c r="IRB43" s="407"/>
      <c r="IRC43" s="407"/>
      <c r="IRD43" s="407"/>
      <c r="IRE43" s="407"/>
      <c r="IRF43" s="407"/>
      <c r="IRG43" s="407"/>
      <c r="IRH43" s="407"/>
      <c r="IRI43" s="407"/>
      <c r="IRJ43" s="407"/>
      <c r="IRK43" s="407"/>
      <c r="IRL43" s="407"/>
      <c r="IRM43" s="407"/>
      <c r="IRN43" s="407"/>
      <c r="IRO43" s="407"/>
      <c r="IRP43" s="407"/>
      <c r="IRQ43" s="407"/>
      <c r="IRR43" s="407"/>
      <c r="IRS43" s="407"/>
      <c r="IRT43" s="407"/>
      <c r="IRU43" s="407"/>
      <c r="IRV43" s="407"/>
      <c r="IRW43" s="407"/>
      <c r="IRX43" s="407"/>
      <c r="IRY43" s="407"/>
      <c r="IRZ43" s="407"/>
      <c r="ISA43" s="407"/>
      <c r="ISB43" s="407"/>
      <c r="ISC43" s="407"/>
      <c r="ISD43" s="407"/>
      <c r="ISE43" s="407"/>
      <c r="ISF43" s="407"/>
      <c r="ISG43" s="407"/>
      <c r="ISH43" s="407"/>
      <c r="ISI43" s="407"/>
      <c r="ISJ43" s="407"/>
      <c r="ISK43" s="407"/>
      <c r="ISL43" s="407"/>
      <c r="ISM43" s="407"/>
      <c r="ISN43" s="407"/>
      <c r="ISO43" s="407"/>
      <c r="ISP43" s="407"/>
      <c r="ISQ43" s="407"/>
      <c r="ISR43" s="407"/>
      <c r="ISS43" s="407"/>
      <c r="IST43" s="407"/>
      <c r="ISU43" s="407"/>
      <c r="ISV43" s="407"/>
      <c r="ISW43" s="407"/>
      <c r="ISX43" s="407"/>
      <c r="ISY43" s="407"/>
      <c r="ISZ43" s="407"/>
      <c r="ITA43" s="407"/>
      <c r="ITB43" s="407"/>
      <c r="ITC43" s="407"/>
      <c r="ITD43" s="407"/>
      <c r="ITE43" s="407"/>
      <c r="ITF43" s="407"/>
      <c r="ITG43" s="407"/>
      <c r="ITH43" s="407"/>
      <c r="ITI43" s="407"/>
      <c r="ITJ43" s="407"/>
      <c r="ITK43" s="407"/>
      <c r="ITL43" s="407"/>
      <c r="ITM43" s="407"/>
      <c r="ITN43" s="407"/>
      <c r="ITO43" s="407"/>
      <c r="ITP43" s="407"/>
      <c r="ITQ43" s="407"/>
      <c r="ITR43" s="407"/>
      <c r="ITS43" s="407"/>
      <c r="ITT43" s="407"/>
      <c r="ITU43" s="407"/>
      <c r="ITV43" s="407"/>
      <c r="ITW43" s="407"/>
      <c r="ITX43" s="407"/>
      <c r="ITY43" s="407"/>
      <c r="ITZ43" s="407"/>
      <c r="IUA43" s="407"/>
      <c r="IUB43" s="407"/>
      <c r="IUC43" s="407"/>
      <c r="IUD43" s="407"/>
      <c r="IUE43" s="407"/>
      <c r="IUF43" s="407"/>
      <c r="IUG43" s="407"/>
      <c r="IUH43" s="407"/>
      <c r="IUI43" s="407"/>
      <c r="IUJ43" s="407"/>
      <c r="IUK43" s="407"/>
      <c r="IUL43" s="407"/>
      <c r="IUM43" s="407"/>
      <c r="IUN43" s="407"/>
      <c r="IUO43" s="407"/>
      <c r="IUP43" s="407"/>
      <c r="IUQ43" s="407"/>
      <c r="IUR43" s="407"/>
      <c r="IUS43" s="407"/>
      <c r="IUT43" s="407"/>
      <c r="IUU43" s="407"/>
      <c r="IUV43" s="407"/>
      <c r="IUW43" s="407"/>
      <c r="IUX43" s="407"/>
      <c r="IUY43" s="407"/>
      <c r="IUZ43" s="407"/>
      <c r="IVA43" s="407"/>
      <c r="IVB43" s="407"/>
      <c r="IVC43" s="407"/>
      <c r="IVD43" s="407"/>
      <c r="IVE43" s="407"/>
      <c r="IVF43" s="407"/>
      <c r="IVG43" s="407"/>
      <c r="IVH43" s="407"/>
      <c r="IVI43" s="407"/>
      <c r="IVJ43" s="407"/>
      <c r="IVK43" s="407"/>
      <c r="IVL43" s="407"/>
      <c r="IVM43" s="407"/>
      <c r="IVN43" s="407"/>
      <c r="IVO43" s="407"/>
      <c r="IVP43" s="407"/>
      <c r="IVQ43" s="407"/>
      <c r="IVR43" s="407"/>
      <c r="IVS43" s="407"/>
      <c r="IVT43" s="407"/>
      <c r="IVU43" s="407"/>
      <c r="IVV43" s="407"/>
      <c r="IVW43" s="407"/>
      <c r="IVX43" s="407"/>
      <c r="IVY43" s="407"/>
      <c r="IVZ43" s="407"/>
      <c r="IWA43" s="407"/>
      <c r="IWB43" s="407"/>
      <c r="IWC43" s="407"/>
      <c r="IWD43" s="407"/>
      <c r="IWE43" s="407"/>
      <c r="IWF43" s="407"/>
      <c r="IWG43" s="407"/>
      <c r="IWH43" s="407"/>
      <c r="IWI43" s="407"/>
      <c r="IWJ43" s="407"/>
      <c r="IWK43" s="407"/>
      <c r="IWL43" s="407"/>
      <c r="IWM43" s="407"/>
      <c r="IWN43" s="407"/>
      <c r="IWO43" s="407"/>
      <c r="IWP43" s="407"/>
      <c r="IWQ43" s="407"/>
      <c r="IWR43" s="407"/>
      <c r="IWS43" s="407"/>
      <c r="IWT43" s="407"/>
      <c r="IWU43" s="407"/>
      <c r="IWV43" s="407"/>
      <c r="IWW43" s="407"/>
      <c r="IWX43" s="407"/>
      <c r="IWY43" s="407"/>
      <c r="IWZ43" s="407"/>
      <c r="IXA43" s="407"/>
      <c r="IXB43" s="407"/>
      <c r="IXC43" s="407"/>
      <c r="IXD43" s="407"/>
      <c r="IXE43" s="407"/>
      <c r="IXF43" s="407"/>
      <c r="IXG43" s="407"/>
      <c r="IXH43" s="407"/>
      <c r="IXI43" s="407"/>
      <c r="IXJ43" s="407"/>
      <c r="IXK43" s="407"/>
      <c r="IXL43" s="407"/>
      <c r="IXM43" s="407"/>
      <c r="IXN43" s="407"/>
      <c r="IXO43" s="407"/>
      <c r="IXP43" s="407"/>
      <c r="IXQ43" s="407"/>
      <c r="IXR43" s="407"/>
      <c r="IXS43" s="407"/>
      <c r="IXT43" s="407"/>
      <c r="IXU43" s="407"/>
      <c r="IXV43" s="407"/>
      <c r="IXW43" s="407"/>
      <c r="IXX43" s="407"/>
      <c r="IXY43" s="407"/>
      <c r="IXZ43" s="407"/>
      <c r="IYA43" s="407"/>
      <c r="IYB43" s="407"/>
      <c r="IYC43" s="407"/>
      <c r="IYD43" s="407"/>
      <c r="IYE43" s="407"/>
      <c r="IYF43" s="407"/>
      <c r="IYG43" s="407"/>
      <c r="IYH43" s="407"/>
      <c r="IYI43" s="407"/>
      <c r="IYJ43" s="407"/>
      <c r="IYK43" s="407"/>
      <c r="IYL43" s="407"/>
      <c r="IYM43" s="407"/>
      <c r="IYN43" s="407"/>
      <c r="IYO43" s="407"/>
      <c r="IYP43" s="407"/>
      <c r="IYQ43" s="407"/>
      <c r="IYR43" s="407"/>
      <c r="IYS43" s="407"/>
      <c r="IYT43" s="407"/>
      <c r="IYU43" s="407"/>
      <c r="IYV43" s="407"/>
      <c r="IYW43" s="407"/>
      <c r="IYX43" s="407"/>
      <c r="IYY43" s="407"/>
      <c r="IYZ43" s="407"/>
      <c r="IZA43" s="407"/>
      <c r="IZB43" s="407"/>
      <c r="IZC43" s="407"/>
      <c r="IZD43" s="407"/>
      <c r="IZE43" s="407"/>
      <c r="IZF43" s="407"/>
      <c r="IZG43" s="407"/>
      <c r="IZH43" s="407"/>
      <c r="IZI43" s="407"/>
      <c r="IZJ43" s="407"/>
      <c r="IZK43" s="407"/>
      <c r="IZL43" s="407"/>
      <c r="IZM43" s="407"/>
      <c r="IZN43" s="407"/>
      <c r="IZO43" s="407"/>
      <c r="IZP43" s="407"/>
      <c r="IZQ43" s="407"/>
      <c r="IZR43" s="407"/>
      <c r="IZS43" s="407"/>
      <c r="IZT43" s="407"/>
      <c r="IZU43" s="407"/>
      <c r="IZV43" s="407"/>
      <c r="IZW43" s="407"/>
      <c r="IZX43" s="407"/>
      <c r="IZY43" s="407"/>
      <c r="IZZ43" s="407"/>
      <c r="JAA43" s="407"/>
      <c r="JAB43" s="407"/>
      <c r="JAC43" s="407"/>
      <c r="JAD43" s="407"/>
      <c r="JAE43" s="407"/>
      <c r="JAF43" s="407"/>
      <c r="JAG43" s="407"/>
      <c r="JAH43" s="407"/>
      <c r="JAI43" s="407"/>
      <c r="JAJ43" s="407"/>
      <c r="JAK43" s="407"/>
      <c r="JAL43" s="407"/>
      <c r="JAM43" s="407"/>
      <c r="JAN43" s="407"/>
      <c r="JAO43" s="407"/>
      <c r="JAP43" s="407"/>
      <c r="JAQ43" s="407"/>
      <c r="JAR43" s="407"/>
      <c r="JAS43" s="407"/>
      <c r="JAT43" s="407"/>
      <c r="JAU43" s="407"/>
      <c r="JAV43" s="407"/>
      <c r="JAW43" s="407"/>
      <c r="JAX43" s="407"/>
      <c r="JAY43" s="407"/>
      <c r="JAZ43" s="407"/>
      <c r="JBA43" s="407"/>
      <c r="JBB43" s="407"/>
      <c r="JBC43" s="407"/>
      <c r="JBD43" s="407"/>
      <c r="JBE43" s="407"/>
      <c r="JBF43" s="407"/>
      <c r="JBG43" s="407"/>
      <c r="JBH43" s="407"/>
      <c r="JBI43" s="407"/>
      <c r="JBJ43" s="407"/>
      <c r="JBK43" s="407"/>
      <c r="JBL43" s="407"/>
      <c r="JBM43" s="407"/>
      <c r="JBN43" s="407"/>
      <c r="JBO43" s="407"/>
      <c r="JBP43" s="407"/>
      <c r="JBQ43" s="407"/>
      <c r="JBR43" s="407"/>
      <c r="JBS43" s="407"/>
      <c r="JBT43" s="407"/>
      <c r="JBU43" s="407"/>
      <c r="JBV43" s="407"/>
      <c r="JBW43" s="407"/>
      <c r="JBX43" s="407"/>
      <c r="JBY43" s="407"/>
      <c r="JBZ43" s="407"/>
      <c r="JCA43" s="407"/>
      <c r="JCB43" s="407"/>
      <c r="JCC43" s="407"/>
      <c r="JCD43" s="407"/>
      <c r="JCE43" s="407"/>
      <c r="JCF43" s="407"/>
      <c r="JCG43" s="407"/>
      <c r="JCH43" s="407"/>
      <c r="JCI43" s="407"/>
      <c r="JCJ43" s="407"/>
      <c r="JCK43" s="407"/>
      <c r="JCL43" s="407"/>
      <c r="JCM43" s="407"/>
      <c r="JCN43" s="407"/>
      <c r="JCO43" s="407"/>
      <c r="JCP43" s="407"/>
      <c r="JCQ43" s="407"/>
      <c r="JCR43" s="407"/>
      <c r="JCS43" s="407"/>
      <c r="JCT43" s="407"/>
      <c r="JCU43" s="407"/>
      <c r="JCV43" s="407"/>
      <c r="JCW43" s="407"/>
      <c r="JCX43" s="407"/>
      <c r="JCY43" s="407"/>
      <c r="JCZ43" s="407"/>
      <c r="JDA43" s="407"/>
      <c r="JDB43" s="407"/>
      <c r="JDC43" s="407"/>
      <c r="JDD43" s="407"/>
      <c r="JDE43" s="407"/>
      <c r="JDF43" s="407"/>
      <c r="JDG43" s="407"/>
      <c r="JDH43" s="407"/>
      <c r="JDI43" s="407"/>
      <c r="JDJ43" s="407"/>
      <c r="JDK43" s="407"/>
      <c r="JDL43" s="407"/>
      <c r="JDM43" s="407"/>
      <c r="JDN43" s="407"/>
      <c r="JDO43" s="407"/>
      <c r="JDP43" s="407"/>
      <c r="JDQ43" s="407"/>
      <c r="JDR43" s="407"/>
      <c r="JDS43" s="407"/>
      <c r="JDT43" s="407"/>
      <c r="JDU43" s="407"/>
      <c r="JDV43" s="407"/>
      <c r="JDW43" s="407"/>
      <c r="JDX43" s="407"/>
      <c r="JDY43" s="407"/>
      <c r="JDZ43" s="407"/>
      <c r="JEA43" s="407"/>
      <c r="JEB43" s="407"/>
      <c r="JEC43" s="407"/>
      <c r="JED43" s="407"/>
      <c r="JEE43" s="407"/>
      <c r="JEF43" s="407"/>
      <c r="JEG43" s="407"/>
      <c r="JEH43" s="407"/>
      <c r="JEI43" s="407"/>
      <c r="JEJ43" s="407"/>
      <c r="JEK43" s="407"/>
      <c r="JEL43" s="407"/>
      <c r="JEM43" s="407"/>
      <c r="JEN43" s="407"/>
      <c r="JEO43" s="407"/>
      <c r="JEP43" s="407"/>
      <c r="JEQ43" s="407"/>
      <c r="JER43" s="407"/>
      <c r="JES43" s="407"/>
      <c r="JET43" s="407"/>
      <c r="JEU43" s="407"/>
      <c r="JEV43" s="407"/>
      <c r="JEW43" s="407"/>
      <c r="JEX43" s="407"/>
      <c r="JEY43" s="407"/>
      <c r="JEZ43" s="407"/>
      <c r="JFA43" s="407"/>
      <c r="JFB43" s="407"/>
      <c r="JFC43" s="407"/>
      <c r="JFD43" s="407"/>
      <c r="JFE43" s="407"/>
      <c r="JFF43" s="407"/>
      <c r="JFG43" s="407"/>
      <c r="JFH43" s="407"/>
      <c r="JFI43" s="407"/>
      <c r="JFJ43" s="407"/>
      <c r="JFK43" s="407"/>
      <c r="JFL43" s="407"/>
      <c r="JFM43" s="407"/>
      <c r="JFN43" s="407"/>
      <c r="JFO43" s="407"/>
      <c r="JFP43" s="407"/>
      <c r="JFQ43" s="407"/>
      <c r="JFR43" s="407"/>
      <c r="JFS43" s="407"/>
      <c r="JFT43" s="407"/>
      <c r="JFU43" s="407"/>
      <c r="JFV43" s="407"/>
      <c r="JFW43" s="407"/>
      <c r="JFX43" s="407"/>
      <c r="JFY43" s="407"/>
      <c r="JFZ43" s="407"/>
      <c r="JGA43" s="407"/>
      <c r="JGB43" s="407"/>
      <c r="JGC43" s="407"/>
      <c r="JGD43" s="407"/>
      <c r="JGE43" s="407"/>
      <c r="JGF43" s="407"/>
      <c r="JGG43" s="407"/>
      <c r="JGH43" s="407"/>
      <c r="JGI43" s="407"/>
      <c r="JGJ43" s="407"/>
      <c r="JGK43" s="407"/>
      <c r="JGL43" s="407"/>
      <c r="JGM43" s="407"/>
      <c r="JGN43" s="407"/>
      <c r="JGO43" s="407"/>
      <c r="JGP43" s="407"/>
      <c r="JGQ43" s="407"/>
      <c r="JGR43" s="407"/>
      <c r="JGS43" s="407"/>
      <c r="JGT43" s="407"/>
      <c r="JGU43" s="407"/>
      <c r="JGV43" s="407"/>
      <c r="JGW43" s="407"/>
      <c r="JGX43" s="407"/>
      <c r="JGY43" s="407"/>
      <c r="JGZ43" s="407"/>
      <c r="JHA43" s="407"/>
      <c r="JHB43" s="407"/>
      <c r="JHC43" s="407"/>
      <c r="JHD43" s="407"/>
      <c r="JHE43" s="407"/>
      <c r="JHF43" s="407"/>
      <c r="JHG43" s="407"/>
      <c r="JHH43" s="407"/>
      <c r="JHI43" s="407"/>
      <c r="JHJ43" s="407"/>
      <c r="JHK43" s="407"/>
      <c r="JHL43" s="407"/>
      <c r="JHM43" s="407"/>
      <c r="JHN43" s="407"/>
      <c r="JHO43" s="407"/>
      <c r="JHP43" s="407"/>
      <c r="JHQ43" s="407"/>
      <c r="JHR43" s="407"/>
      <c r="JHS43" s="407"/>
      <c r="JHT43" s="407"/>
      <c r="JHU43" s="407"/>
      <c r="JHV43" s="407"/>
      <c r="JHW43" s="407"/>
      <c r="JHX43" s="407"/>
      <c r="JHY43" s="407"/>
      <c r="JHZ43" s="407"/>
      <c r="JIA43" s="407"/>
      <c r="JIB43" s="407"/>
      <c r="JIC43" s="407"/>
      <c r="JID43" s="407"/>
      <c r="JIE43" s="407"/>
      <c r="JIF43" s="407"/>
      <c r="JIG43" s="407"/>
      <c r="JIH43" s="407"/>
      <c r="JII43" s="407"/>
      <c r="JIJ43" s="407"/>
      <c r="JIK43" s="407"/>
      <c r="JIL43" s="407"/>
      <c r="JIM43" s="407"/>
      <c r="JIN43" s="407"/>
      <c r="JIO43" s="407"/>
      <c r="JIP43" s="407"/>
      <c r="JIQ43" s="407"/>
      <c r="JIR43" s="407"/>
      <c r="JIS43" s="407"/>
      <c r="JIT43" s="407"/>
      <c r="JIU43" s="407"/>
      <c r="JIV43" s="407"/>
      <c r="JIW43" s="407"/>
      <c r="JIX43" s="407"/>
      <c r="JIY43" s="407"/>
      <c r="JIZ43" s="407"/>
      <c r="JJA43" s="407"/>
      <c r="JJB43" s="407"/>
      <c r="JJC43" s="407"/>
      <c r="JJD43" s="407"/>
      <c r="JJE43" s="407"/>
      <c r="JJF43" s="407"/>
      <c r="JJG43" s="407"/>
      <c r="JJH43" s="407"/>
      <c r="JJI43" s="407"/>
      <c r="JJJ43" s="407"/>
      <c r="JJK43" s="407"/>
      <c r="JJL43" s="407"/>
      <c r="JJM43" s="407"/>
      <c r="JJN43" s="407"/>
      <c r="JJO43" s="407"/>
      <c r="JJP43" s="407"/>
      <c r="JJQ43" s="407"/>
      <c r="JJR43" s="407"/>
      <c r="JJS43" s="407"/>
      <c r="JJT43" s="407"/>
      <c r="JJU43" s="407"/>
      <c r="JJV43" s="407"/>
      <c r="JJW43" s="407"/>
      <c r="JJX43" s="407"/>
      <c r="JJY43" s="407"/>
      <c r="JJZ43" s="407"/>
      <c r="JKA43" s="407"/>
      <c r="JKB43" s="407"/>
      <c r="JKC43" s="407"/>
      <c r="JKD43" s="407"/>
      <c r="JKE43" s="407"/>
      <c r="JKF43" s="407"/>
      <c r="JKG43" s="407"/>
      <c r="JKH43" s="407"/>
      <c r="JKI43" s="407"/>
      <c r="JKJ43" s="407"/>
      <c r="JKK43" s="407"/>
      <c r="JKL43" s="407"/>
      <c r="JKM43" s="407"/>
      <c r="JKN43" s="407"/>
      <c r="JKO43" s="407"/>
      <c r="JKP43" s="407"/>
      <c r="JKQ43" s="407"/>
      <c r="JKR43" s="407"/>
      <c r="JKS43" s="407"/>
      <c r="JKT43" s="407"/>
      <c r="JKU43" s="407"/>
      <c r="JKV43" s="407"/>
      <c r="JKW43" s="407"/>
      <c r="JKX43" s="407"/>
      <c r="JKY43" s="407"/>
      <c r="JKZ43" s="407"/>
      <c r="JLA43" s="407"/>
      <c r="JLB43" s="407"/>
      <c r="JLC43" s="407"/>
      <c r="JLD43" s="407"/>
      <c r="JLE43" s="407"/>
      <c r="JLF43" s="407"/>
      <c r="JLG43" s="407"/>
      <c r="JLH43" s="407"/>
      <c r="JLI43" s="407"/>
      <c r="JLJ43" s="407"/>
      <c r="JLK43" s="407"/>
      <c r="JLL43" s="407"/>
      <c r="JLM43" s="407"/>
      <c r="JLN43" s="407"/>
      <c r="JLO43" s="407"/>
      <c r="JLP43" s="407"/>
      <c r="JLQ43" s="407"/>
      <c r="JLR43" s="407"/>
      <c r="JLS43" s="407"/>
      <c r="JLT43" s="407"/>
      <c r="JLU43" s="407"/>
      <c r="JLV43" s="407"/>
      <c r="JLW43" s="407"/>
      <c r="JLX43" s="407"/>
      <c r="JLY43" s="407"/>
      <c r="JLZ43" s="407"/>
      <c r="JMA43" s="407"/>
      <c r="JMB43" s="407"/>
      <c r="JMC43" s="407"/>
      <c r="JMD43" s="407"/>
      <c r="JME43" s="407"/>
      <c r="JMF43" s="407"/>
      <c r="JMG43" s="407"/>
      <c r="JMH43" s="407"/>
      <c r="JMI43" s="407"/>
      <c r="JMJ43" s="407"/>
      <c r="JMK43" s="407"/>
      <c r="JML43" s="407"/>
      <c r="JMM43" s="407"/>
      <c r="JMN43" s="407"/>
      <c r="JMO43" s="407"/>
      <c r="JMP43" s="407"/>
      <c r="JMQ43" s="407"/>
      <c r="JMR43" s="407"/>
      <c r="JMS43" s="407"/>
      <c r="JMT43" s="407"/>
      <c r="JMU43" s="407"/>
      <c r="JMV43" s="407"/>
      <c r="JMW43" s="407"/>
      <c r="JMX43" s="407"/>
      <c r="JMY43" s="407"/>
      <c r="JMZ43" s="407"/>
      <c r="JNA43" s="407"/>
      <c r="JNB43" s="407"/>
      <c r="JNC43" s="407"/>
      <c r="JND43" s="407"/>
      <c r="JNE43" s="407"/>
      <c r="JNF43" s="407"/>
      <c r="JNG43" s="407"/>
      <c r="JNH43" s="407"/>
      <c r="JNI43" s="407"/>
      <c r="JNJ43" s="407"/>
      <c r="JNK43" s="407"/>
      <c r="JNL43" s="407"/>
      <c r="JNM43" s="407"/>
      <c r="JNN43" s="407"/>
      <c r="JNO43" s="407"/>
      <c r="JNP43" s="407"/>
      <c r="JNQ43" s="407"/>
      <c r="JNR43" s="407"/>
      <c r="JNS43" s="407"/>
      <c r="JNT43" s="407"/>
      <c r="JNU43" s="407"/>
      <c r="JNV43" s="407"/>
      <c r="JNW43" s="407"/>
      <c r="JNX43" s="407"/>
      <c r="JNY43" s="407"/>
      <c r="JNZ43" s="407"/>
      <c r="JOA43" s="407"/>
      <c r="JOB43" s="407"/>
      <c r="JOC43" s="407"/>
      <c r="JOD43" s="407"/>
      <c r="JOE43" s="407"/>
      <c r="JOF43" s="407"/>
      <c r="JOG43" s="407"/>
      <c r="JOH43" s="407"/>
      <c r="JOI43" s="407"/>
      <c r="JOJ43" s="407"/>
      <c r="JOK43" s="407"/>
      <c r="JOL43" s="407"/>
      <c r="JOM43" s="407"/>
      <c r="JON43" s="407"/>
      <c r="JOO43" s="407"/>
      <c r="JOP43" s="407"/>
      <c r="JOQ43" s="407"/>
      <c r="JOR43" s="407"/>
      <c r="JOS43" s="407"/>
      <c r="JOT43" s="407"/>
      <c r="JOU43" s="407"/>
      <c r="JOV43" s="407"/>
      <c r="JOW43" s="407"/>
      <c r="JOX43" s="407"/>
      <c r="JOY43" s="407"/>
      <c r="JOZ43" s="407"/>
      <c r="JPA43" s="407"/>
      <c r="JPB43" s="407"/>
      <c r="JPC43" s="407"/>
      <c r="JPD43" s="407"/>
      <c r="JPE43" s="407"/>
      <c r="JPF43" s="407"/>
      <c r="JPG43" s="407"/>
      <c r="JPH43" s="407"/>
      <c r="JPI43" s="407"/>
      <c r="JPJ43" s="407"/>
      <c r="JPK43" s="407"/>
      <c r="JPL43" s="407"/>
      <c r="JPM43" s="407"/>
      <c r="JPN43" s="407"/>
      <c r="JPO43" s="407"/>
      <c r="JPP43" s="407"/>
      <c r="JPQ43" s="407"/>
      <c r="JPR43" s="407"/>
      <c r="JPS43" s="407"/>
      <c r="JPT43" s="407"/>
      <c r="JPU43" s="407"/>
      <c r="JPV43" s="407"/>
      <c r="JPW43" s="407"/>
      <c r="JPX43" s="407"/>
      <c r="JPY43" s="407"/>
      <c r="JPZ43" s="407"/>
      <c r="JQA43" s="407"/>
      <c r="JQB43" s="407"/>
      <c r="JQC43" s="407"/>
      <c r="JQD43" s="407"/>
      <c r="JQE43" s="407"/>
      <c r="JQF43" s="407"/>
      <c r="JQG43" s="407"/>
      <c r="JQH43" s="407"/>
      <c r="JQI43" s="407"/>
      <c r="JQJ43" s="407"/>
      <c r="JQK43" s="407"/>
      <c r="JQL43" s="407"/>
      <c r="JQM43" s="407"/>
      <c r="JQN43" s="407"/>
      <c r="JQO43" s="407"/>
      <c r="JQP43" s="407"/>
      <c r="JQQ43" s="407"/>
      <c r="JQR43" s="407"/>
      <c r="JQS43" s="407"/>
      <c r="JQT43" s="407"/>
      <c r="JQU43" s="407"/>
      <c r="JQV43" s="407"/>
      <c r="JQW43" s="407"/>
      <c r="JQX43" s="407"/>
      <c r="JQY43" s="407"/>
      <c r="JQZ43" s="407"/>
      <c r="JRA43" s="407"/>
      <c r="JRB43" s="407"/>
      <c r="JRC43" s="407"/>
      <c r="JRD43" s="407"/>
      <c r="JRE43" s="407"/>
      <c r="JRF43" s="407"/>
      <c r="JRG43" s="407"/>
      <c r="JRH43" s="407"/>
      <c r="JRI43" s="407"/>
      <c r="JRJ43" s="407"/>
      <c r="JRK43" s="407"/>
      <c r="JRL43" s="407"/>
      <c r="JRM43" s="407"/>
      <c r="JRN43" s="407"/>
      <c r="JRO43" s="407"/>
      <c r="JRP43" s="407"/>
      <c r="JRQ43" s="407"/>
      <c r="JRR43" s="407"/>
      <c r="JRS43" s="407"/>
      <c r="JRT43" s="407"/>
      <c r="JRU43" s="407"/>
      <c r="JRV43" s="407"/>
      <c r="JRW43" s="407"/>
      <c r="JRX43" s="407"/>
      <c r="JRY43" s="407"/>
      <c r="JRZ43" s="407"/>
      <c r="JSA43" s="407"/>
      <c r="JSB43" s="407"/>
      <c r="JSC43" s="407"/>
      <c r="JSD43" s="407"/>
      <c r="JSE43" s="407"/>
      <c r="JSF43" s="407"/>
      <c r="JSG43" s="407"/>
      <c r="JSH43" s="407"/>
      <c r="JSI43" s="407"/>
      <c r="JSJ43" s="407"/>
      <c r="JSK43" s="407"/>
      <c r="JSL43" s="407"/>
      <c r="JSM43" s="407"/>
      <c r="JSN43" s="407"/>
      <c r="JSO43" s="407"/>
      <c r="JSP43" s="407"/>
      <c r="JSQ43" s="407"/>
      <c r="JSR43" s="407"/>
      <c r="JSS43" s="407"/>
      <c r="JST43" s="407"/>
      <c r="JSU43" s="407"/>
      <c r="JSV43" s="407"/>
      <c r="JSW43" s="407"/>
      <c r="JSX43" s="407"/>
      <c r="JSY43" s="407"/>
      <c r="JSZ43" s="407"/>
      <c r="JTA43" s="407"/>
      <c r="JTB43" s="407"/>
      <c r="JTC43" s="407"/>
      <c r="JTD43" s="407"/>
      <c r="JTE43" s="407"/>
      <c r="JTF43" s="407"/>
      <c r="JTG43" s="407"/>
      <c r="JTH43" s="407"/>
      <c r="JTI43" s="407"/>
      <c r="JTJ43" s="407"/>
      <c r="JTK43" s="407"/>
      <c r="JTL43" s="407"/>
      <c r="JTM43" s="407"/>
      <c r="JTN43" s="407"/>
      <c r="JTO43" s="407"/>
      <c r="JTP43" s="407"/>
      <c r="JTQ43" s="407"/>
      <c r="JTR43" s="407"/>
      <c r="JTS43" s="407"/>
      <c r="JTT43" s="407"/>
      <c r="JTU43" s="407"/>
      <c r="JTV43" s="407"/>
      <c r="JTW43" s="407"/>
      <c r="JTX43" s="407"/>
      <c r="JTY43" s="407"/>
      <c r="JTZ43" s="407"/>
      <c r="JUA43" s="407"/>
      <c r="JUB43" s="407"/>
      <c r="JUC43" s="407"/>
      <c r="JUD43" s="407"/>
      <c r="JUE43" s="407"/>
      <c r="JUF43" s="407"/>
      <c r="JUG43" s="407"/>
      <c r="JUH43" s="407"/>
      <c r="JUI43" s="407"/>
      <c r="JUJ43" s="407"/>
      <c r="JUK43" s="407"/>
      <c r="JUL43" s="407"/>
      <c r="JUM43" s="407"/>
      <c r="JUN43" s="407"/>
      <c r="JUO43" s="407"/>
      <c r="JUP43" s="407"/>
      <c r="JUQ43" s="407"/>
      <c r="JUR43" s="407"/>
      <c r="JUS43" s="407"/>
      <c r="JUT43" s="407"/>
      <c r="JUU43" s="407"/>
      <c r="JUV43" s="407"/>
      <c r="JUW43" s="407"/>
      <c r="JUX43" s="407"/>
      <c r="JUY43" s="407"/>
      <c r="JUZ43" s="407"/>
      <c r="JVA43" s="407"/>
      <c r="JVB43" s="407"/>
      <c r="JVC43" s="407"/>
      <c r="JVD43" s="407"/>
      <c r="JVE43" s="407"/>
      <c r="JVF43" s="407"/>
      <c r="JVG43" s="407"/>
      <c r="JVH43" s="407"/>
      <c r="JVI43" s="407"/>
      <c r="JVJ43" s="407"/>
      <c r="JVK43" s="407"/>
      <c r="JVL43" s="407"/>
      <c r="JVM43" s="407"/>
      <c r="JVN43" s="407"/>
      <c r="JVO43" s="407"/>
      <c r="JVP43" s="407"/>
      <c r="JVQ43" s="407"/>
      <c r="JVR43" s="407"/>
      <c r="JVS43" s="407"/>
      <c r="JVT43" s="407"/>
      <c r="JVU43" s="407"/>
      <c r="JVV43" s="407"/>
      <c r="JVW43" s="407"/>
      <c r="JVX43" s="407"/>
      <c r="JVY43" s="407"/>
      <c r="JVZ43" s="407"/>
      <c r="JWA43" s="407"/>
      <c r="JWB43" s="407"/>
      <c r="JWC43" s="407"/>
      <c r="JWD43" s="407"/>
      <c r="JWE43" s="407"/>
      <c r="JWF43" s="407"/>
      <c r="JWG43" s="407"/>
      <c r="JWH43" s="407"/>
      <c r="JWI43" s="407"/>
      <c r="JWJ43" s="407"/>
      <c r="JWK43" s="407"/>
      <c r="JWL43" s="407"/>
      <c r="JWM43" s="407"/>
      <c r="JWN43" s="407"/>
      <c r="JWO43" s="407"/>
      <c r="JWP43" s="407"/>
      <c r="JWQ43" s="407"/>
      <c r="JWR43" s="407"/>
      <c r="JWS43" s="407"/>
      <c r="JWT43" s="407"/>
      <c r="JWU43" s="407"/>
      <c r="JWV43" s="407"/>
      <c r="JWW43" s="407"/>
      <c r="JWX43" s="407"/>
      <c r="JWY43" s="407"/>
      <c r="JWZ43" s="407"/>
      <c r="JXA43" s="407"/>
      <c r="JXB43" s="407"/>
      <c r="JXC43" s="407"/>
      <c r="JXD43" s="407"/>
      <c r="JXE43" s="407"/>
      <c r="JXF43" s="407"/>
      <c r="JXG43" s="407"/>
      <c r="JXH43" s="407"/>
      <c r="JXI43" s="407"/>
      <c r="JXJ43" s="407"/>
      <c r="JXK43" s="407"/>
      <c r="JXL43" s="407"/>
      <c r="JXM43" s="407"/>
      <c r="JXN43" s="407"/>
      <c r="JXO43" s="407"/>
      <c r="JXP43" s="407"/>
      <c r="JXQ43" s="407"/>
      <c r="JXR43" s="407"/>
      <c r="JXS43" s="407"/>
      <c r="JXT43" s="407"/>
      <c r="JXU43" s="407"/>
      <c r="JXV43" s="407"/>
      <c r="JXW43" s="407"/>
      <c r="JXX43" s="407"/>
      <c r="JXY43" s="407"/>
      <c r="JXZ43" s="407"/>
      <c r="JYA43" s="407"/>
      <c r="JYB43" s="407"/>
      <c r="JYC43" s="407"/>
      <c r="JYD43" s="407"/>
      <c r="JYE43" s="407"/>
      <c r="JYF43" s="407"/>
      <c r="JYG43" s="407"/>
      <c r="JYH43" s="407"/>
      <c r="JYI43" s="407"/>
      <c r="JYJ43" s="407"/>
      <c r="JYK43" s="407"/>
      <c r="JYL43" s="407"/>
      <c r="JYM43" s="407"/>
      <c r="JYN43" s="407"/>
      <c r="JYO43" s="407"/>
      <c r="JYP43" s="407"/>
      <c r="JYQ43" s="407"/>
      <c r="JYR43" s="407"/>
      <c r="JYS43" s="407"/>
      <c r="JYT43" s="407"/>
      <c r="JYU43" s="407"/>
      <c r="JYV43" s="407"/>
      <c r="JYW43" s="407"/>
      <c r="JYX43" s="407"/>
      <c r="JYY43" s="407"/>
      <c r="JYZ43" s="407"/>
      <c r="JZA43" s="407"/>
      <c r="JZB43" s="407"/>
      <c r="JZC43" s="407"/>
      <c r="JZD43" s="407"/>
      <c r="JZE43" s="407"/>
      <c r="JZF43" s="407"/>
      <c r="JZG43" s="407"/>
      <c r="JZH43" s="407"/>
      <c r="JZI43" s="407"/>
      <c r="JZJ43" s="407"/>
      <c r="JZK43" s="407"/>
      <c r="JZL43" s="407"/>
      <c r="JZM43" s="407"/>
      <c r="JZN43" s="407"/>
      <c r="JZO43" s="407"/>
      <c r="JZP43" s="407"/>
      <c r="JZQ43" s="407"/>
      <c r="JZR43" s="407"/>
      <c r="JZS43" s="407"/>
      <c r="JZT43" s="407"/>
      <c r="JZU43" s="407"/>
      <c r="JZV43" s="407"/>
      <c r="JZW43" s="407"/>
      <c r="JZX43" s="407"/>
      <c r="JZY43" s="407"/>
      <c r="JZZ43" s="407"/>
      <c r="KAA43" s="407"/>
      <c r="KAB43" s="407"/>
      <c r="KAC43" s="407"/>
      <c r="KAD43" s="407"/>
      <c r="KAE43" s="407"/>
      <c r="KAF43" s="407"/>
      <c r="KAG43" s="407"/>
      <c r="KAH43" s="407"/>
      <c r="KAI43" s="407"/>
      <c r="KAJ43" s="407"/>
      <c r="KAK43" s="407"/>
      <c r="KAL43" s="407"/>
      <c r="KAM43" s="407"/>
      <c r="KAN43" s="407"/>
      <c r="KAO43" s="407"/>
      <c r="KAP43" s="407"/>
      <c r="KAQ43" s="407"/>
      <c r="KAR43" s="407"/>
      <c r="KAS43" s="407"/>
      <c r="KAT43" s="407"/>
      <c r="KAU43" s="407"/>
      <c r="KAV43" s="407"/>
      <c r="KAW43" s="407"/>
      <c r="KAX43" s="407"/>
      <c r="KAY43" s="407"/>
      <c r="KAZ43" s="407"/>
      <c r="KBA43" s="407"/>
      <c r="KBB43" s="407"/>
      <c r="KBC43" s="407"/>
      <c r="KBD43" s="407"/>
      <c r="KBE43" s="407"/>
      <c r="KBF43" s="407"/>
      <c r="KBG43" s="407"/>
      <c r="KBH43" s="407"/>
      <c r="KBI43" s="407"/>
      <c r="KBJ43" s="407"/>
      <c r="KBK43" s="407"/>
      <c r="KBL43" s="407"/>
      <c r="KBM43" s="407"/>
      <c r="KBN43" s="407"/>
      <c r="KBO43" s="407"/>
      <c r="KBP43" s="407"/>
      <c r="KBQ43" s="407"/>
      <c r="KBR43" s="407"/>
      <c r="KBS43" s="407"/>
      <c r="KBT43" s="407"/>
      <c r="KBU43" s="407"/>
      <c r="KBV43" s="407"/>
      <c r="KBW43" s="407"/>
      <c r="KBX43" s="407"/>
      <c r="KBY43" s="407"/>
      <c r="KBZ43" s="407"/>
      <c r="KCA43" s="407"/>
      <c r="KCB43" s="407"/>
      <c r="KCC43" s="407"/>
      <c r="KCD43" s="407"/>
      <c r="KCE43" s="407"/>
      <c r="KCF43" s="407"/>
      <c r="KCG43" s="407"/>
      <c r="KCH43" s="407"/>
      <c r="KCI43" s="407"/>
      <c r="KCJ43" s="407"/>
      <c r="KCK43" s="407"/>
      <c r="KCL43" s="407"/>
      <c r="KCM43" s="407"/>
      <c r="KCN43" s="407"/>
      <c r="KCO43" s="407"/>
      <c r="KCP43" s="407"/>
      <c r="KCQ43" s="407"/>
      <c r="KCR43" s="407"/>
      <c r="KCS43" s="407"/>
      <c r="KCT43" s="407"/>
      <c r="KCU43" s="407"/>
      <c r="KCV43" s="407"/>
      <c r="KCW43" s="407"/>
      <c r="KCX43" s="407"/>
      <c r="KCY43" s="407"/>
      <c r="KCZ43" s="407"/>
      <c r="KDA43" s="407"/>
      <c r="KDB43" s="407"/>
      <c r="KDC43" s="407"/>
      <c r="KDD43" s="407"/>
      <c r="KDE43" s="407"/>
      <c r="KDF43" s="407"/>
      <c r="KDG43" s="407"/>
      <c r="KDH43" s="407"/>
      <c r="KDI43" s="407"/>
      <c r="KDJ43" s="407"/>
      <c r="KDK43" s="407"/>
      <c r="KDL43" s="407"/>
      <c r="KDM43" s="407"/>
      <c r="KDN43" s="407"/>
      <c r="KDO43" s="407"/>
      <c r="KDP43" s="407"/>
      <c r="KDQ43" s="407"/>
      <c r="KDR43" s="407"/>
      <c r="KDS43" s="407"/>
      <c r="KDT43" s="407"/>
      <c r="KDU43" s="407"/>
      <c r="KDV43" s="407"/>
      <c r="KDW43" s="407"/>
      <c r="KDX43" s="407"/>
      <c r="KDY43" s="407"/>
      <c r="KDZ43" s="407"/>
      <c r="KEA43" s="407"/>
      <c r="KEB43" s="407"/>
      <c r="KEC43" s="407"/>
      <c r="KED43" s="407"/>
      <c r="KEE43" s="407"/>
      <c r="KEF43" s="407"/>
      <c r="KEG43" s="407"/>
      <c r="KEH43" s="407"/>
      <c r="KEI43" s="407"/>
      <c r="KEJ43" s="407"/>
      <c r="KEK43" s="407"/>
      <c r="KEL43" s="407"/>
      <c r="KEM43" s="407"/>
      <c r="KEN43" s="407"/>
      <c r="KEO43" s="407"/>
      <c r="KEP43" s="407"/>
      <c r="KEQ43" s="407"/>
      <c r="KER43" s="407"/>
      <c r="KES43" s="407"/>
      <c r="KET43" s="407"/>
      <c r="KEU43" s="407"/>
      <c r="KEV43" s="407"/>
      <c r="KEW43" s="407"/>
      <c r="KEX43" s="407"/>
      <c r="KEY43" s="407"/>
      <c r="KEZ43" s="407"/>
      <c r="KFA43" s="407"/>
      <c r="KFB43" s="407"/>
      <c r="KFC43" s="407"/>
      <c r="KFD43" s="407"/>
      <c r="KFE43" s="407"/>
      <c r="KFF43" s="407"/>
      <c r="KFG43" s="407"/>
      <c r="KFH43" s="407"/>
      <c r="KFI43" s="407"/>
      <c r="KFJ43" s="407"/>
      <c r="KFK43" s="407"/>
      <c r="KFL43" s="407"/>
      <c r="KFM43" s="407"/>
      <c r="KFN43" s="407"/>
      <c r="KFO43" s="407"/>
      <c r="KFP43" s="407"/>
      <c r="KFQ43" s="407"/>
      <c r="KFR43" s="407"/>
      <c r="KFS43" s="407"/>
      <c r="KFT43" s="407"/>
      <c r="KFU43" s="407"/>
      <c r="KFV43" s="407"/>
      <c r="KFW43" s="407"/>
      <c r="KFX43" s="407"/>
      <c r="KFY43" s="407"/>
      <c r="KFZ43" s="407"/>
      <c r="KGA43" s="407"/>
      <c r="KGB43" s="407"/>
      <c r="KGC43" s="407"/>
      <c r="KGD43" s="407"/>
      <c r="KGE43" s="407"/>
      <c r="KGF43" s="407"/>
      <c r="KGG43" s="407"/>
      <c r="KGH43" s="407"/>
      <c r="KGI43" s="407"/>
      <c r="KGJ43" s="407"/>
      <c r="KGK43" s="407"/>
      <c r="KGL43" s="407"/>
      <c r="KGM43" s="407"/>
      <c r="KGN43" s="407"/>
      <c r="KGO43" s="407"/>
      <c r="KGP43" s="407"/>
      <c r="KGQ43" s="407"/>
      <c r="KGR43" s="407"/>
      <c r="KGS43" s="407"/>
      <c r="KGT43" s="407"/>
      <c r="KGU43" s="407"/>
      <c r="KGV43" s="407"/>
      <c r="KGW43" s="407"/>
      <c r="KGX43" s="407"/>
      <c r="KGY43" s="407"/>
      <c r="KGZ43" s="407"/>
      <c r="KHA43" s="407"/>
      <c r="KHB43" s="407"/>
      <c r="KHC43" s="407"/>
      <c r="KHD43" s="407"/>
      <c r="KHE43" s="407"/>
      <c r="KHF43" s="407"/>
      <c r="KHG43" s="407"/>
      <c r="KHH43" s="407"/>
      <c r="KHI43" s="407"/>
      <c r="KHJ43" s="407"/>
      <c r="KHK43" s="407"/>
      <c r="KHL43" s="407"/>
      <c r="KHM43" s="407"/>
      <c r="KHN43" s="407"/>
      <c r="KHO43" s="407"/>
      <c r="KHP43" s="407"/>
      <c r="KHQ43" s="407"/>
      <c r="KHR43" s="407"/>
      <c r="KHS43" s="407"/>
      <c r="KHT43" s="407"/>
      <c r="KHU43" s="407"/>
      <c r="KHV43" s="407"/>
      <c r="KHW43" s="407"/>
      <c r="KHX43" s="407"/>
      <c r="KHY43" s="407"/>
      <c r="KHZ43" s="407"/>
      <c r="KIA43" s="407"/>
      <c r="KIB43" s="407"/>
      <c r="KIC43" s="407"/>
      <c r="KID43" s="407"/>
      <c r="KIE43" s="407"/>
      <c r="KIF43" s="407"/>
      <c r="KIG43" s="407"/>
      <c r="KIH43" s="407"/>
      <c r="KII43" s="407"/>
      <c r="KIJ43" s="407"/>
      <c r="KIK43" s="407"/>
      <c r="KIL43" s="407"/>
      <c r="KIM43" s="407"/>
      <c r="KIN43" s="407"/>
      <c r="KIO43" s="407"/>
      <c r="KIP43" s="407"/>
      <c r="KIQ43" s="407"/>
      <c r="KIR43" s="407"/>
      <c r="KIS43" s="407"/>
      <c r="KIT43" s="407"/>
      <c r="KIU43" s="407"/>
      <c r="KIV43" s="407"/>
      <c r="KIW43" s="407"/>
      <c r="KIX43" s="407"/>
      <c r="KIY43" s="407"/>
      <c r="KIZ43" s="407"/>
      <c r="KJA43" s="407"/>
      <c r="KJB43" s="407"/>
      <c r="KJC43" s="407"/>
      <c r="KJD43" s="407"/>
      <c r="KJE43" s="407"/>
      <c r="KJF43" s="407"/>
      <c r="KJG43" s="407"/>
      <c r="KJH43" s="407"/>
      <c r="KJI43" s="407"/>
      <c r="KJJ43" s="407"/>
      <c r="KJK43" s="407"/>
      <c r="KJL43" s="407"/>
      <c r="KJM43" s="407"/>
      <c r="KJN43" s="407"/>
      <c r="KJO43" s="407"/>
      <c r="KJP43" s="407"/>
      <c r="KJQ43" s="407"/>
      <c r="KJR43" s="407"/>
      <c r="KJS43" s="407"/>
      <c r="KJT43" s="407"/>
      <c r="KJU43" s="407"/>
      <c r="KJV43" s="407"/>
      <c r="KJW43" s="407"/>
      <c r="KJX43" s="407"/>
      <c r="KJY43" s="407"/>
      <c r="KJZ43" s="407"/>
      <c r="KKA43" s="407"/>
      <c r="KKB43" s="407"/>
      <c r="KKC43" s="407"/>
      <c r="KKD43" s="407"/>
      <c r="KKE43" s="407"/>
      <c r="KKF43" s="407"/>
      <c r="KKG43" s="407"/>
      <c r="KKH43" s="407"/>
      <c r="KKI43" s="407"/>
      <c r="KKJ43" s="407"/>
      <c r="KKK43" s="407"/>
      <c r="KKL43" s="407"/>
      <c r="KKM43" s="407"/>
      <c r="KKN43" s="407"/>
      <c r="KKO43" s="407"/>
      <c r="KKP43" s="407"/>
      <c r="KKQ43" s="407"/>
      <c r="KKR43" s="407"/>
      <c r="KKS43" s="407"/>
      <c r="KKT43" s="407"/>
      <c r="KKU43" s="407"/>
      <c r="KKV43" s="407"/>
      <c r="KKW43" s="407"/>
      <c r="KKX43" s="407"/>
      <c r="KKY43" s="407"/>
      <c r="KKZ43" s="407"/>
      <c r="KLA43" s="407"/>
      <c r="KLB43" s="407"/>
      <c r="KLC43" s="407"/>
      <c r="KLD43" s="407"/>
      <c r="KLE43" s="407"/>
      <c r="KLF43" s="407"/>
      <c r="KLG43" s="407"/>
      <c r="KLH43" s="407"/>
      <c r="KLI43" s="407"/>
      <c r="KLJ43" s="407"/>
      <c r="KLK43" s="407"/>
      <c r="KLL43" s="407"/>
      <c r="KLM43" s="407"/>
      <c r="KLN43" s="407"/>
      <c r="KLO43" s="407"/>
      <c r="KLP43" s="407"/>
      <c r="KLQ43" s="407"/>
      <c r="KLR43" s="407"/>
      <c r="KLS43" s="407"/>
      <c r="KLT43" s="407"/>
      <c r="KLU43" s="407"/>
      <c r="KLV43" s="407"/>
      <c r="KLW43" s="407"/>
      <c r="KLX43" s="407"/>
      <c r="KLY43" s="407"/>
      <c r="KLZ43" s="407"/>
      <c r="KMA43" s="407"/>
      <c r="KMB43" s="407"/>
      <c r="KMC43" s="407"/>
      <c r="KMD43" s="407"/>
      <c r="KME43" s="407"/>
      <c r="KMF43" s="407"/>
      <c r="KMG43" s="407"/>
      <c r="KMH43" s="407"/>
      <c r="KMI43" s="407"/>
      <c r="KMJ43" s="407"/>
      <c r="KMK43" s="407"/>
      <c r="KML43" s="407"/>
      <c r="KMM43" s="407"/>
      <c r="KMN43" s="407"/>
      <c r="KMO43" s="407"/>
      <c r="KMP43" s="407"/>
      <c r="KMQ43" s="407"/>
      <c r="KMR43" s="407"/>
      <c r="KMS43" s="407"/>
      <c r="KMT43" s="407"/>
      <c r="KMU43" s="407"/>
      <c r="KMV43" s="407"/>
      <c r="KMW43" s="407"/>
      <c r="KMX43" s="407"/>
      <c r="KMY43" s="407"/>
      <c r="KMZ43" s="407"/>
      <c r="KNA43" s="407"/>
      <c r="KNB43" s="407"/>
      <c r="KNC43" s="407"/>
      <c r="KND43" s="407"/>
      <c r="KNE43" s="407"/>
      <c r="KNF43" s="407"/>
      <c r="KNG43" s="407"/>
      <c r="KNH43" s="407"/>
      <c r="KNI43" s="407"/>
      <c r="KNJ43" s="407"/>
      <c r="KNK43" s="407"/>
      <c r="KNL43" s="407"/>
      <c r="KNM43" s="407"/>
      <c r="KNN43" s="407"/>
      <c r="KNO43" s="407"/>
      <c r="KNP43" s="407"/>
      <c r="KNQ43" s="407"/>
      <c r="KNR43" s="407"/>
      <c r="KNS43" s="407"/>
      <c r="KNT43" s="407"/>
      <c r="KNU43" s="407"/>
      <c r="KNV43" s="407"/>
      <c r="KNW43" s="407"/>
      <c r="KNX43" s="407"/>
      <c r="KNY43" s="407"/>
      <c r="KNZ43" s="407"/>
      <c r="KOA43" s="407"/>
      <c r="KOB43" s="407"/>
      <c r="KOC43" s="407"/>
      <c r="KOD43" s="407"/>
      <c r="KOE43" s="407"/>
      <c r="KOF43" s="407"/>
      <c r="KOG43" s="407"/>
      <c r="KOH43" s="407"/>
      <c r="KOI43" s="407"/>
      <c r="KOJ43" s="407"/>
      <c r="KOK43" s="407"/>
      <c r="KOL43" s="407"/>
      <c r="KOM43" s="407"/>
      <c r="KON43" s="407"/>
      <c r="KOO43" s="407"/>
      <c r="KOP43" s="407"/>
      <c r="KOQ43" s="407"/>
      <c r="KOR43" s="407"/>
      <c r="KOS43" s="407"/>
      <c r="KOT43" s="407"/>
      <c r="KOU43" s="407"/>
      <c r="KOV43" s="407"/>
      <c r="KOW43" s="407"/>
      <c r="KOX43" s="407"/>
      <c r="KOY43" s="407"/>
      <c r="KOZ43" s="407"/>
      <c r="KPA43" s="407"/>
      <c r="KPB43" s="407"/>
      <c r="KPC43" s="407"/>
      <c r="KPD43" s="407"/>
      <c r="KPE43" s="407"/>
      <c r="KPF43" s="407"/>
      <c r="KPG43" s="407"/>
      <c r="KPH43" s="407"/>
      <c r="KPI43" s="407"/>
      <c r="KPJ43" s="407"/>
      <c r="KPK43" s="407"/>
      <c r="KPL43" s="407"/>
      <c r="KPM43" s="407"/>
      <c r="KPN43" s="407"/>
      <c r="KPO43" s="407"/>
      <c r="KPP43" s="407"/>
      <c r="KPQ43" s="407"/>
      <c r="KPR43" s="407"/>
      <c r="KPS43" s="407"/>
      <c r="KPT43" s="407"/>
      <c r="KPU43" s="407"/>
      <c r="KPV43" s="407"/>
      <c r="KPW43" s="407"/>
      <c r="KPX43" s="407"/>
      <c r="KPY43" s="407"/>
      <c r="KPZ43" s="407"/>
      <c r="KQA43" s="407"/>
      <c r="KQB43" s="407"/>
      <c r="KQC43" s="407"/>
      <c r="KQD43" s="407"/>
      <c r="KQE43" s="407"/>
      <c r="KQF43" s="407"/>
      <c r="KQG43" s="407"/>
      <c r="KQH43" s="407"/>
      <c r="KQI43" s="407"/>
      <c r="KQJ43" s="407"/>
      <c r="KQK43" s="407"/>
      <c r="KQL43" s="407"/>
      <c r="KQM43" s="407"/>
      <c r="KQN43" s="407"/>
      <c r="KQO43" s="407"/>
      <c r="KQP43" s="407"/>
      <c r="KQQ43" s="407"/>
      <c r="KQR43" s="407"/>
      <c r="KQS43" s="407"/>
      <c r="KQT43" s="407"/>
      <c r="KQU43" s="407"/>
      <c r="KQV43" s="407"/>
      <c r="KQW43" s="407"/>
      <c r="KQX43" s="407"/>
      <c r="KQY43" s="407"/>
      <c r="KQZ43" s="407"/>
      <c r="KRA43" s="407"/>
      <c r="KRB43" s="407"/>
      <c r="KRC43" s="407"/>
      <c r="KRD43" s="407"/>
      <c r="KRE43" s="407"/>
      <c r="KRF43" s="407"/>
      <c r="KRG43" s="407"/>
      <c r="KRH43" s="407"/>
      <c r="KRI43" s="407"/>
      <c r="KRJ43" s="407"/>
      <c r="KRK43" s="407"/>
      <c r="KRL43" s="407"/>
      <c r="KRM43" s="407"/>
      <c r="KRN43" s="407"/>
      <c r="KRO43" s="407"/>
      <c r="KRP43" s="407"/>
      <c r="KRQ43" s="407"/>
      <c r="KRR43" s="407"/>
      <c r="KRS43" s="407"/>
      <c r="KRT43" s="407"/>
      <c r="KRU43" s="407"/>
      <c r="KRV43" s="407"/>
      <c r="KRW43" s="407"/>
      <c r="KRX43" s="407"/>
      <c r="KRY43" s="407"/>
      <c r="KRZ43" s="407"/>
      <c r="KSA43" s="407"/>
      <c r="KSB43" s="407"/>
      <c r="KSC43" s="407"/>
      <c r="KSD43" s="407"/>
      <c r="KSE43" s="407"/>
      <c r="KSF43" s="407"/>
      <c r="KSG43" s="407"/>
      <c r="KSH43" s="407"/>
      <c r="KSI43" s="407"/>
      <c r="KSJ43" s="407"/>
      <c r="KSK43" s="407"/>
      <c r="KSL43" s="407"/>
      <c r="KSM43" s="407"/>
      <c r="KSN43" s="407"/>
      <c r="KSO43" s="407"/>
      <c r="KSP43" s="407"/>
      <c r="KSQ43" s="407"/>
      <c r="KSR43" s="407"/>
      <c r="KSS43" s="407"/>
      <c r="KST43" s="407"/>
      <c r="KSU43" s="407"/>
      <c r="KSV43" s="407"/>
      <c r="KSW43" s="407"/>
      <c r="KSX43" s="407"/>
      <c r="KSY43" s="407"/>
      <c r="KSZ43" s="407"/>
      <c r="KTA43" s="407"/>
      <c r="KTB43" s="407"/>
      <c r="KTC43" s="407"/>
      <c r="KTD43" s="407"/>
      <c r="KTE43" s="407"/>
      <c r="KTF43" s="407"/>
      <c r="KTG43" s="407"/>
      <c r="KTH43" s="407"/>
      <c r="KTI43" s="407"/>
      <c r="KTJ43" s="407"/>
      <c r="KTK43" s="407"/>
      <c r="KTL43" s="407"/>
      <c r="KTM43" s="407"/>
      <c r="KTN43" s="407"/>
      <c r="KTO43" s="407"/>
      <c r="KTP43" s="407"/>
      <c r="KTQ43" s="407"/>
      <c r="KTR43" s="407"/>
      <c r="KTS43" s="407"/>
      <c r="KTT43" s="407"/>
      <c r="KTU43" s="407"/>
      <c r="KTV43" s="407"/>
      <c r="KTW43" s="407"/>
      <c r="KTX43" s="407"/>
      <c r="KTY43" s="407"/>
      <c r="KTZ43" s="407"/>
      <c r="KUA43" s="407"/>
      <c r="KUB43" s="407"/>
      <c r="KUC43" s="407"/>
      <c r="KUD43" s="407"/>
      <c r="KUE43" s="407"/>
      <c r="KUF43" s="407"/>
      <c r="KUG43" s="407"/>
      <c r="KUH43" s="407"/>
      <c r="KUI43" s="407"/>
      <c r="KUJ43" s="407"/>
      <c r="KUK43" s="407"/>
      <c r="KUL43" s="407"/>
      <c r="KUM43" s="407"/>
      <c r="KUN43" s="407"/>
      <c r="KUO43" s="407"/>
      <c r="KUP43" s="407"/>
      <c r="KUQ43" s="407"/>
      <c r="KUR43" s="407"/>
      <c r="KUS43" s="407"/>
      <c r="KUT43" s="407"/>
      <c r="KUU43" s="407"/>
      <c r="KUV43" s="407"/>
      <c r="KUW43" s="407"/>
      <c r="KUX43" s="407"/>
      <c r="KUY43" s="407"/>
      <c r="KUZ43" s="407"/>
      <c r="KVA43" s="407"/>
      <c r="KVB43" s="407"/>
      <c r="KVC43" s="407"/>
      <c r="KVD43" s="407"/>
      <c r="KVE43" s="407"/>
      <c r="KVF43" s="407"/>
      <c r="KVG43" s="407"/>
      <c r="KVH43" s="407"/>
      <c r="KVI43" s="407"/>
      <c r="KVJ43" s="407"/>
      <c r="KVK43" s="407"/>
      <c r="KVL43" s="407"/>
      <c r="KVM43" s="407"/>
      <c r="KVN43" s="407"/>
      <c r="KVO43" s="407"/>
      <c r="KVP43" s="407"/>
      <c r="KVQ43" s="407"/>
      <c r="KVR43" s="407"/>
      <c r="KVS43" s="407"/>
      <c r="KVT43" s="407"/>
      <c r="KVU43" s="407"/>
      <c r="KVV43" s="407"/>
      <c r="KVW43" s="407"/>
      <c r="KVX43" s="407"/>
      <c r="KVY43" s="407"/>
      <c r="KVZ43" s="407"/>
      <c r="KWA43" s="407"/>
      <c r="KWB43" s="407"/>
      <c r="KWC43" s="407"/>
      <c r="KWD43" s="407"/>
      <c r="KWE43" s="407"/>
      <c r="KWF43" s="407"/>
      <c r="KWG43" s="407"/>
      <c r="KWH43" s="407"/>
      <c r="KWI43" s="407"/>
      <c r="KWJ43" s="407"/>
      <c r="KWK43" s="407"/>
      <c r="KWL43" s="407"/>
      <c r="KWM43" s="407"/>
      <c r="KWN43" s="407"/>
      <c r="KWO43" s="407"/>
      <c r="KWP43" s="407"/>
      <c r="KWQ43" s="407"/>
      <c r="KWR43" s="407"/>
      <c r="KWS43" s="407"/>
      <c r="KWT43" s="407"/>
      <c r="KWU43" s="407"/>
      <c r="KWV43" s="407"/>
      <c r="KWW43" s="407"/>
      <c r="KWX43" s="407"/>
      <c r="KWY43" s="407"/>
      <c r="KWZ43" s="407"/>
      <c r="KXA43" s="407"/>
      <c r="KXB43" s="407"/>
      <c r="KXC43" s="407"/>
      <c r="KXD43" s="407"/>
      <c r="KXE43" s="407"/>
      <c r="KXF43" s="407"/>
      <c r="KXG43" s="407"/>
      <c r="KXH43" s="407"/>
      <c r="KXI43" s="407"/>
      <c r="KXJ43" s="407"/>
      <c r="KXK43" s="407"/>
      <c r="KXL43" s="407"/>
      <c r="KXM43" s="407"/>
      <c r="KXN43" s="407"/>
      <c r="KXO43" s="407"/>
      <c r="KXP43" s="407"/>
      <c r="KXQ43" s="407"/>
      <c r="KXR43" s="407"/>
      <c r="KXS43" s="407"/>
      <c r="KXT43" s="407"/>
      <c r="KXU43" s="407"/>
      <c r="KXV43" s="407"/>
      <c r="KXW43" s="407"/>
      <c r="KXX43" s="407"/>
      <c r="KXY43" s="407"/>
      <c r="KXZ43" s="407"/>
      <c r="KYA43" s="407"/>
      <c r="KYB43" s="407"/>
      <c r="KYC43" s="407"/>
      <c r="KYD43" s="407"/>
      <c r="KYE43" s="407"/>
      <c r="KYF43" s="407"/>
      <c r="KYG43" s="407"/>
      <c r="KYH43" s="407"/>
      <c r="KYI43" s="407"/>
      <c r="KYJ43" s="407"/>
      <c r="KYK43" s="407"/>
      <c r="KYL43" s="407"/>
      <c r="KYM43" s="407"/>
      <c r="KYN43" s="407"/>
      <c r="KYO43" s="407"/>
      <c r="KYP43" s="407"/>
      <c r="KYQ43" s="407"/>
      <c r="KYR43" s="407"/>
      <c r="KYS43" s="407"/>
      <c r="KYT43" s="407"/>
      <c r="KYU43" s="407"/>
      <c r="KYV43" s="407"/>
      <c r="KYW43" s="407"/>
      <c r="KYX43" s="407"/>
      <c r="KYY43" s="407"/>
      <c r="KYZ43" s="407"/>
      <c r="KZA43" s="407"/>
      <c r="KZB43" s="407"/>
      <c r="KZC43" s="407"/>
      <c r="KZD43" s="407"/>
      <c r="KZE43" s="407"/>
      <c r="KZF43" s="407"/>
      <c r="KZG43" s="407"/>
      <c r="KZH43" s="407"/>
      <c r="KZI43" s="407"/>
      <c r="KZJ43" s="407"/>
      <c r="KZK43" s="407"/>
      <c r="KZL43" s="407"/>
      <c r="KZM43" s="407"/>
      <c r="KZN43" s="407"/>
      <c r="KZO43" s="407"/>
      <c r="KZP43" s="407"/>
      <c r="KZQ43" s="407"/>
      <c r="KZR43" s="407"/>
      <c r="KZS43" s="407"/>
      <c r="KZT43" s="407"/>
      <c r="KZU43" s="407"/>
      <c r="KZV43" s="407"/>
      <c r="KZW43" s="407"/>
      <c r="KZX43" s="407"/>
      <c r="KZY43" s="407"/>
      <c r="KZZ43" s="407"/>
      <c r="LAA43" s="407"/>
      <c r="LAB43" s="407"/>
      <c r="LAC43" s="407"/>
      <c r="LAD43" s="407"/>
      <c r="LAE43" s="407"/>
      <c r="LAF43" s="407"/>
      <c r="LAG43" s="407"/>
      <c r="LAH43" s="407"/>
      <c r="LAI43" s="407"/>
      <c r="LAJ43" s="407"/>
      <c r="LAK43" s="407"/>
      <c r="LAL43" s="407"/>
      <c r="LAM43" s="407"/>
      <c r="LAN43" s="407"/>
      <c r="LAO43" s="407"/>
      <c r="LAP43" s="407"/>
      <c r="LAQ43" s="407"/>
      <c r="LAR43" s="407"/>
      <c r="LAS43" s="407"/>
      <c r="LAT43" s="407"/>
      <c r="LAU43" s="407"/>
      <c r="LAV43" s="407"/>
      <c r="LAW43" s="407"/>
      <c r="LAX43" s="407"/>
      <c r="LAY43" s="407"/>
      <c r="LAZ43" s="407"/>
      <c r="LBA43" s="407"/>
      <c r="LBB43" s="407"/>
      <c r="LBC43" s="407"/>
      <c r="LBD43" s="407"/>
      <c r="LBE43" s="407"/>
      <c r="LBF43" s="407"/>
      <c r="LBG43" s="407"/>
      <c r="LBH43" s="407"/>
      <c r="LBI43" s="407"/>
      <c r="LBJ43" s="407"/>
      <c r="LBK43" s="407"/>
      <c r="LBL43" s="407"/>
      <c r="LBM43" s="407"/>
      <c r="LBN43" s="407"/>
      <c r="LBO43" s="407"/>
      <c r="LBP43" s="407"/>
      <c r="LBQ43" s="407"/>
      <c r="LBR43" s="407"/>
      <c r="LBS43" s="407"/>
      <c r="LBT43" s="407"/>
      <c r="LBU43" s="407"/>
      <c r="LBV43" s="407"/>
      <c r="LBW43" s="407"/>
      <c r="LBX43" s="407"/>
      <c r="LBY43" s="407"/>
      <c r="LBZ43" s="407"/>
      <c r="LCA43" s="407"/>
      <c r="LCB43" s="407"/>
      <c r="LCC43" s="407"/>
      <c r="LCD43" s="407"/>
      <c r="LCE43" s="407"/>
      <c r="LCF43" s="407"/>
      <c r="LCG43" s="407"/>
      <c r="LCH43" s="407"/>
      <c r="LCI43" s="407"/>
      <c r="LCJ43" s="407"/>
      <c r="LCK43" s="407"/>
      <c r="LCL43" s="407"/>
      <c r="LCM43" s="407"/>
      <c r="LCN43" s="407"/>
      <c r="LCO43" s="407"/>
      <c r="LCP43" s="407"/>
      <c r="LCQ43" s="407"/>
      <c r="LCR43" s="407"/>
      <c r="LCS43" s="407"/>
      <c r="LCT43" s="407"/>
      <c r="LCU43" s="407"/>
      <c r="LCV43" s="407"/>
      <c r="LCW43" s="407"/>
      <c r="LCX43" s="407"/>
      <c r="LCY43" s="407"/>
      <c r="LCZ43" s="407"/>
      <c r="LDA43" s="407"/>
      <c r="LDB43" s="407"/>
      <c r="LDC43" s="407"/>
      <c r="LDD43" s="407"/>
      <c r="LDE43" s="407"/>
      <c r="LDF43" s="407"/>
      <c r="LDG43" s="407"/>
      <c r="LDH43" s="407"/>
      <c r="LDI43" s="407"/>
      <c r="LDJ43" s="407"/>
      <c r="LDK43" s="407"/>
      <c r="LDL43" s="407"/>
      <c r="LDM43" s="407"/>
      <c r="LDN43" s="407"/>
      <c r="LDO43" s="407"/>
      <c r="LDP43" s="407"/>
      <c r="LDQ43" s="407"/>
      <c r="LDR43" s="407"/>
      <c r="LDS43" s="407"/>
      <c r="LDT43" s="407"/>
      <c r="LDU43" s="407"/>
      <c r="LDV43" s="407"/>
      <c r="LDW43" s="407"/>
      <c r="LDX43" s="407"/>
      <c r="LDY43" s="407"/>
      <c r="LDZ43" s="407"/>
      <c r="LEA43" s="407"/>
      <c r="LEB43" s="407"/>
      <c r="LEC43" s="407"/>
      <c r="LED43" s="407"/>
      <c r="LEE43" s="407"/>
      <c r="LEF43" s="407"/>
      <c r="LEG43" s="407"/>
      <c r="LEH43" s="407"/>
      <c r="LEI43" s="407"/>
      <c r="LEJ43" s="407"/>
      <c r="LEK43" s="407"/>
      <c r="LEL43" s="407"/>
      <c r="LEM43" s="407"/>
      <c r="LEN43" s="407"/>
      <c r="LEO43" s="407"/>
      <c r="LEP43" s="407"/>
      <c r="LEQ43" s="407"/>
      <c r="LER43" s="407"/>
      <c r="LES43" s="407"/>
      <c r="LET43" s="407"/>
      <c r="LEU43" s="407"/>
      <c r="LEV43" s="407"/>
      <c r="LEW43" s="407"/>
      <c r="LEX43" s="407"/>
      <c r="LEY43" s="407"/>
      <c r="LEZ43" s="407"/>
      <c r="LFA43" s="407"/>
      <c r="LFB43" s="407"/>
      <c r="LFC43" s="407"/>
      <c r="LFD43" s="407"/>
      <c r="LFE43" s="407"/>
      <c r="LFF43" s="407"/>
      <c r="LFG43" s="407"/>
      <c r="LFH43" s="407"/>
      <c r="LFI43" s="407"/>
      <c r="LFJ43" s="407"/>
      <c r="LFK43" s="407"/>
      <c r="LFL43" s="407"/>
      <c r="LFM43" s="407"/>
      <c r="LFN43" s="407"/>
      <c r="LFO43" s="407"/>
      <c r="LFP43" s="407"/>
      <c r="LFQ43" s="407"/>
      <c r="LFR43" s="407"/>
      <c r="LFS43" s="407"/>
      <c r="LFT43" s="407"/>
      <c r="LFU43" s="407"/>
      <c r="LFV43" s="407"/>
      <c r="LFW43" s="407"/>
      <c r="LFX43" s="407"/>
      <c r="LFY43" s="407"/>
      <c r="LFZ43" s="407"/>
      <c r="LGA43" s="407"/>
      <c r="LGB43" s="407"/>
      <c r="LGC43" s="407"/>
      <c r="LGD43" s="407"/>
      <c r="LGE43" s="407"/>
      <c r="LGF43" s="407"/>
      <c r="LGG43" s="407"/>
      <c r="LGH43" s="407"/>
      <c r="LGI43" s="407"/>
      <c r="LGJ43" s="407"/>
      <c r="LGK43" s="407"/>
      <c r="LGL43" s="407"/>
      <c r="LGM43" s="407"/>
      <c r="LGN43" s="407"/>
      <c r="LGO43" s="407"/>
      <c r="LGP43" s="407"/>
      <c r="LGQ43" s="407"/>
      <c r="LGR43" s="407"/>
      <c r="LGS43" s="407"/>
      <c r="LGT43" s="407"/>
      <c r="LGU43" s="407"/>
      <c r="LGV43" s="407"/>
      <c r="LGW43" s="407"/>
      <c r="LGX43" s="407"/>
      <c r="LGY43" s="407"/>
      <c r="LGZ43" s="407"/>
      <c r="LHA43" s="407"/>
      <c r="LHB43" s="407"/>
      <c r="LHC43" s="407"/>
      <c r="LHD43" s="407"/>
      <c r="LHE43" s="407"/>
      <c r="LHF43" s="407"/>
      <c r="LHG43" s="407"/>
      <c r="LHH43" s="407"/>
      <c r="LHI43" s="407"/>
      <c r="LHJ43" s="407"/>
      <c r="LHK43" s="407"/>
      <c r="LHL43" s="407"/>
      <c r="LHM43" s="407"/>
      <c r="LHN43" s="407"/>
      <c r="LHO43" s="407"/>
      <c r="LHP43" s="407"/>
      <c r="LHQ43" s="407"/>
      <c r="LHR43" s="407"/>
      <c r="LHS43" s="407"/>
      <c r="LHT43" s="407"/>
      <c r="LHU43" s="407"/>
      <c r="LHV43" s="407"/>
      <c r="LHW43" s="407"/>
      <c r="LHX43" s="407"/>
      <c r="LHY43" s="407"/>
      <c r="LHZ43" s="407"/>
      <c r="LIA43" s="407"/>
      <c r="LIB43" s="407"/>
      <c r="LIC43" s="407"/>
      <c r="LID43" s="407"/>
      <c r="LIE43" s="407"/>
      <c r="LIF43" s="407"/>
      <c r="LIG43" s="407"/>
      <c r="LIH43" s="407"/>
      <c r="LII43" s="407"/>
      <c r="LIJ43" s="407"/>
      <c r="LIK43" s="407"/>
      <c r="LIL43" s="407"/>
      <c r="LIM43" s="407"/>
      <c r="LIN43" s="407"/>
      <c r="LIO43" s="407"/>
      <c r="LIP43" s="407"/>
      <c r="LIQ43" s="407"/>
      <c r="LIR43" s="407"/>
      <c r="LIS43" s="407"/>
      <c r="LIT43" s="407"/>
      <c r="LIU43" s="407"/>
      <c r="LIV43" s="407"/>
      <c r="LIW43" s="407"/>
      <c r="LIX43" s="407"/>
      <c r="LIY43" s="407"/>
      <c r="LIZ43" s="407"/>
      <c r="LJA43" s="407"/>
      <c r="LJB43" s="407"/>
      <c r="LJC43" s="407"/>
      <c r="LJD43" s="407"/>
      <c r="LJE43" s="407"/>
      <c r="LJF43" s="407"/>
      <c r="LJG43" s="407"/>
      <c r="LJH43" s="407"/>
      <c r="LJI43" s="407"/>
      <c r="LJJ43" s="407"/>
      <c r="LJK43" s="407"/>
      <c r="LJL43" s="407"/>
      <c r="LJM43" s="407"/>
      <c r="LJN43" s="407"/>
      <c r="LJO43" s="407"/>
      <c r="LJP43" s="407"/>
      <c r="LJQ43" s="407"/>
      <c r="LJR43" s="407"/>
      <c r="LJS43" s="407"/>
      <c r="LJT43" s="407"/>
      <c r="LJU43" s="407"/>
      <c r="LJV43" s="407"/>
      <c r="LJW43" s="407"/>
      <c r="LJX43" s="407"/>
      <c r="LJY43" s="407"/>
      <c r="LJZ43" s="407"/>
      <c r="LKA43" s="407"/>
      <c r="LKB43" s="407"/>
      <c r="LKC43" s="407"/>
      <c r="LKD43" s="407"/>
      <c r="LKE43" s="407"/>
      <c r="LKF43" s="407"/>
      <c r="LKG43" s="407"/>
      <c r="LKH43" s="407"/>
      <c r="LKI43" s="407"/>
      <c r="LKJ43" s="407"/>
      <c r="LKK43" s="407"/>
      <c r="LKL43" s="407"/>
      <c r="LKM43" s="407"/>
      <c r="LKN43" s="407"/>
      <c r="LKO43" s="407"/>
      <c r="LKP43" s="407"/>
      <c r="LKQ43" s="407"/>
      <c r="LKR43" s="407"/>
      <c r="LKS43" s="407"/>
      <c r="LKT43" s="407"/>
      <c r="LKU43" s="407"/>
      <c r="LKV43" s="407"/>
      <c r="LKW43" s="407"/>
      <c r="LKX43" s="407"/>
      <c r="LKY43" s="407"/>
      <c r="LKZ43" s="407"/>
      <c r="LLA43" s="407"/>
      <c r="LLB43" s="407"/>
      <c r="LLC43" s="407"/>
      <c r="LLD43" s="407"/>
      <c r="LLE43" s="407"/>
      <c r="LLF43" s="407"/>
      <c r="LLG43" s="407"/>
      <c r="LLH43" s="407"/>
      <c r="LLI43" s="407"/>
      <c r="LLJ43" s="407"/>
      <c r="LLK43" s="407"/>
      <c r="LLL43" s="407"/>
      <c r="LLM43" s="407"/>
      <c r="LLN43" s="407"/>
      <c r="LLO43" s="407"/>
      <c r="LLP43" s="407"/>
      <c r="LLQ43" s="407"/>
      <c r="LLR43" s="407"/>
      <c r="LLS43" s="407"/>
      <c r="LLT43" s="407"/>
      <c r="LLU43" s="407"/>
      <c r="LLV43" s="407"/>
      <c r="LLW43" s="407"/>
      <c r="LLX43" s="407"/>
      <c r="LLY43" s="407"/>
      <c r="LLZ43" s="407"/>
      <c r="LMA43" s="407"/>
      <c r="LMB43" s="407"/>
      <c r="LMC43" s="407"/>
      <c r="LMD43" s="407"/>
      <c r="LME43" s="407"/>
      <c r="LMF43" s="407"/>
      <c r="LMG43" s="407"/>
      <c r="LMH43" s="407"/>
      <c r="LMI43" s="407"/>
      <c r="LMJ43" s="407"/>
      <c r="LMK43" s="407"/>
      <c r="LML43" s="407"/>
      <c r="LMM43" s="407"/>
      <c r="LMN43" s="407"/>
      <c r="LMO43" s="407"/>
      <c r="LMP43" s="407"/>
      <c r="LMQ43" s="407"/>
      <c r="LMR43" s="407"/>
      <c r="LMS43" s="407"/>
      <c r="LMT43" s="407"/>
      <c r="LMU43" s="407"/>
      <c r="LMV43" s="407"/>
      <c r="LMW43" s="407"/>
      <c r="LMX43" s="407"/>
      <c r="LMY43" s="407"/>
      <c r="LMZ43" s="407"/>
      <c r="LNA43" s="407"/>
      <c r="LNB43" s="407"/>
      <c r="LNC43" s="407"/>
      <c r="LND43" s="407"/>
      <c r="LNE43" s="407"/>
      <c r="LNF43" s="407"/>
      <c r="LNG43" s="407"/>
      <c r="LNH43" s="407"/>
      <c r="LNI43" s="407"/>
      <c r="LNJ43" s="407"/>
      <c r="LNK43" s="407"/>
      <c r="LNL43" s="407"/>
      <c r="LNM43" s="407"/>
      <c r="LNN43" s="407"/>
      <c r="LNO43" s="407"/>
      <c r="LNP43" s="407"/>
      <c r="LNQ43" s="407"/>
      <c r="LNR43" s="407"/>
      <c r="LNS43" s="407"/>
      <c r="LNT43" s="407"/>
      <c r="LNU43" s="407"/>
      <c r="LNV43" s="407"/>
      <c r="LNW43" s="407"/>
      <c r="LNX43" s="407"/>
      <c r="LNY43" s="407"/>
      <c r="LNZ43" s="407"/>
      <c r="LOA43" s="407"/>
      <c r="LOB43" s="407"/>
      <c r="LOC43" s="407"/>
      <c r="LOD43" s="407"/>
      <c r="LOE43" s="407"/>
      <c r="LOF43" s="407"/>
      <c r="LOG43" s="407"/>
      <c r="LOH43" s="407"/>
      <c r="LOI43" s="407"/>
      <c r="LOJ43" s="407"/>
      <c r="LOK43" s="407"/>
      <c r="LOL43" s="407"/>
      <c r="LOM43" s="407"/>
      <c r="LON43" s="407"/>
      <c r="LOO43" s="407"/>
      <c r="LOP43" s="407"/>
      <c r="LOQ43" s="407"/>
      <c r="LOR43" s="407"/>
      <c r="LOS43" s="407"/>
      <c r="LOT43" s="407"/>
      <c r="LOU43" s="407"/>
      <c r="LOV43" s="407"/>
      <c r="LOW43" s="407"/>
      <c r="LOX43" s="407"/>
      <c r="LOY43" s="407"/>
      <c r="LOZ43" s="407"/>
      <c r="LPA43" s="407"/>
      <c r="LPB43" s="407"/>
      <c r="LPC43" s="407"/>
      <c r="LPD43" s="407"/>
      <c r="LPE43" s="407"/>
      <c r="LPF43" s="407"/>
      <c r="LPG43" s="407"/>
      <c r="LPH43" s="407"/>
      <c r="LPI43" s="407"/>
      <c r="LPJ43" s="407"/>
      <c r="LPK43" s="407"/>
      <c r="LPL43" s="407"/>
      <c r="LPM43" s="407"/>
      <c r="LPN43" s="407"/>
      <c r="LPO43" s="407"/>
      <c r="LPP43" s="407"/>
      <c r="LPQ43" s="407"/>
      <c r="LPR43" s="407"/>
      <c r="LPS43" s="407"/>
      <c r="LPT43" s="407"/>
      <c r="LPU43" s="407"/>
      <c r="LPV43" s="407"/>
      <c r="LPW43" s="407"/>
      <c r="LPX43" s="407"/>
      <c r="LPY43" s="407"/>
      <c r="LPZ43" s="407"/>
      <c r="LQA43" s="407"/>
      <c r="LQB43" s="407"/>
      <c r="LQC43" s="407"/>
      <c r="LQD43" s="407"/>
      <c r="LQE43" s="407"/>
      <c r="LQF43" s="407"/>
      <c r="LQG43" s="407"/>
      <c r="LQH43" s="407"/>
      <c r="LQI43" s="407"/>
      <c r="LQJ43" s="407"/>
      <c r="LQK43" s="407"/>
      <c r="LQL43" s="407"/>
      <c r="LQM43" s="407"/>
      <c r="LQN43" s="407"/>
      <c r="LQO43" s="407"/>
      <c r="LQP43" s="407"/>
      <c r="LQQ43" s="407"/>
      <c r="LQR43" s="407"/>
      <c r="LQS43" s="407"/>
      <c r="LQT43" s="407"/>
      <c r="LQU43" s="407"/>
      <c r="LQV43" s="407"/>
      <c r="LQW43" s="407"/>
      <c r="LQX43" s="407"/>
      <c r="LQY43" s="407"/>
      <c r="LQZ43" s="407"/>
      <c r="LRA43" s="407"/>
      <c r="LRB43" s="407"/>
      <c r="LRC43" s="407"/>
      <c r="LRD43" s="407"/>
      <c r="LRE43" s="407"/>
      <c r="LRF43" s="407"/>
      <c r="LRG43" s="407"/>
      <c r="LRH43" s="407"/>
      <c r="LRI43" s="407"/>
      <c r="LRJ43" s="407"/>
      <c r="LRK43" s="407"/>
      <c r="LRL43" s="407"/>
      <c r="LRM43" s="407"/>
      <c r="LRN43" s="407"/>
      <c r="LRO43" s="407"/>
      <c r="LRP43" s="407"/>
      <c r="LRQ43" s="407"/>
      <c r="LRR43" s="407"/>
      <c r="LRS43" s="407"/>
      <c r="LRT43" s="407"/>
      <c r="LRU43" s="407"/>
      <c r="LRV43" s="407"/>
      <c r="LRW43" s="407"/>
      <c r="LRX43" s="407"/>
      <c r="LRY43" s="407"/>
      <c r="LRZ43" s="407"/>
      <c r="LSA43" s="407"/>
      <c r="LSB43" s="407"/>
      <c r="LSC43" s="407"/>
      <c r="LSD43" s="407"/>
      <c r="LSE43" s="407"/>
      <c r="LSF43" s="407"/>
      <c r="LSG43" s="407"/>
      <c r="LSH43" s="407"/>
      <c r="LSI43" s="407"/>
      <c r="LSJ43" s="407"/>
      <c r="LSK43" s="407"/>
      <c r="LSL43" s="407"/>
      <c r="LSM43" s="407"/>
      <c r="LSN43" s="407"/>
      <c r="LSO43" s="407"/>
      <c r="LSP43" s="407"/>
      <c r="LSQ43" s="407"/>
      <c r="LSR43" s="407"/>
      <c r="LSS43" s="407"/>
      <c r="LST43" s="407"/>
      <c r="LSU43" s="407"/>
      <c r="LSV43" s="407"/>
      <c r="LSW43" s="407"/>
      <c r="LSX43" s="407"/>
      <c r="LSY43" s="407"/>
      <c r="LSZ43" s="407"/>
      <c r="LTA43" s="407"/>
      <c r="LTB43" s="407"/>
      <c r="LTC43" s="407"/>
      <c r="LTD43" s="407"/>
      <c r="LTE43" s="407"/>
      <c r="LTF43" s="407"/>
      <c r="LTG43" s="407"/>
      <c r="LTH43" s="407"/>
      <c r="LTI43" s="407"/>
      <c r="LTJ43" s="407"/>
      <c r="LTK43" s="407"/>
      <c r="LTL43" s="407"/>
      <c r="LTM43" s="407"/>
      <c r="LTN43" s="407"/>
      <c r="LTO43" s="407"/>
      <c r="LTP43" s="407"/>
      <c r="LTQ43" s="407"/>
      <c r="LTR43" s="407"/>
      <c r="LTS43" s="407"/>
      <c r="LTT43" s="407"/>
      <c r="LTU43" s="407"/>
      <c r="LTV43" s="407"/>
      <c r="LTW43" s="407"/>
      <c r="LTX43" s="407"/>
      <c r="LTY43" s="407"/>
      <c r="LTZ43" s="407"/>
      <c r="LUA43" s="407"/>
      <c r="LUB43" s="407"/>
      <c r="LUC43" s="407"/>
      <c r="LUD43" s="407"/>
      <c r="LUE43" s="407"/>
      <c r="LUF43" s="407"/>
      <c r="LUG43" s="407"/>
      <c r="LUH43" s="407"/>
      <c r="LUI43" s="407"/>
      <c r="LUJ43" s="407"/>
      <c r="LUK43" s="407"/>
      <c r="LUL43" s="407"/>
      <c r="LUM43" s="407"/>
      <c r="LUN43" s="407"/>
      <c r="LUO43" s="407"/>
      <c r="LUP43" s="407"/>
      <c r="LUQ43" s="407"/>
      <c r="LUR43" s="407"/>
      <c r="LUS43" s="407"/>
      <c r="LUT43" s="407"/>
      <c r="LUU43" s="407"/>
      <c r="LUV43" s="407"/>
      <c r="LUW43" s="407"/>
      <c r="LUX43" s="407"/>
      <c r="LUY43" s="407"/>
      <c r="LUZ43" s="407"/>
      <c r="LVA43" s="407"/>
      <c r="LVB43" s="407"/>
      <c r="LVC43" s="407"/>
      <c r="LVD43" s="407"/>
      <c r="LVE43" s="407"/>
      <c r="LVF43" s="407"/>
      <c r="LVG43" s="407"/>
      <c r="LVH43" s="407"/>
      <c r="LVI43" s="407"/>
      <c r="LVJ43" s="407"/>
      <c r="LVK43" s="407"/>
      <c r="LVL43" s="407"/>
      <c r="LVM43" s="407"/>
      <c r="LVN43" s="407"/>
      <c r="LVO43" s="407"/>
      <c r="LVP43" s="407"/>
      <c r="LVQ43" s="407"/>
      <c r="LVR43" s="407"/>
      <c r="LVS43" s="407"/>
      <c r="LVT43" s="407"/>
      <c r="LVU43" s="407"/>
      <c r="LVV43" s="407"/>
      <c r="LVW43" s="407"/>
      <c r="LVX43" s="407"/>
      <c r="LVY43" s="407"/>
      <c r="LVZ43" s="407"/>
      <c r="LWA43" s="407"/>
      <c r="LWB43" s="407"/>
      <c r="LWC43" s="407"/>
      <c r="LWD43" s="407"/>
      <c r="LWE43" s="407"/>
      <c r="LWF43" s="407"/>
      <c r="LWG43" s="407"/>
      <c r="LWH43" s="407"/>
      <c r="LWI43" s="407"/>
      <c r="LWJ43" s="407"/>
      <c r="LWK43" s="407"/>
      <c r="LWL43" s="407"/>
      <c r="LWM43" s="407"/>
      <c r="LWN43" s="407"/>
      <c r="LWO43" s="407"/>
      <c r="LWP43" s="407"/>
      <c r="LWQ43" s="407"/>
      <c r="LWR43" s="407"/>
      <c r="LWS43" s="407"/>
      <c r="LWT43" s="407"/>
      <c r="LWU43" s="407"/>
      <c r="LWV43" s="407"/>
      <c r="LWW43" s="407"/>
      <c r="LWX43" s="407"/>
      <c r="LWY43" s="407"/>
      <c r="LWZ43" s="407"/>
      <c r="LXA43" s="407"/>
      <c r="LXB43" s="407"/>
      <c r="LXC43" s="407"/>
      <c r="LXD43" s="407"/>
      <c r="LXE43" s="407"/>
      <c r="LXF43" s="407"/>
      <c r="LXG43" s="407"/>
      <c r="LXH43" s="407"/>
      <c r="LXI43" s="407"/>
      <c r="LXJ43" s="407"/>
      <c r="LXK43" s="407"/>
      <c r="LXL43" s="407"/>
      <c r="LXM43" s="407"/>
      <c r="LXN43" s="407"/>
      <c r="LXO43" s="407"/>
      <c r="LXP43" s="407"/>
      <c r="LXQ43" s="407"/>
      <c r="LXR43" s="407"/>
      <c r="LXS43" s="407"/>
      <c r="LXT43" s="407"/>
      <c r="LXU43" s="407"/>
      <c r="LXV43" s="407"/>
      <c r="LXW43" s="407"/>
      <c r="LXX43" s="407"/>
      <c r="LXY43" s="407"/>
      <c r="LXZ43" s="407"/>
      <c r="LYA43" s="407"/>
      <c r="LYB43" s="407"/>
      <c r="LYC43" s="407"/>
      <c r="LYD43" s="407"/>
      <c r="LYE43" s="407"/>
      <c r="LYF43" s="407"/>
      <c r="LYG43" s="407"/>
      <c r="LYH43" s="407"/>
      <c r="LYI43" s="407"/>
      <c r="LYJ43" s="407"/>
      <c r="LYK43" s="407"/>
      <c r="LYL43" s="407"/>
      <c r="LYM43" s="407"/>
      <c r="LYN43" s="407"/>
      <c r="LYO43" s="407"/>
      <c r="LYP43" s="407"/>
      <c r="LYQ43" s="407"/>
      <c r="LYR43" s="407"/>
      <c r="LYS43" s="407"/>
      <c r="LYT43" s="407"/>
      <c r="LYU43" s="407"/>
      <c r="LYV43" s="407"/>
      <c r="LYW43" s="407"/>
      <c r="LYX43" s="407"/>
      <c r="LYY43" s="407"/>
      <c r="LYZ43" s="407"/>
      <c r="LZA43" s="407"/>
      <c r="LZB43" s="407"/>
      <c r="LZC43" s="407"/>
      <c r="LZD43" s="407"/>
      <c r="LZE43" s="407"/>
      <c r="LZF43" s="407"/>
      <c r="LZG43" s="407"/>
      <c r="LZH43" s="407"/>
      <c r="LZI43" s="407"/>
      <c r="LZJ43" s="407"/>
      <c r="LZK43" s="407"/>
      <c r="LZL43" s="407"/>
      <c r="LZM43" s="407"/>
      <c r="LZN43" s="407"/>
      <c r="LZO43" s="407"/>
      <c r="LZP43" s="407"/>
      <c r="LZQ43" s="407"/>
      <c r="LZR43" s="407"/>
      <c r="LZS43" s="407"/>
      <c r="LZT43" s="407"/>
      <c r="LZU43" s="407"/>
      <c r="LZV43" s="407"/>
      <c r="LZW43" s="407"/>
      <c r="LZX43" s="407"/>
      <c r="LZY43" s="407"/>
      <c r="LZZ43" s="407"/>
      <c r="MAA43" s="407"/>
      <c r="MAB43" s="407"/>
      <c r="MAC43" s="407"/>
      <c r="MAD43" s="407"/>
      <c r="MAE43" s="407"/>
      <c r="MAF43" s="407"/>
      <c r="MAG43" s="407"/>
      <c r="MAH43" s="407"/>
      <c r="MAI43" s="407"/>
      <c r="MAJ43" s="407"/>
      <c r="MAK43" s="407"/>
      <c r="MAL43" s="407"/>
      <c r="MAM43" s="407"/>
      <c r="MAN43" s="407"/>
      <c r="MAO43" s="407"/>
      <c r="MAP43" s="407"/>
      <c r="MAQ43" s="407"/>
      <c r="MAR43" s="407"/>
      <c r="MAS43" s="407"/>
      <c r="MAT43" s="407"/>
      <c r="MAU43" s="407"/>
      <c r="MAV43" s="407"/>
      <c r="MAW43" s="407"/>
      <c r="MAX43" s="407"/>
      <c r="MAY43" s="407"/>
      <c r="MAZ43" s="407"/>
      <c r="MBA43" s="407"/>
      <c r="MBB43" s="407"/>
      <c r="MBC43" s="407"/>
      <c r="MBD43" s="407"/>
      <c r="MBE43" s="407"/>
      <c r="MBF43" s="407"/>
      <c r="MBG43" s="407"/>
      <c r="MBH43" s="407"/>
      <c r="MBI43" s="407"/>
      <c r="MBJ43" s="407"/>
      <c r="MBK43" s="407"/>
      <c r="MBL43" s="407"/>
      <c r="MBM43" s="407"/>
      <c r="MBN43" s="407"/>
      <c r="MBO43" s="407"/>
      <c r="MBP43" s="407"/>
      <c r="MBQ43" s="407"/>
      <c r="MBR43" s="407"/>
      <c r="MBS43" s="407"/>
      <c r="MBT43" s="407"/>
      <c r="MBU43" s="407"/>
      <c r="MBV43" s="407"/>
      <c r="MBW43" s="407"/>
      <c r="MBX43" s="407"/>
      <c r="MBY43" s="407"/>
      <c r="MBZ43" s="407"/>
      <c r="MCA43" s="407"/>
      <c r="MCB43" s="407"/>
      <c r="MCC43" s="407"/>
      <c r="MCD43" s="407"/>
      <c r="MCE43" s="407"/>
      <c r="MCF43" s="407"/>
      <c r="MCG43" s="407"/>
      <c r="MCH43" s="407"/>
      <c r="MCI43" s="407"/>
      <c r="MCJ43" s="407"/>
      <c r="MCK43" s="407"/>
      <c r="MCL43" s="407"/>
      <c r="MCM43" s="407"/>
      <c r="MCN43" s="407"/>
      <c r="MCO43" s="407"/>
      <c r="MCP43" s="407"/>
      <c r="MCQ43" s="407"/>
      <c r="MCR43" s="407"/>
      <c r="MCS43" s="407"/>
      <c r="MCT43" s="407"/>
      <c r="MCU43" s="407"/>
      <c r="MCV43" s="407"/>
      <c r="MCW43" s="407"/>
      <c r="MCX43" s="407"/>
      <c r="MCY43" s="407"/>
      <c r="MCZ43" s="407"/>
      <c r="MDA43" s="407"/>
      <c r="MDB43" s="407"/>
      <c r="MDC43" s="407"/>
      <c r="MDD43" s="407"/>
      <c r="MDE43" s="407"/>
      <c r="MDF43" s="407"/>
      <c r="MDG43" s="407"/>
      <c r="MDH43" s="407"/>
      <c r="MDI43" s="407"/>
      <c r="MDJ43" s="407"/>
      <c r="MDK43" s="407"/>
      <c r="MDL43" s="407"/>
      <c r="MDM43" s="407"/>
      <c r="MDN43" s="407"/>
      <c r="MDO43" s="407"/>
      <c r="MDP43" s="407"/>
      <c r="MDQ43" s="407"/>
      <c r="MDR43" s="407"/>
      <c r="MDS43" s="407"/>
      <c r="MDT43" s="407"/>
      <c r="MDU43" s="407"/>
      <c r="MDV43" s="407"/>
      <c r="MDW43" s="407"/>
      <c r="MDX43" s="407"/>
      <c r="MDY43" s="407"/>
      <c r="MDZ43" s="407"/>
      <c r="MEA43" s="407"/>
      <c r="MEB43" s="407"/>
      <c r="MEC43" s="407"/>
      <c r="MED43" s="407"/>
      <c r="MEE43" s="407"/>
      <c r="MEF43" s="407"/>
      <c r="MEG43" s="407"/>
      <c r="MEH43" s="407"/>
      <c r="MEI43" s="407"/>
      <c r="MEJ43" s="407"/>
      <c r="MEK43" s="407"/>
      <c r="MEL43" s="407"/>
      <c r="MEM43" s="407"/>
      <c r="MEN43" s="407"/>
      <c r="MEO43" s="407"/>
      <c r="MEP43" s="407"/>
      <c r="MEQ43" s="407"/>
      <c r="MER43" s="407"/>
      <c r="MES43" s="407"/>
      <c r="MET43" s="407"/>
      <c r="MEU43" s="407"/>
      <c r="MEV43" s="407"/>
      <c r="MEW43" s="407"/>
      <c r="MEX43" s="407"/>
      <c r="MEY43" s="407"/>
      <c r="MEZ43" s="407"/>
      <c r="MFA43" s="407"/>
      <c r="MFB43" s="407"/>
      <c r="MFC43" s="407"/>
      <c r="MFD43" s="407"/>
      <c r="MFE43" s="407"/>
      <c r="MFF43" s="407"/>
      <c r="MFG43" s="407"/>
      <c r="MFH43" s="407"/>
      <c r="MFI43" s="407"/>
      <c r="MFJ43" s="407"/>
      <c r="MFK43" s="407"/>
      <c r="MFL43" s="407"/>
      <c r="MFM43" s="407"/>
      <c r="MFN43" s="407"/>
      <c r="MFO43" s="407"/>
      <c r="MFP43" s="407"/>
      <c r="MFQ43" s="407"/>
      <c r="MFR43" s="407"/>
      <c r="MFS43" s="407"/>
      <c r="MFT43" s="407"/>
      <c r="MFU43" s="407"/>
      <c r="MFV43" s="407"/>
      <c r="MFW43" s="407"/>
      <c r="MFX43" s="407"/>
      <c r="MFY43" s="407"/>
      <c r="MFZ43" s="407"/>
      <c r="MGA43" s="407"/>
      <c r="MGB43" s="407"/>
      <c r="MGC43" s="407"/>
      <c r="MGD43" s="407"/>
      <c r="MGE43" s="407"/>
      <c r="MGF43" s="407"/>
      <c r="MGG43" s="407"/>
      <c r="MGH43" s="407"/>
      <c r="MGI43" s="407"/>
      <c r="MGJ43" s="407"/>
      <c r="MGK43" s="407"/>
      <c r="MGL43" s="407"/>
      <c r="MGM43" s="407"/>
      <c r="MGN43" s="407"/>
      <c r="MGO43" s="407"/>
      <c r="MGP43" s="407"/>
      <c r="MGQ43" s="407"/>
      <c r="MGR43" s="407"/>
      <c r="MGS43" s="407"/>
      <c r="MGT43" s="407"/>
      <c r="MGU43" s="407"/>
      <c r="MGV43" s="407"/>
      <c r="MGW43" s="407"/>
      <c r="MGX43" s="407"/>
      <c r="MGY43" s="407"/>
      <c r="MGZ43" s="407"/>
      <c r="MHA43" s="407"/>
      <c r="MHB43" s="407"/>
      <c r="MHC43" s="407"/>
      <c r="MHD43" s="407"/>
      <c r="MHE43" s="407"/>
      <c r="MHF43" s="407"/>
      <c r="MHG43" s="407"/>
      <c r="MHH43" s="407"/>
      <c r="MHI43" s="407"/>
      <c r="MHJ43" s="407"/>
      <c r="MHK43" s="407"/>
      <c r="MHL43" s="407"/>
      <c r="MHM43" s="407"/>
      <c r="MHN43" s="407"/>
      <c r="MHO43" s="407"/>
      <c r="MHP43" s="407"/>
      <c r="MHQ43" s="407"/>
      <c r="MHR43" s="407"/>
      <c r="MHS43" s="407"/>
      <c r="MHT43" s="407"/>
      <c r="MHU43" s="407"/>
      <c r="MHV43" s="407"/>
      <c r="MHW43" s="407"/>
      <c r="MHX43" s="407"/>
      <c r="MHY43" s="407"/>
      <c r="MHZ43" s="407"/>
      <c r="MIA43" s="407"/>
      <c r="MIB43" s="407"/>
      <c r="MIC43" s="407"/>
      <c r="MID43" s="407"/>
      <c r="MIE43" s="407"/>
      <c r="MIF43" s="407"/>
      <c r="MIG43" s="407"/>
      <c r="MIH43" s="407"/>
      <c r="MII43" s="407"/>
      <c r="MIJ43" s="407"/>
      <c r="MIK43" s="407"/>
      <c r="MIL43" s="407"/>
      <c r="MIM43" s="407"/>
      <c r="MIN43" s="407"/>
      <c r="MIO43" s="407"/>
      <c r="MIP43" s="407"/>
      <c r="MIQ43" s="407"/>
      <c r="MIR43" s="407"/>
      <c r="MIS43" s="407"/>
      <c r="MIT43" s="407"/>
      <c r="MIU43" s="407"/>
      <c r="MIV43" s="407"/>
      <c r="MIW43" s="407"/>
      <c r="MIX43" s="407"/>
      <c r="MIY43" s="407"/>
      <c r="MIZ43" s="407"/>
      <c r="MJA43" s="407"/>
      <c r="MJB43" s="407"/>
      <c r="MJC43" s="407"/>
      <c r="MJD43" s="407"/>
      <c r="MJE43" s="407"/>
      <c r="MJF43" s="407"/>
      <c r="MJG43" s="407"/>
      <c r="MJH43" s="407"/>
      <c r="MJI43" s="407"/>
      <c r="MJJ43" s="407"/>
      <c r="MJK43" s="407"/>
      <c r="MJL43" s="407"/>
      <c r="MJM43" s="407"/>
      <c r="MJN43" s="407"/>
      <c r="MJO43" s="407"/>
      <c r="MJP43" s="407"/>
      <c r="MJQ43" s="407"/>
      <c r="MJR43" s="407"/>
      <c r="MJS43" s="407"/>
      <c r="MJT43" s="407"/>
      <c r="MJU43" s="407"/>
      <c r="MJV43" s="407"/>
      <c r="MJW43" s="407"/>
      <c r="MJX43" s="407"/>
      <c r="MJY43" s="407"/>
      <c r="MJZ43" s="407"/>
      <c r="MKA43" s="407"/>
      <c r="MKB43" s="407"/>
      <c r="MKC43" s="407"/>
      <c r="MKD43" s="407"/>
      <c r="MKE43" s="407"/>
      <c r="MKF43" s="407"/>
      <c r="MKG43" s="407"/>
      <c r="MKH43" s="407"/>
      <c r="MKI43" s="407"/>
      <c r="MKJ43" s="407"/>
      <c r="MKK43" s="407"/>
      <c r="MKL43" s="407"/>
      <c r="MKM43" s="407"/>
      <c r="MKN43" s="407"/>
      <c r="MKO43" s="407"/>
      <c r="MKP43" s="407"/>
      <c r="MKQ43" s="407"/>
      <c r="MKR43" s="407"/>
      <c r="MKS43" s="407"/>
      <c r="MKT43" s="407"/>
      <c r="MKU43" s="407"/>
      <c r="MKV43" s="407"/>
      <c r="MKW43" s="407"/>
      <c r="MKX43" s="407"/>
      <c r="MKY43" s="407"/>
      <c r="MKZ43" s="407"/>
      <c r="MLA43" s="407"/>
      <c r="MLB43" s="407"/>
      <c r="MLC43" s="407"/>
      <c r="MLD43" s="407"/>
      <c r="MLE43" s="407"/>
      <c r="MLF43" s="407"/>
      <c r="MLG43" s="407"/>
      <c r="MLH43" s="407"/>
      <c r="MLI43" s="407"/>
      <c r="MLJ43" s="407"/>
      <c r="MLK43" s="407"/>
      <c r="MLL43" s="407"/>
      <c r="MLM43" s="407"/>
      <c r="MLN43" s="407"/>
      <c r="MLO43" s="407"/>
      <c r="MLP43" s="407"/>
      <c r="MLQ43" s="407"/>
      <c r="MLR43" s="407"/>
      <c r="MLS43" s="407"/>
      <c r="MLT43" s="407"/>
      <c r="MLU43" s="407"/>
      <c r="MLV43" s="407"/>
      <c r="MLW43" s="407"/>
      <c r="MLX43" s="407"/>
      <c r="MLY43" s="407"/>
      <c r="MLZ43" s="407"/>
      <c r="MMA43" s="407"/>
      <c r="MMB43" s="407"/>
      <c r="MMC43" s="407"/>
      <c r="MMD43" s="407"/>
      <c r="MME43" s="407"/>
      <c r="MMF43" s="407"/>
      <c r="MMG43" s="407"/>
      <c r="MMH43" s="407"/>
      <c r="MMI43" s="407"/>
      <c r="MMJ43" s="407"/>
      <c r="MMK43" s="407"/>
      <c r="MML43" s="407"/>
      <c r="MMM43" s="407"/>
      <c r="MMN43" s="407"/>
      <c r="MMO43" s="407"/>
      <c r="MMP43" s="407"/>
      <c r="MMQ43" s="407"/>
      <c r="MMR43" s="407"/>
      <c r="MMS43" s="407"/>
      <c r="MMT43" s="407"/>
      <c r="MMU43" s="407"/>
      <c r="MMV43" s="407"/>
      <c r="MMW43" s="407"/>
      <c r="MMX43" s="407"/>
      <c r="MMY43" s="407"/>
      <c r="MMZ43" s="407"/>
      <c r="MNA43" s="407"/>
      <c r="MNB43" s="407"/>
      <c r="MNC43" s="407"/>
      <c r="MND43" s="407"/>
      <c r="MNE43" s="407"/>
      <c r="MNF43" s="407"/>
      <c r="MNG43" s="407"/>
      <c r="MNH43" s="407"/>
      <c r="MNI43" s="407"/>
      <c r="MNJ43" s="407"/>
      <c r="MNK43" s="407"/>
      <c r="MNL43" s="407"/>
      <c r="MNM43" s="407"/>
      <c r="MNN43" s="407"/>
      <c r="MNO43" s="407"/>
      <c r="MNP43" s="407"/>
      <c r="MNQ43" s="407"/>
      <c r="MNR43" s="407"/>
      <c r="MNS43" s="407"/>
      <c r="MNT43" s="407"/>
      <c r="MNU43" s="407"/>
      <c r="MNV43" s="407"/>
      <c r="MNW43" s="407"/>
      <c r="MNX43" s="407"/>
      <c r="MNY43" s="407"/>
      <c r="MNZ43" s="407"/>
      <c r="MOA43" s="407"/>
      <c r="MOB43" s="407"/>
      <c r="MOC43" s="407"/>
      <c r="MOD43" s="407"/>
      <c r="MOE43" s="407"/>
      <c r="MOF43" s="407"/>
      <c r="MOG43" s="407"/>
      <c r="MOH43" s="407"/>
      <c r="MOI43" s="407"/>
      <c r="MOJ43" s="407"/>
      <c r="MOK43" s="407"/>
      <c r="MOL43" s="407"/>
      <c r="MOM43" s="407"/>
      <c r="MON43" s="407"/>
      <c r="MOO43" s="407"/>
      <c r="MOP43" s="407"/>
      <c r="MOQ43" s="407"/>
      <c r="MOR43" s="407"/>
      <c r="MOS43" s="407"/>
      <c r="MOT43" s="407"/>
      <c r="MOU43" s="407"/>
      <c r="MOV43" s="407"/>
      <c r="MOW43" s="407"/>
      <c r="MOX43" s="407"/>
      <c r="MOY43" s="407"/>
      <c r="MOZ43" s="407"/>
      <c r="MPA43" s="407"/>
      <c r="MPB43" s="407"/>
      <c r="MPC43" s="407"/>
      <c r="MPD43" s="407"/>
      <c r="MPE43" s="407"/>
      <c r="MPF43" s="407"/>
      <c r="MPG43" s="407"/>
      <c r="MPH43" s="407"/>
      <c r="MPI43" s="407"/>
      <c r="MPJ43" s="407"/>
      <c r="MPK43" s="407"/>
      <c r="MPL43" s="407"/>
      <c r="MPM43" s="407"/>
      <c r="MPN43" s="407"/>
      <c r="MPO43" s="407"/>
      <c r="MPP43" s="407"/>
      <c r="MPQ43" s="407"/>
      <c r="MPR43" s="407"/>
      <c r="MPS43" s="407"/>
      <c r="MPT43" s="407"/>
      <c r="MPU43" s="407"/>
      <c r="MPV43" s="407"/>
      <c r="MPW43" s="407"/>
      <c r="MPX43" s="407"/>
      <c r="MPY43" s="407"/>
      <c r="MPZ43" s="407"/>
      <c r="MQA43" s="407"/>
      <c r="MQB43" s="407"/>
      <c r="MQC43" s="407"/>
      <c r="MQD43" s="407"/>
      <c r="MQE43" s="407"/>
      <c r="MQF43" s="407"/>
      <c r="MQG43" s="407"/>
      <c r="MQH43" s="407"/>
      <c r="MQI43" s="407"/>
      <c r="MQJ43" s="407"/>
      <c r="MQK43" s="407"/>
      <c r="MQL43" s="407"/>
      <c r="MQM43" s="407"/>
      <c r="MQN43" s="407"/>
      <c r="MQO43" s="407"/>
      <c r="MQP43" s="407"/>
      <c r="MQQ43" s="407"/>
      <c r="MQR43" s="407"/>
      <c r="MQS43" s="407"/>
      <c r="MQT43" s="407"/>
      <c r="MQU43" s="407"/>
      <c r="MQV43" s="407"/>
      <c r="MQW43" s="407"/>
      <c r="MQX43" s="407"/>
      <c r="MQY43" s="407"/>
      <c r="MQZ43" s="407"/>
      <c r="MRA43" s="407"/>
      <c r="MRB43" s="407"/>
      <c r="MRC43" s="407"/>
      <c r="MRD43" s="407"/>
      <c r="MRE43" s="407"/>
      <c r="MRF43" s="407"/>
      <c r="MRG43" s="407"/>
      <c r="MRH43" s="407"/>
      <c r="MRI43" s="407"/>
      <c r="MRJ43" s="407"/>
      <c r="MRK43" s="407"/>
      <c r="MRL43" s="407"/>
      <c r="MRM43" s="407"/>
      <c r="MRN43" s="407"/>
      <c r="MRO43" s="407"/>
      <c r="MRP43" s="407"/>
      <c r="MRQ43" s="407"/>
      <c r="MRR43" s="407"/>
      <c r="MRS43" s="407"/>
      <c r="MRT43" s="407"/>
      <c r="MRU43" s="407"/>
      <c r="MRV43" s="407"/>
      <c r="MRW43" s="407"/>
      <c r="MRX43" s="407"/>
      <c r="MRY43" s="407"/>
      <c r="MRZ43" s="407"/>
      <c r="MSA43" s="407"/>
      <c r="MSB43" s="407"/>
      <c r="MSC43" s="407"/>
      <c r="MSD43" s="407"/>
      <c r="MSE43" s="407"/>
      <c r="MSF43" s="407"/>
      <c r="MSG43" s="407"/>
      <c r="MSH43" s="407"/>
      <c r="MSI43" s="407"/>
      <c r="MSJ43" s="407"/>
      <c r="MSK43" s="407"/>
      <c r="MSL43" s="407"/>
      <c r="MSM43" s="407"/>
      <c r="MSN43" s="407"/>
      <c r="MSO43" s="407"/>
      <c r="MSP43" s="407"/>
      <c r="MSQ43" s="407"/>
      <c r="MSR43" s="407"/>
      <c r="MSS43" s="407"/>
      <c r="MST43" s="407"/>
      <c r="MSU43" s="407"/>
      <c r="MSV43" s="407"/>
      <c r="MSW43" s="407"/>
      <c r="MSX43" s="407"/>
      <c r="MSY43" s="407"/>
      <c r="MSZ43" s="407"/>
      <c r="MTA43" s="407"/>
      <c r="MTB43" s="407"/>
      <c r="MTC43" s="407"/>
      <c r="MTD43" s="407"/>
      <c r="MTE43" s="407"/>
      <c r="MTF43" s="407"/>
      <c r="MTG43" s="407"/>
      <c r="MTH43" s="407"/>
      <c r="MTI43" s="407"/>
      <c r="MTJ43" s="407"/>
      <c r="MTK43" s="407"/>
      <c r="MTL43" s="407"/>
      <c r="MTM43" s="407"/>
      <c r="MTN43" s="407"/>
      <c r="MTO43" s="407"/>
      <c r="MTP43" s="407"/>
      <c r="MTQ43" s="407"/>
      <c r="MTR43" s="407"/>
      <c r="MTS43" s="407"/>
      <c r="MTT43" s="407"/>
      <c r="MTU43" s="407"/>
      <c r="MTV43" s="407"/>
      <c r="MTW43" s="407"/>
      <c r="MTX43" s="407"/>
      <c r="MTY43" s="407"/>
      <c r="MTZ43" s="407"/>
      <c r="MUA43" s="407"/>
      <c r="MUB43" s="407"/>
      <c r="MUC43" s="407"/>
      <c r="MUD43" s="407"/>
      <c r="MUE43" s="407"/>
      <c r="MUF43" s="407"/>
      <c r="MUG43" s="407"/>
      <c r="MUH43" s="407"/>
      <c r="MUI43" s="407"/>
      <c r="MUJ43" s="407"/>
      <c r="MUK43" s="407"/>
      <c r="MUL43" s="407"/>
      <c r="MUM43" s="407"/>
      <c r="MUN43" s="407"/>
      <c r="MUO43" s="407"/>
      <c r="MUP43" s="407"/>
      <c r="MUQ43" s="407"/>
      <c r="MUR43" s="407"/>
      <c r="MUS43" s="407"/>
      <c r="MUT43" s="407"/>
      <c r="MUU43" s="407"/>
      <c r="MUV43" s="407"/>
      <c r="MUW43" s="407"/>
      <c r="MUX43" s="407"/>
      <c r="MUY43" s="407"/>
      <c r="MUZ43" s="407"/>
      <c r="MVA43" s="407"/>
      <c r="MVB43" s="407"/>
      <c r="MVC43" s="407"/>
      <c r="MVD43" s="407"/>
      <c r="MVE43" s="407"/>
      <c r="MVF43" s="407"/>
      <c r="MVG43" s="407"/>
      <c r="MVH43" s="407"/>
      <c r="MVI43" s="407"/>
      <c r="MVJ43" s="407"/>
      <c r="MVK43" s="407"/>
      <c r="MVL43" s="407"/>
      <c r="MVM43" s="407"/>
      <c r="MVN43" s="407"/>
      <c r="MVO43" s="407"/>
      <c r="MVP43" s="407"/>
      <c r="MVQ43" s="407"/>
      <c r="MVR43" s="407"/>
      <c r="MVS43" s="407"/>
      <c r="MVT43" s="407"/>
      <c r="MVU43" s="407"/>
      <c r="MVV43" s="407"/>
      <c r="MVW43" s="407"/>
      <c r="MVX43" s="407"/>
      <c r="MVY43" s="407"/>
      <c r="MVZ43" s="407"/>
      <c r="MWA43" s="407"/>
      <c r="MWB43" s="407"/>
      <c r="MWC43" s="407"/>
      <c r="MWD43" s="407"/>
      <c r="MWE43" s="407"/>
      <c r="MWF43" s="407"/>
      <c r="MWG43" s="407"/>
      <c r="MWH43" s="407"/>
      <c r="MWI43" s="407"/>
      <c r="MWJ43" s="407"/>
      <c r="MWK43" s="407"/>
      <c r="MWL43" s="407"/>
      <c r="MWM43" s="407"/>
      <c r="MWN43" s="407"/>
      <c r="MWO43" s="407"/>
      <c r="MWP43" s="407"/>
      <c r="MWQ43" s="407"/>
      <c r="MWR43" s="407"/>
      <c r="MWS43" s="407"/>
      <c r="MWT43" s="407"/>
      <c r="MWU43" s="407"/>
      <c r="MWV43" s="407"/>
      <c r="MWW43" s="407"/>
      <c r="MWX43" s="407"/>
      <c r="MWY43" s="407"/>
      <c r="MWZ43" s="407"/>
      <c r="MXA43" s="407"/>
      <c r="MXB43" s="407"/>
      <c r="MXC43" s="407"/>
      <c r="MXD43" s="407"/>
      <c r="MXE43" s="407"/>
      <c r="MXF43" s="407"/>
      <c r="MXG43" s="407"/>
      <c r="MXH43" s="407"/>
      <c r="MXI43" s="407"/>
      <c r="MXJ43" s="407"/>
      <c r="MXK43" s="407"/>
      <c r="MXL43" s="407"/>
      <c r="MXM43" s="407"/>
      <c r="MXN43" s="407"/>
      <c r="MXO43" s="407"/>
      <c r="MXP43" s="407"/>
      <c r="MXQ43" s="407"/>
      <c r="MXR43" s="407"/>
      <c r="MXS43" s="407"/>
      <c r="MXT43" s="407"/>
      <c r="MXU43" s="407"/>
      <c r="MXV43" s="407"/>
      <c r="MXW43" s="407"/>
      <c r="MXX43" s="407"/>
      <c r="MXY43" s="407"/>
      <c r="MXZ43" s="407"/>
      <c r="MYA43" s="407"/>
      <c r="MYB43" s="407"/>
      <c r="MYC43" s="407"/>
      <c r="MYD43" s="407"/>
      <c r="MYE43" s="407"/>
      <c r="MYF43" s="407"/>
      <c r="MYG43" s="407"/>
      <c r="MYH43" s="407"/>
      <c r="MYI43" s="407"/>
      <c r="MYJ43" s="407"/>
      <c r="MYK43" s="407"/>
      <c r="MYL43" s="407"/>
      <c r="MYM43" s="407"/>
      <c r="MYN43" s="407"/>
      <c r="MYO43" s="407"/>
      <c r="MYP43" s="407"/>
      <c r="MYQ43" s="407"/>
      <c r="MYR43" s="407"/>
      <c r="MYS43" s="407"/>
      <c r="MYT43" s="407"/>
      <c r="MYU43" s="407"/>
      <c r="MYV43" s="407"/>
      <c r="MYW43" s="407"/>
      <c r="MYX43" s="407"/>
      <c r="MYY43" s="407"/>
      <c r="MYZ43" s="407"/>
      <c r="MZA43" s="407"/>
      <c r="MZB43" s="407"/>
      <c r="MZC43" s="407"/>
      <c r="MZD43" s="407"/>
      <c r="MZE43" s="407"/>
      <c r="MZF43" s="407"/>
      <c r="MZG43" s="407"/>
      <c r="MZH43" s="407"/>
      <c r="MZI43" s="407"/>
      <c r="MZJ43" s="407"/>
      <c r="MZK43" s="407"/>
      <c r="MZL43" s="407"/>
      <c r="MZM43" s="407"/>
      <c r="MZN43" s="407"/>
      <c r="MZO43" s="407"/>
      <c r="MZP43" s="407"/>
      <c r="MZQ43" s="407"/>
      <c r="MZR43" s="407"/>
      <c r="MZS43" s="407"/>
      <c r="MZT43" s="407"/>
      <c r="MZU43" s="407"/>
      <c r="MZV43" s="407"/>
      <c r="MZW43" s="407"/>
      <c r="MZX43" s="407"/>
      <c r="MZY43" s="407"/>
      <c r="MZZ43" s="407"/>
      <c r="NAA43" s="407"/>
      <c r="NAB43" s="407"/>
      <c r="NAC43" s="407"/>
      <c r="NAD43" s="407"/>
      <c r="NAE43" s="407"/>
      <c r="NAF43" s="407"/>
      <c r="NAG43" s="407"/>
      <c r="NAH43" s="407"/>
      <c r="NAI43" s="407"/>
      <c r="NAJ43" s="407"/>
      <c r="NAK43" s="407"/>
      <c r="NAL43" s="407"/>
      <c r="NAM43" s="407"/>
      <c r="NAN43" s="407"/>
      <c r="NAO43" s="407"/>
      <c r="NAP43" s="407"/>
      <c r="NAQ43" s="407"/>
      <c r="NAR43" s="407"/>
      <c r="NAS43" s="407"/>
      <c r="NAT43" s="407"/>
      <c r="NAU43" s="407"/>
      <c r="NAV43" s="407"/>
      <c r="NAW43" s="407"/>
      <c r="NAX43" s="407"/>
      <c r="NAY43" s="407"/>
      <c r="NAZ43" s="407"/>
      <c r="NBA43" s="407"/>
      <c r="NBB43" s="407"/>
      <c r="NBC43" s="407"/>
      <c r="NBD43" s="407"/>
      <c r="NBE43" s="407"/>
      <c r="NBF43" s="407"/>
      <c r="NBG43" s="407"/>
      <c r="NBH43" s="407"/>
      <c r="NBI43" s="407"/>
      <c r="NBJ43" s="407"/>
      <c r="NBK43" s="407"/>
      <c r="NBL43" s="407"/>
      <c r="NBM43" s="407"/>
      <c r="NBN43" s="407"/>
      <c r="NBO43" s="407"/>
      <c r="NBP43" s="407"/>
      <c r="NBQ43" s="407"/>
      <c r="NBR43" s="407"/>
      <c r="NBS43" s="407"/>
      <c r="NBT43" s="407"/>
      <c r="NBU43" s="407"/>
      <c r="NBV43" s="407"/>
      <c r="NBW43" s="407"/>
      <c r="NBX43" s="407"/>
      <c r="NBY43" s="407"/>
      <c r="NBZ43" s="407"/>
      <c r="NCA43" s="407"/>
      <c r="NCB43" s="407"/>
      <c r="NCC43" s="407"/>
      <c r="NCD43" s="407"/>
      <c r="NCE43" s="407"/>
      <c r="NCF43" s="407"/>
      <c r="NCG43" s="407"/>
      <c r="NCH43" s="407"/>
      <c r="NCI43" s="407"/>
      <c r="NCJ43" s="407"/>
      <c r="NCK43" s="407"/>
      <c r="NCL43" s="407"/>
      <c r="NCM43" s="407"/>
      <c r="NCN43" s="407"/>
      <c r="NCO43" s="407"/>
      <c r="NCP43" s="407"/>
      <c r="NCQ43" s="407"/>
      <c r="NCR43" s="407"/>
      <c r="NCS43" s="407"/>
      <c r="NCT43" s="407"/>
      <c r="NCU43" s="407"/>
      <c r="NCV43" s="407"/>
      <c r="NCW43" s="407"/>
      <c r="NCX43" s="407"/>
      <c r="NCY43" s="407"/>
      <c r="NCZ43" s="407"/>
      <c r="NDA43" s="407"/>
      <c r="NDB43" s="407"/>
      <c r="NDC43" s="407"/>
      <c r="NDD43" s="407"/>
      <c r="NDE43" s="407"/>
      <c r="NDF43" s="407"/>
      <c r="NDG43" s="407"/>
      <c r="NDH43" s="407"/>
      <c r="NDI43" s="407"/>
      <c r="NDJ43" s="407"/>
      <c r="NDK43" s="407"/>
      <c r="NDL43" s="407"/>
      <c r="NDM43" s="407"/>
      <c r="NDN43" s="407"/>
      <c r="NDO43" s="407"/>
      <c r="NDP43" s="407"/>
      <c r="NDQ43" s="407"/>
      <c r="NDR43" s="407"/>
      <c r="NDS43" s="407"/>
      <c r="NDT43" s="407"/>
      <c r="NDU43" s="407"/>
      <c r="NDV43" s="407"/>
      <c r="NDW43" s="407"/>
      <c r="NDX43" s="407"/>
      <c r="NDY43" s="407"/>
      <c r="NDZ43" s="407"/>
      <c r="NEA43" s="407"/>
      <c r="NEB43" s="407"/>
      <c r="NEC43" s="407"/>
      <c r="NED43" s="407"/>
      <c r="NEE43" s="407"/>
      <c r="NEF43" s="407"/>
      <c r="NEG43" s="407"/>
      <c r="NEH43" s="407"/>
      <c r="NEI43" s="407"/>
      <c r="NEJ43" s="407"/>
      <c r="NEK43" s="407"/>
      <c r="NEL43" s="407"/>
      <c r="NEM43" s="407"/>
      <c r="NEN43" s="407"/>
      <c r="NEO43" s="407"/>
      <c r="NEP43" s="407"/>
      <c r="NEQ43" s="407"/>
      <c r="NER43" s="407"/>
      <c r="NES43" s="407"/>
      <c r="NET43" s="407"/>
      <c r="NEU43" s="407"/>
      <c r="NEV43" s="407"/>
      <c r="NEW43" s="407"/>
      <c r="NEX43" s="407"/>
      <c r="NEY43" s="407"/>
      <c r="NEZ43" s="407"/>
      <c r="NFA43" s="407"/>
      <c r="NFB43" s="407"/>
      <c r="NFC43" s="407"/>
      <c r="NFD43" s="407"/>
      <c r="NFE43" s="407"/>
      <c r="NFF43" s="407"/>
      <c r="NFG43" s="407"/>
      <c r="NFH43" s="407"/>
      <c r="NFI43" s="407"/>
      <c r="NFJ43" s="407"/>
      <c r="NFK43" s="407"/>
      <c r="NFL43" s="407"/>
      <c r="NFM43" s="407"/>
      <c r="NFN43" s="407"/>
      <c r="NFO43" s="407"/>
      <c r="NFP43" s="407"/>
      <c r="NFQ43" s="407"/>
      <c r="NFR43" s="407"/>
      <c r="NFS43" s="407"/>
      <c r="NFT43" s="407"/>
      <c r="NFU43" s="407"/>
      <c r="NFV43" s="407"/>
      <c r="NFW43" s="407"/>
      <c r="NFX43" s="407"/>
      <c r="NFY43" s="407"/>
      <c r="NFZ43" s="407"/>
      <c r="NGA43" s="407"/>
      <c r="NGB43" s="407"/>
      <c r="NGC43" s="407"/>
      <c r="NGD43" s="407"/>
      <c r="NGE43" s="407"/>
      <c r="NGF43" s="407"/>
      <c r="NGG43" s="407"/>
      <c r="NGH43" s="407"/>
      <c r="NGI43" s="407"/>
      <c r="NGJ43" s="407"/>
      <c r="NGK43" s="407"/>
      <c r="NGL43" s="407"/>
      <c r="NGM43" s="407"/>
      <c r="NGN43" s="407"/>
      <c r="NGO43" s="407"/>
      <c r="NGP43" s="407"/>
      <c r="NGQ43" s="407"/>
      <c r="NGR43" s="407"/>
      <c r="NGS43" s="407"/>
      <c r="NGT43" s="407"/>
      <c r="NGU43" s="407"/>
      <c r="NGV43" s="407"/>
      <c r="NGW43" s="407"/>
      <c r="NGX43" s="407"/>
      <c r="NGY43" s="407"/>
      <c r="NGZ43" s="407"/>
      <c r="NHA43" s="407"/>
      <c r="NHB43" s="407"/>
      <c r="NHC43" s="407"/>
      <c r="NHD43" s="407"/>
      <c r="NHE43" s="407"/>
      <c r="NHF43" s="407"/>
      <c r="NHG43" s="407"/>
      <c r="NHH43" s="407"/>
      <c r="NHI43" s="407"/>
      <c r="NHJ43" s="407"/>
      <c r="NHK43" s="407"/>
      <c r="NHL43" s="407"/>
      <c r="NHM43" s="407"/>
      <c r="NHN43" s="407"/>
      <c r="NHO43" s="407"/>
      <c r="NHP43" s="407"/>
      <c r="NHQ43" s="407"/>
      <c r="NHR43" s="407"/>
      <c r="NHS43" s="407"/>
      <c r="NHT43" s="407"/>
      <c r="NHU43" s="407"/>
      <c r="NHV43" s="407"/>
      <c r="NHW43" s="407"/>
      <c r="NHX43" s="407"/>
      <c r="NHY43" s="407"/>
      <c r="NHZ43" s="407"/>
      <c r="NIA43" s="407"/>
      <c r="NIB43" s="407"/>
      <c r="NIC43" s="407"/>
      <c r="NID43" s="407"/>
      <c r="NIE43" s="407"/>
      <c r="NIF43" s="407"/>
      <c r="NIG43" s="407"/>
      <c r="NIH43" s="407"/>
      <c r="NII43" s="407"/>
      <c r="NIJ43" s="407"/>
      <c r="NIK43" s="407"/>
      <c r="NIL43" s="407"/>
      <c r="NIM43" s="407"/>
      <c r="NIN43" s="407"/>
      <c r="NIO43" s="407"/>
      <c r="NIP43" s="407"/>
      <c r="NIQ43" s="407"/>
      <c r="NIR43" s="407"/>
      <c r="NIS43" s="407"/>
      <c r="NIT43" s="407"/>
      <c r="NIU43" s="407"/>
      <c r="NIV43" s="407"/>
      <c r="NIW43" s="407"/>
      <c r="NIX43" s="407"/>
      <c r="NIY43" s="407"/>
      <c r="NIZ43" s="407"/>
      <c r="NJA43" s="407"/>
      <c r="NJB43" s="407"/>
      <c r="NJC43" s="407"/>
      <c r="NJD43" s="407"/>
      <c r="NJE43" s="407"/>
      <c r="NJF43" s="407"/>
      <c r="NJG43" s="407"/>
      <c r="NJH43" s="407"/>
      <c r="NJI43" s="407"/>
      <c r="NJJ43" s="407"/>
      <c r="NJK43" s="407"/>
      <c r="NJL43" s="407"/>
      <c r="NJM43" s="407"/>
      <c r="NJN43" s="407"/>
      <c r="NJO43" s="407"/>
      <c r="NJP43" s="407"/>
      <c r="NJQ43" s="407"/>
      <c r="NJR43" s="407"/>
      <c r="NJS43" s="407"/>
      <c r="NJT43" s="407"/>
      <c r="NJU43" s="407"/>
      <c r="NJV43" s="407"/>
      <c r="NJW43" s="407"/>
      <c r="NJX43" s="407"/>
      <c r="NJY43" s="407"/>
      <c r="NJZ43" s="407"/>
      <c r="NKA43" s="407"/>
      <c r="NKB43" s="407"/>
      <c r="NKC43" s="407"/>
      <c r="NKD43" s="407"/>
      <c r="NKE43" s="407"/>
      <c r="NKF43" s="407"/>
      <c r="NKG43" s="407"/>
      <c r="NKH43" s="407"/>
      <c r="NKI43" s="407"/>
      <c r="NKJ43" s="407"/>
      <c r="NKK43" s="407"/>
      <c r="NKL43" s="407"/>
      <c r="NKM43" s="407"/>
      <c r="NKN43" s="407"/>
      <c r="NKO43" s="407"/>
      <c r="NKP43" s="407"/>
      <c r="NKQ43" s="407"/>
      <c r="NKR43" s="407"/>
      <c r="NKS43" s="407"/>
      <c r="NKT43" s="407"/>
      <c r="NKU43" s="407"/>
      <c r="NKV43" s="407"/>
      <c r="NKW43" s="407"/>
      <c r="NKX43" s="407"/>
      <c r="NKY43" s="407"/>
      <c r="NKZ43" s="407"/>
      <c r="NLA43" s="407"/>
      <c r="NLB43" s="407"/>
      <c r="NLC43" s="407"/>
      <c r="NLD43" s="407"/>
      <c r="NLE43" s="407"/>
      <c r="NLF43" s="407"/>
      <c r="NLG43" s="407"/>
      <c r="NLH43" s="407"/>
      <c r="NLI43" s="407"/>
      <c r="NLJ43" s="407"/>
      <c r="NLK43" s="407"/>
      <c r="NLL43" s="407"/>
      <c r="NLM43" s="407"/>
      <c r="NLN43" s="407"/>
      <c r="NLO43" s="407"/>
      <c r="NLP43" s="407"/>
      <c r="NLQ43" s="407"/>
      <c r="NLR43" s="407"/>
      <c r="NLS43" s="407"/>
      <c r="NLT43" s="407"/>
      <c r="NLU43" s="407"/>
      <c r="NLV43" s="407"/>
      <c r="NLW43" s="407"/>
      <c r="NLX43" s="407"/>
      <c r="NLY43" s="407"/>
      <c r="NLZ43" s="407"/>
      <c r="NMA43" s="407"/>
      <c r="NMB43" s="407"/>
      <c r="NMC43" s="407"/>
      <c r="NMD43" s="407"/>
      <c r="NME43" s="407"/>
      <c r="NMF43" s="407"/>
      <c r="NMG43" s="407"/>
      <c r="NMH43" s="407"/>
      <c r="NMI43" s="407"/>
      <c r="NMJ43" s="407"/>
      <c r="NMK43" s="407"/>
      <c r="NML43" s="407"/>
      <c r="NMM43" s="407"/>
      <c r="NMN43" s="407"/>
      <c r="NMO43" s="407"/>
      <c r="NMP43" s="407"/>
      <c r="NMQ43" s="407"/>
      <c r="NMR43" s="407"/>
      <c r="NMS43" s="407"/>
      <c r="NMT43" s="407"/>
      <c r="NMU43" s="407"/>
      <c r="NMV43" s="407"/>
      <c r="NMW43" s="407"/>
      <c r="NMX43" s="407"/>
      <c r="NMY43" s="407"/>
      <c r="NMZ43" s="407"/>
      <c r="NNA43" s="407"/>
      <c r="NNB43" s="407"/>
      <c r="NNC43" s="407"/>
      <c r="NND43" s="407"/>
      <c r="NNE43" s="407"/>
      <c r="NNF43" s="407"/>
      <c r="NNG43" s="407"/>
      <c r="NNH43" s="407"/>
      <c r="NNI43" s="407"/>
      <c r="NNJ43" s="407"/>
      <c r="NNK43" s="407"/>
      <c r="NNL43" s="407"/>
      <c r="NNM43" s="407"/>
      <c r="NNN43" s="407"/>
      <c r="NNO43" s="407"/>
      <c r="NNP43" s="407"/>
      <c r="NNQ43" s="407"/>
      <c r="NNR43" s="407"/>
      <c r="NNS43" s="407"/>
      <c r="NNT43" s="407"/>
      <c r="NNU43" s="407"/>
      <c r="NNV43" s="407"/>
      <c r="NNW43" s="407"/>
      <c r="NNX43" s="407"/>
      <c r="NNY43" s="407"/>
      <c r="NNZ43" s="407"/>
      <c r="NOA43" s="407"/>
      <c r="NOB43" s="407"/>
      <c r="NOC43" s="407"/>
      <c r="NOD43" s="407"/>
      <c r="NOE43" s="407"/>
      <c r="NOF43" s="407"/>
      <c r="NOG43" s="407"/>
      <c r="NOH43" s="407"/>
      <c r="NOI43" s="407"/>
      <c r="NOJ43" s="407"/>
      <c r="NOK43" s="407"/>
      <c r="NOL43" s="407"/>
      <c r="NOM43" s="407"/>
      <c r="NON43" s="407"/>
      <c r="NOO43" s="407"/>
      <c r="NOP43" s="407"/>
      <c r="NOQ43" s="407"/>
      <c r="NOR43" s="407"/>
      <c r="NOS43" s="407"/>
      <c r="NOT43" s="407"/>
      <c r="NOU43" s="407"/>
      <c r="NOV43" s="407"/>
      <c r="NOW43" s="407"/>
      <c r="NOX43" s="407"/>
      <c r="NOY43" s="407"/>
      <c r="NOZ43" s="407"/>
      <c r="NPA43" s="407"/>
      <c r="NPB43" s="407"/>
      <c r="NPC43" s="407"/>
      <c r="NPD43" s="407"/>
      <c r="NPE43" s="407"/>
      <c r="NPF43" s="407"/>
      <c r="NPG43" s="407"/>
      <c r="NPH43" s="407"/>
      <c r="NPI43" s="407"/>
      <c r="NPJ43" s="407"/>
      <c r="NPK43" s="407"/>
      <c r="NPL43" s="407"/>
      <c r="NPM43" s="407"/>
      <c r="NPN43" s="407"/>
      <c r="NPO43" s="407"/>
      <c r="NPP43" s="407"/>
      <c r="NPQ43" s="407"/>
      <c r="NPR43" s="407"/>
      <c r="NPS43" s="407"/>
      <c r="NPT43" s="407"/>
      <c r="NPU43" s="407"/>
      <c r="NPV43" s="407"/>
      <c r="NPW43" s="407"/>
      <c r="NPX43" s="407"/>
      <c r="NPY43" s="407"/>
      <c r="NPZ43" s="407"/>
      <c r="NQA43" s="407"/>
      <c r="NQB43" s="407"/>
      <c r="NQC43" s="407"/>
      <c r="NQD43" s="407"/>
      <c r="NQE43" s="407"/>
      <c r="NQF43" s="407"/>
      <c r="NQG43" s="407"/>
      <c r="NQH43" s="407"/>
      <c r="NQI43" s="407"/>
      <c r="NQJ43" s="407"/>
      <c r="NQK43" s="407"/>
      <c r="NQL43" s="407"/>
      <c r="NQM43" s="407"/>
      <c r="NQN43" s="407"/>
      <c r="NQO43" s="407"/>
      <c r="NQP43" s="407"/>
      <c r="NQQ43" s="407"/>
      <c r="NQR43" s="407"/>
      <c r="NQS43" s="407"/>
      <c r="NQT43" s="407"/>
      <c r="NQU43" s="407"/>
      <c r="NQV43" s="407"/>
      <c r="NQW43" s="407"/>
      <c r="NQX43" s="407"/>
      <c r="NQY43" s="407"/>
      <c r="NQZ43" s="407"/>
      <c r="NRA43" s="407"/>
      <c r="NRB43" s="407"/>
      <c r="NRC43" s="407"/>
      <c r="NRD43" s="407"/>
      <c r="NRE43" s="407"/>
      <c r="NRF43" s="407"/>
      <c r="NRG43" s="407"/>
      <c r="NRH43" s="407"/>
      <c r="NRI43" s="407"/>
      <c r="NRJ43" s="407"/>
      <c r="NRK43" s="407"/>
      <c r="NRL43" s="407"/>
      <c r="NRM43" s="407"/>
      <c r="NRN43" s="407"/>
      <c r="NRO43" s="407"/>
      <c r="NRP43" s="407"/>
      <c r="NRQ43" s="407"/>
      <c r="NRR43" s="407"/>
      <c r="NRS43" s="407"/>
      <c r="NRT43" s="407"/>
      <c r="NRU43" s="407"/>
      <c r="NRV43" s="407"/>
      <c r="NRW43" s="407"/>
      <c r="NRX43" s="407"/>
      <c r="NRY43" s="407"/>
      <c r="NRZ43" s="407"/>
      <c r="NSA43" s="407"/>
      <c r="NSB43" s="407"/>
      <c r="NSC43" s="407"/>
      <c r="NSD43" s="407"/>
      <c r="NSE43" s="407"/>
      <c r="NSF43" s="407"/>
      <c r="NSG43" s="407"/>
      <c r="NSH43" s="407"/>
      <c r="NSI43" s="407"/>
      <c r="NSJ43" s="407"/>
      <c r="NSK43" s="407"/>
      <c r="NSL43" s="407"/>
      <c r="NSM43" s="407"/>
      <c r="NSN43" s="407"/>
      <c r="NSO43" s="407"/>
      <c r="NSP43" s="407"/>
      <c r="NSQ43" s="407"/>
      <c r="NSR43" s="407"/>
      <c r="NSS43" s="407"/>
      <c r="NST43" s="407"/>
      <c r="NSU43" s="407"/>
      <c r="NSV43" s="407"/>
      <c r="NSW43" s="407"/>
      <c r="NSX43" s="407"/>
      <c r="NSY43" s="407"/>
      <c r="NSZ43" s="407"/>
      <c r="NTA43" s="407"/>
      <c r="NTB43" s="407"/>
      <c r="NTC43" s="407"/>
      <c r="NTD43" s="407"/>
      <c r="NTE43" s="407"/>
      <c r="NTF43" s="407"/>
      <c r="NTG43" s="407"/>
      <c r="NTH43" s="407"/>
      <c r="NTI43" s="407"/>
      <c r="NTJ43" s="407"/>
      <c r="NTK43" s="407"/>
      <c r="NTL43" s="407"/>
      <c r="NTM43" s="407"/>
      <c r="NTN43" s="407"/>
      <c r="NTO43" s="407"/>
      <c r="NTP43" s="407"/>
      <c r="NTQ43" s="407"/>
      <c r="NTR43" s="407"/>
      <c r="NTS43" s="407"/>
      <c r="NTT43" s="407"/>
      <c r="NTU43" s="407"/>
      <c r="NTV43" s="407"/>
      <c r="NTW43" s="407"/>
      <c r="NTX43" s="407"/>
      <c r="NTY43" s="407"/>
      <c r="NTZ43" s="407"/>
      <c r="NUA43" s="407"/>
      <c r="NUB43" s="407"/>
      <c r="NUC43" s="407"/>
      <c r="NUD43" s="407"/>
      <c r="NUE43" s="407"/>
      <c r="NUF43" s="407"/>
      <c r="NUG43" s="407"/>
      <c r="NUH43" s="407"/>
      <c r="NUI43" s="407"/>
      <c r="NUJ43" s="407"/>
      <c r="NUK43" s="407"/>
      <c r="NUL43" s="407"/>
      <c r="NUM43" s="407"/>
      <c r="NUN43" s="407"/>
      <c r="NUO43" s="407"/>
      <c r="NUP43" s="407"/>
      <c r="NUQ43" s="407"/>
      <c r="NUR43" s="407"/>
      <c r="NUS43" s="407"/>
      <c r="NUT43" s="407"/>
      <c r="NUU43" s="407"/>
      <c r="NUV43" s="407"/>
      <c r="NUW43" s="407"/>
      <c r="NUX43" s="407"/>
      <c r="NUY43" s="407"/>
      <c r="NUZ43" s="407"/>
      <c r="NVA43" s="407"/>
      <c r="NVB43" s="407"/>
      <c r="NVC43" s="407"/>
      <c r="NVD43" s="407"/>
      <c r="NVE43" s="407"/>
      <c r="NVF43" s="407"/>
      <c r="NVG43" s="407"/>
      <c r="NVH43" s="407"/>
      <c r="NVI43" s="407"/>
      <c r="NVJ43" s="407"/>
      <c r="NVK43" s="407"/>
      <c r="NVL43" s="407"/>
      <c r="NVM43" s="407"/>
      <c r="NVN43" s="407"/>
      <c r="NVO43" s="407"/>
      <c r="NVP43" s="407"/>
      <c r="NVQ43" s="407"/>
      <c r="NVR43" s="407"/>
      <c r="NVS43" s="407"/>
      <c r="NVT43" s="407"/>
      <c r="NVU43" s="407"/>
      <c r="NVV43" s="407"/>
      <c r="NVW43" s="407"/>
      <c r="NVX43" s="407"/>
      <c r="NVY43" s="407"/>
      <c r="NVZ43" s="407"/>
      <c r="NWA43" s="407"/>
      <c r="NWB43" s="407"/>
      <c r="NWC43" s="407"/>
      <c r="NWD43" s="407"/>
      <c r="NWE43" s="407"/>
      <c r="NWF43" s="407"/>
      <c r="NWG43" s="407"/>
      <c r="NWH43" s="407"/>
      <c r="NWI43" s="407"/>
      <c r="NWJ43" s="407"/>
      <c r="NWK43" s="407"/>
      <c r="NWL43" s="407"/>
      <c r="NWM43" s="407"/>
      <c r="NWN43" s="407"/>
      <c r="NWO43" s="407"/>
      <c r="NWP43" s="407"/>
      <c r="NWQ43" s="407"/>
      <c r="NWR43" s="407"/>
      <c r="NWS43" s="407"/>
      <c r="NWT43" s="407"/>
      <c r="NWU43" s="407"/>
      <c r="NWV43" s="407"/>
      <c r="NWW43" s="407"/>
      <c r="NWX43" s="407"/>
      <c r="NWY43" s="407"/>
      <c r="NWZ43" s="407"/>
      <c r="NXA43" s="407"/>
      <c r="NXB43" s="407"/>
      <c r="NXC43" s="407"/>
      <c r="NXD43" s="407"/>
      <c r="NXE43" s="407"/>
      <c r="NXF43" s="407"/>
      <c r="NXG43" s="407"/>
      <c r="NXH43" s="407"/>
      <c r="NXI43" s="407"/>
      <c r="NXJ43" s="407"/>
      <c r="NXK43" s="407"/>
      <c r="NXL43" s="407"/>
      <c r="NXM43" s="407"/>
      <c r="NXN43" s="407"/>
      <c r="NXO43" s="407"/>
      <c r="NXP43" s="407"/>
      <c r="NXQ43" s="407"/>
      <c r="NXR43" s="407"/>
      <c r="NXS43" s="407"/>
      <c r="NXT43" s="407"/>
      <c r="NXU43" s="407"/>
      <c r="NXV43" s="407"/>
      <c r="NXW43" s="407"/>
      <c r="NXX43" s="407"/>
      <c r="NXY43" s="407"/>
      <c r="NXZ43" s="407"/>
      <c r="NYA43" s="407"/>
      <c r="NYB43" s="407"/>
      <c r="NYC43" s="407"/>
      <c r="NYD43" s="407"/>
      <c r="NYE43" s="407"/>
      <c r="NYF43" s="407"/>
      <c r="NYG43" s="407"/>
      <c r="NYH43" s="407"/>
      <c r="NYI43" s="407"/>
      <c r="NYJ43" s="407"/>
      <c r="NYK43" s="407"/>
      <c r="NYL43" s="407"/>
      <c r="NYM43" s="407"/>
      <c r="NYN43" s="407"/>
      <c r="NYO43" s="407"/>
      <c r="NYP43" s="407"/>
      <c r="NYQ43" s="407"/>
      <c r="NYR43" s="407"/>
      <c r="NYS43" s="407"/>
      <c r="NYT43" s="407"/>
      <c r="NYU43" s="407"/>
      <c r="NYV43" s="407"/>
      <c r="NYW43" s="407"/>
      <c r="NYX43" s="407"/>
      <c r="NYY43" s="407"/>
      <c r="NYZ43" s="407"/>
      <c r="NZA43" s="407"/>
      <c r="NZB43" s="407"/>
      <c r="NZC43" s="407"/>
      <c r="NZD43" s="407"/>
      <c r="NZE43" s="407"/>
      <c r="NZF43" s="407"/>
      <c r="NZG43" s="407"/>
      <c r="NZH43" s="407"/>
      <c r="NZI43" s="407"/>
      <c r="NZJ43" s="407"/>
      <c r="NZK43" s="407"/>
      <c r="NZL43" s="407"/>
      <c r="NZM43" s="407"/>
      <c r="NZN43" s="407"/>
      <c r="NZO43" s="407"/>
      <c r="NZP43" s="407"/>
      <c r="NZQ43" s="407"/>
      <c r="NZR43" s="407"/>
      <c r="NZS43" s="407"/>
      <c r="NZT43" s="407"/>
      <c r="NZU43" s="407"/>
      <c r="NZV43" s="407"/>
      <c r="NZW43" s="407"/>
      <c r="NZX43" s="407"/>
      <c r="NZY43" s="407"/>
      <c r="NZZ43" s="407"/>
      <c r="OAA43" s="407"/>
      <c r="OAB43" s="407"/>
      <c r="OAC43" s="407"/>
      <c r="OAD43" s="407"/>
      <c r="OAE43" s="407"/>
      <c r="OAF43" s="407"/>
      <c r="OAG43" s="407"/>
      <c r="OAH43" s="407"/>
      <c r="OAI43" s="407"/>
      <c r="OAJ43" s="407"/>
      <c r="OAK43" s="407"/>
      <c r="OAL43" s="407"/>
      <c r="OAM43" s="407"/>
      <c r="OAN43" s="407"/>
      <c r="OAO43" s="407"/>
      <c r="OAP43" s="407"/>
      <c r="OAQ43" s="407"/>
      <c r="OAR43" s="407"/>
      <c r="OAS43" s="407"/>
      <c r="OAT43" s="407"/>
      <c r="OAU43" s="407"/>
      <c r="OAV43" s="407"/>
      <c r="OAW43" s="407"/>
      <c r="OAX43" s="407"/>
      <c r="OAY43" s="407"/>
      <c r="OAZ43" s="407"/>
      <c r="OBA43" s="407"/>
      <c r="OBB43" s="407"/>
      <c r="OBC43" s="407"/>
      <c r="OBD43" s="407"/>
      <c r="OBE43" s="407"/>
      <c r="OBF43" s="407"/>
      <c r="OBG43" s="407"/>
      <c r="OBH43" s="407"/>
      <c r="OBI43" s="407"/>
      <c r="OBJ43" s="407"/>
      <c r="OBK43" s="407"/>
      <c r="OBL43" s="407"/>
      <c r="OBM43" s="407"/>
      <c r="OBN43" s="407"/>
      <c r="OBO43" s="407"/>
      <c r="OBP43" s="407"/>
      <c r="OBQ43" s="407"/>
      <c r="OBR43" s="407"/>
      <c r="OBS43" s="407"/>
      <c r="OBT43" s="407"/>
      <c r="OBU43" s="407"/>
      <c r="OBV43" s="407"/>
      <c r="OBW43" s="407"/>
      <c r="OBX43" s="407"/>
      <c r="OBY43" s="407"/>
      <c r="OBZ43" s="407"/>
      <c r="OCA43" s="407"/>
      <c r="OCB43" s="407"/>
      <c r="OCC43" s="407"/>
      <c r="OCD43" s="407"/>
      <c r="OCE43" s="407"/>
      <c r="OCF43" s="407"/>
      <c r="OCG43" s="407"/>
      <c r="OCH43" s="407"/>
      <c r="OCI43" s="407"/>
      <c r="OCJ43" s="407"/>
      <c r="OCK43" s="407"/>
      <c r="OCL43" s="407"/>
      <c r="OCM43" s="407"/>
      <c r="OCN43" s="407"/>
      <c r="OCO43" s="407"/>
      <c r="OCP43" s="407"/>
      <c r="OCQ43" s="407"/>
      <c r="OCR43" s="407"/>
      <c r="OCS43" s="407"/>
      <c r="OCT43" s="407"/>
      <c r="OCU43" s="407"/>
      <c r="OCV43" s="407"/>
      <c r="OCW43" s="407"/>
      <c r="OCX43" s="407"/>
      <c r="OCY43" s="407"/>
      <c r="OCZ43" s="407"/>
      <c r="ODA43" s="407"/>
      <c r="ODB43" s="407"/>
      <c r="ODC43" s="407"/>
      <c r="ODD43" s="407"/>
      <c r="ODE43" s="407"/>
      <c r="ODF43" s="407"/>
      <c r="ODG43" s="407"/>
      <c r="ODH43" s="407"/>
      <c r="ODI43" s="407"/>
      <c r="ODJ43" s="407"/>
      <c r="ODK43" s="407"/>
      <c r="ODL43" s="407"/>
      <c r="ODM43" s="407"/>
      <c r="ODN43" s="407"/>
      <c r="ODO43" s="407"/>
      <c r="ODP43" s="407"/>
      <c r="ODQ43" s="407"/>
      <c r="ODR43" s="407"/>
      <c r="ODS43" s="407"/>
      <c r="ODT43" s="407"/>
      <c r="ODU43" s="407"/>
      <c r="ODV43" s="407"/>
      <c r="ODW43" s="407"/>
      <c r="ODX43" s="407"/>
      <c r="ODY43" s="407"/>
      <c r="ODZ43" s="407"/>
      <c r="OEA43" s="407"/>
      <c r="OEB43" s="407"/>
      <c r="OEC43" s="407"/>
      <c r="OED43" s="407"/>
      <c r="OEE43" s="407"/>
      <c r="OEF43" s="407"/>
      <c r="OEG43" s="407"/>
      <c r="OEH43" s="407"/>
      <c r="OEI43" s="407"/>
      <c r="OEJ43" s="407"/>
      <c r="OEK43" s="407"/>
      <c r="OEL43" s="407"/>
      <c r="OEM43" s="407"/>
      <c r="OEN43" s="407"/>
      <c r="OEO43" s="407"/>
      <c r="OEP43" s="407"/>
      <c r="OEQ43" s="407"/>
      <c r="OER43" s="407"/>
      <c r="OES43" s="407"/>
      <c r="OET43" s="407"/>
      <c r="OEU43" s="407"/>
      <c r="OEV43" s="407"/>
      <c r="OEW43" s="407"/>
      <c r="OEX43" s="407"/>
      <c r="OEY43" s="407"/>
      <c r="OEZ43" s="407"/>
      <c r="OFA43" s="407"/>
      <c r="OFB43" s="407"/>
      <c r="OFC43" s="407"/>
      <c r="OFD43" s="407"/>
      <c r="OFE43" s="407"/>
      <c r="OFF43" s="407"/>
      <c r="OFG43" s="407"/>
      <c r="OFH43" s="407"/>
      <c r="OFI43" s="407"/>
      <c r="OFJ43" s="407"/>
      <c r="OFK43" s="407"/>
      <c r="OFL43" s="407"/>
      <c r="OFM43" s="407"/>
      <c r="OFN43" s="407"/>
      <c r="OFO43" s="407"/>
      <c r="OFP43" s="407"/>
      <c r="OFQ43" s="407"/>
      <c r="OFR43" s="407"/>
      <c r="OFS43" s="407"/>
      <c r="OFT43" s="407"/>
      <c r="OFU43" s="407"/>
      <c r="OFV43" s="407"/>
      <c r="OFW43" s="407"/>
      <c r="OFX43" s="407"/>
      <c r="OFY43" s="407"/>
      <c r="OFZ43" s="407"/>
      <c r="OGA43" s="407"/>
      <c r="OGB43" s="407"/>
      <c r="OGC43" s="407"/>
      <c r="OGD43" s="407"/>
      <c r="OGE43" s="407"/>
      <c r="OGF43" s="407"/>
      <c r="OGG43" s="407"/>
      <c r="OGH43" s="407"/>
      <c r="OGI43" s="407"/>
      <c r="OGJ43" s="407"/>
      <c r="OGK43" s="407"/>
      <c r="OGL43" s="407"/>
      <c r="OGM43" s="407"/>
      <c r="OGN43" s="407"/>
      <c r="OGO43" s="407"/>
      <c r="OGP43" s="407"/>
      <c r="OGQ43" s="407"/>
      <c r="OGR43" s="407"/>
      <c r="OGS43" s="407"/>
      <c r="OGT43" s="407"/>
      <c r="OGU43" s="407"/>
      <c r="OGV43" s="407"/>
      <c r="OGW43" s="407"/>
      <c r="OGX43" s="407"/>
      <c r="OGY43" s="407"/>
      <c r="OGZ43" s="407"/>
      <c r="OHA43" s="407"/>
      <c r="OHB43" s="407"/>
      <c r="OHC43" s="407"/>
      <c r="OHD43" s="407"/>
      <c r="OHE43" s="407"/>
      <c r="OHF43" s="407"/>
      <c r="OHG43" s="407"/>
      <c r="OHH43" s="407"/>
      <c r="OHI43" s="407"/>
      <c r="OHJ43" s="407"/>
      <c r="OHK43" s="407"/>
      <c r="OHL43" s="407"/>
      <c r="OHM43" s="407"/>
      <c r="OHN43" s="407"/>
      <c r="OHO43" s="407"/>
      <c r="OHP43" s="407"/>
      <c r="OHQ43" s="407"/>
      <c r="OHR43" s="407"/>
      <c r="OHS43" s="407"/>
      <c r="OHT43" s="407"/>
      <c r="OHU43" s="407"/>
      <c r="OHV43" s="407"/>
      <c r="OHW43" s="407"/>
      <c r="OHX43" s="407"/>
      <c r="OHY43" s="407"/>
      <c r="OHZ43" s="407"/>
      <c r="OIA43" s="407"/>
      <c r="OIB43" s="407"/>
      <c r="OIC43" s="407"/>
      <c r="OID43" s="407"/>
      <c r="OIE43" s="407"/>
      <c r="OIF43" s="407"/>
      <c r="OIG43" s="407"/>
      <c r="OIH43" s="407"/>
      <c r="OII43" s="407"/>
      <c r="OIJ43" s="407"/>
      <c r="OIK43" s="407"/>
      <c r="OIL43" s="407"/>
      <c r="OIM43" s="407"/>
      <c r="OIN43" s="407"/>
      <c r="OIO43" s="407"/>
      <c r="OIP43" s="407"/>
      <c r="OIQ43" s="407"/>
      <c r="OIR43" s="407"/>
      <c r="OIS43" s="407"/>
      <c r="OIT43" s="407"/>
      <c r="OIU43" s="407"/>
      <c r="OIV43" s="407"/>
      <c r="OIW43" s="407"/>
      <c r="OIX43" s="407"/>
      <c r="OIY43" s="407"/>
      <c r="OIZ43" s="407"/>
      <c r="OJA43" s="407"/>
      <c r="OJB43" s="407"/>
      <c r="OJC43" s="407"/>
      <c r="OJD43" s="407"/>
      <c r="OJE43" s="407"/>
      <c r="OJF43" s="407"/>
      <c r="OJG43" s="407"/>
      <c r="OJH43" s="407"/>
      <c r="OJI43" s="407"/>
      <c r="OJJ43" s="407"/>
      <c r="OJK43" s="407"/>
      <c r="OJL43" s="407"/>
      <c r="OJM43" s="407"/>
      <c r="OJN43" s="407"/>
      <c r="OJO43" s="407"/>
      <c r="OJP43" s="407"/>
      <c r="OJQ43" s="407"/>
      <c r="OJR43" s="407"/>
      <c r="OJS43" s="407"/>
      <c r="OJT43" s="407"/>
      <c r="OJU43" s="407"/>
      <c r="OJV43" s="407"/>
      <c r="OJW43" s="407"/>
      <c r="OJX43" s="407"/>
      <c r="OJY43" s="407"/>
      <c r="OJZ43" s="407"/>
      <c r="OKA43" s="407"/>
      <c r="OKB43" s="407"/>
      <c r="OKC43" s="407"/>
      <c r="OKD43" s="407"/>
      <c r="OKE43" s="407"/>
      <c r="OKF43" s="407"/>
      <c r="OKG43" s="407"/>
      <c r="OKH43" s="407"/>
      <c r="OKI43" s="407"/>
      <c r="OKJ43" s="407"/>
      <c r="OKK43" s="407"/>
      <c r="OKL43" s="407"/>
      <c r="OKM43" s="407"/>
      <c r="OKN43" s="407"/>
      <c r="OKO43" s="407"/>
      <c r="OKP43" s="407"/>
      <c r="OKQ43" s="407"/>
      <c r="OKR43" s="407"/>
      <c r="OKS43" s="407"/>
      <c r="OKT43" s="407"/>
      <c r="OKU43" s="407"/>
      <c r="OKV43" s="407"/>
      <c r="OKW43" s="407"/>
      <c r="OKX43" s="407"/>
      <c r="OKY43" s="407"/>
      <c r="OKZ43" s="407"/>
      <c r="OLA43" s="407"/>
      <c r="OLB43" s="407"/>
      <c r="OLC43" s="407"/>
      <c r="OLD43" s="407"/>
      <c r="OLE43" s="407"/>
      <c r="OLF43" s="407"/>
      <c r="OLG43" s="407"/>
      <c r="OLH43" s="407"/>
      <c r="OLI43" s="407"/>
      <c r="OLJ43" s="407"/>
      <c r="OLK43" s="407"/>
      <c r="OLL43" s="407"/>
      <c r="OLM43" s="407"/>
      <c r="OLN43" s="407"/>
      <c r="OLO43" s="407"/>
      <c r="OLP43" s="407"/>
      <c r="OLQ43" s="407"/>
      <c r="OLR43" s="407"/>
      <c r="OLS43" s="407"/>
      <c r="OLT43" s="407"/>
      <c r="OLU43" s="407"/>
      <c r="OLV43" s="407"/>
      <c r="OLW43" s="407"/>
      <c r="OLX43" s="407"/>
      <c r="OLY43" s="407"/>
      <c r="OLZ43" s="407"/>
      <c r="OMA43" s="407"/>
      <c r="OMB43" s="407"/>
      <c r="OMC43" s="407"/>
      <c r="OMD43" s="407"/>
      <c r="OME43" s="407"/>
      <c r="OMF43" s="407"/>
      <c r="OMG43" s="407"/>
      <c r="OMH43" s="407"/>
      <c r="OMI43" s="407"/>
      <c r="OMJ43" s="407"/>
      <c r="OMK43" s="407"/>
      <c r="OML43" s="407"/>
      <c r="OMM43" s="407"/>
      <c r="OMN43" s="407"/>
      <c r="OMO43" s="407"/>
      <c r="OMP43" s="407"/>
      <c r="OMQ43" s="407"/>
      <c r="OMR43" s="407"/>
      <c r="OMS43" s="407"/>
      <c r="OMT43" s="407"/>
      <c r="OMU43" s="407"/>
      <c r="OMV43" s="407"/>
      <c r="OMW43" s="407"/>
      <c r="OMX43" s="407"/>
      <c r="OMY43" s="407"/>
      <c r="OMZ43" s="407"/>
      <c r="ONA43" s="407"/>
      <c r="ONB43" s="407"/>
      <c r="ONC43" s="407"/>
      <c r="OND43" s="407"/>
      <c r="ONE43" s="407"/>
      <c r="ONF43" s="407"/>
      <c r="ONG43" s="407"/>
      <c r="ONH43" s="407"/>
      <c r="ONI43" s="407"/>
      <c r="ONJ43" s="407"/>
      <c r="ONK43" s="407"/>
      <c r="ONL43" s="407"/>
      <c r="ONM43" s="407"/>
      <c r="ONN43" s="407"/>
      <c r="ONO43" s="407"/>
      <c r="ONP43" s="407"/>
      <c r="ONQ43" s="407"/>
      <c r="ONR43" s="407"/>
      <c r="ONS43" s="407"/>
      <c r="ONT43" s="407"/>
      <c r="ONU43" s="407"/>
      <c r="ONV43" s="407"/>
      <c r="ONW43" s="407"/>
      <c r="ONX43" s="407"/>
      <c r="ONY43" s="407"/>
      <c r="ONZ43" s="407"/>
      <c r="OOA43" s="407"/>
      <c r="OOB43" s="407"/>
      <c r="OOC43" s="407"/>
      <c r="OOD43" s="407"/>
      <c r="OOE43" s="407"/>
      <c r="OOF43" s="407"/>
      <c r="OOG43" s="407"/>
      <c r="OOH43" s="407"/>
      <c r="OOI43" s="407"/>
      <c r="OOJ43" s="407"/>
      <c r="OOK43" s="407"/>
      <c r="OOL43" s="407"/>
      <c r="OOM43" s="407"/>
      <c r="OON43" s="407"/>
      <c r="OOO43" s="407"/>
      <c r="OOP43" s="407"/>
      <c r="OOQ43" s="407"/>
      <c r="OOR43" s="407"/>
      <c r="OOS43" s="407"/>
      <c r="OOT43" s="407"/>
      <c r="OOU43" s="407"/>
      <c r="OOV43" s="407"/>
      <c r="OOW43" s="407"/>
      <c r="OOX43" s="407"/>
      <c r="OOY43" s="407"/>
      <c r="OOZ43" s="407"/>
      <c r="OPA43" s="407"/>
      <c r="OPB43" s="407"/>
      <c r="OPC43" s="407"/>
      <c r="OPD43" s="407"/>
      <c r="OPE43" s="407"/>
      <c r="OPF43" s="407"/>
      <c r="OPG43" s="407"/>
      <c r="OPH43" s="407"/>
      <c r="OPI43" s="407"/>
      <c r="OPJ43" s="407"/>
      <c r="OPK43" s="407"/>
      <c r="OPL43" s="407"/>
      <c r="OPM43" s="407"/>
      <c r="OPN43" s="407"/>
      <c r="OPO43" s="407"/>
      <c r="OPP43" s="407"/>
      <c r="OPQ43" s="407"/>
      <c r="OPR43" s="407"/>
      <c r="OPS43" s="407"/>
      <c r="OPT43" s="407"/>
      <c r="OPU43" s="407"/>
      <c r="OPV43" s="407"/>
      <c r="OPW43" s="407"/>
      <c r="OPX43" s="407"/>
      <c r="OPY43" s="407"/>
      <c r="OPZ43" s="407"/>
      <c r="OQA43" s="407"/>
      <c r="OQB43" s="407"/>
      <c r="OQC43" s="407"/>
      <c r="OQD43" s="407"/>
      <c r="OQE43" s="407"/>
      <c r="OQF43" s="407"/>
      <c r="OQG43" s="407"/>
      <c r="OQH43" s="407"/>
      <c r="OQI43" s="407"/>
      <c r="OQJ43" s="407"/>
      <c r="OQK43" s="407"/>
      <c r="OQL43" s="407"/>
      <c r="OQM43" s="407"/>
      <c r="OQN43" s="407"/>
      <c r="OQO43" s="407"/>
      <c r="OQP43" s="407"/>
      <c r="OQQ43" s="407"/>
      <c r="OQR43" s="407"/>
      <c r="OQS43" s="407"/>
      <c r="OQT43" s="407"/>
      <c r="OQU43" s="407"/>
      <c r="OQV43" s="407"/>
      <c r="OQW43" s="407"/>
      <c r="OQX43" s="407"/>
      <c r="OQY43" s="407"/>
      <c r="OQZ43" s="407"/>
      <c r="ORA43" s="407"/>
      <c r="ORB43" s="407"/>
      <c r="ORC43" s="407"/>
      <c r="ORD43" s="407"/>
      <c r="ORE43" s="407"/>
      <c r="ORF43" s="407"/>
      <c r="ORG43" s="407"/>
      <c r="ORH43" s="407"/>
      <c r="ORI43" s="407"/>
      <c r="ORJ43" s="407"/>
      <c r="ORK43" s="407"/>
      <c r="ORL43" s="407"/>
      <c r="ORM43" s="407"/>
      <c r="ORN43" s="407"/>
      <c r="ORO43" s="407"/>
      <c r="ORP43" s="407"/>
      <c r="ORQ43" s="407"/>
      <c r="ORR43" s="407"/>
      <c r="ORS43" s="407"/>
      <c r="ORT43" s="407"/>
      <c r="ORU43" s="407"/>
      <c r="ORV43" s="407"/>
      <c r="ORW43" s="407"/>
      <c r="ORX43" s="407"/>
      <c r="ORY43" s="407"/>
      <c r="ORZ43" s="407"/>
      <c r="OSA43" s="407"/>
      <c r="OSB43" s="407"/>
      <c r="OSC43" s="407"/>
      <c r="OSD43" s="407"/>
      <c r="OSE43" s="407"/>
      <c r="OSF43" s="407"/>
      <c r="OSG43" s="407"/>
      <c r="OSH43" s="407"/>
      <c r="OSI43" s="407"/>
      <c r="OSJ43" s="407"/>
      <c r="OSK43" s="407"/>
      <c r="OSL43" s="407"/>
      <c r="OSM43" s="407"/>
      <c r="OSN43" s="407"/>
      <c r="OSO43" s="407"/>
      <c r="OSP43" s="407"/>
      <c r="OSQ43" s="407"/>
      <c r="OSR43" s="407"/>
      <c r="OSS43" s="407"/>
      <c r="OST43" s="407"/>
      <c r="OSU43" s="407"/>
      <c r="OSV43" s="407"/>
      <c r="OSW43" s="407"/>
      <c r="OSX43" s="407"/>
      <c r="OSY43" s="407"/>
      <c r="OSZ43" s="407"/>
      <c r="OTA43" s="407"/>
      <c r="OTB43" s="407"/>
      <c r="OTC43" s="407"/>
      <c r="OTD43" s="407"/>
      <c r="OTE43" s="407"/>
      <c r="OTF43" s="407"/>
      <c r="OTG43" s="407"/>
      <c r="OTH43" s="407"/>
      <c r="OTI43" s="407"/>
      <c r="OTJ43" s="407"/>
      <c r="OTK43" s="407"/>
      <c r="OTL43" s="407"/>
      <c r="OTM43" s="407"/>
      <c r="OTN43" s="407"/>
      <c r="OTO43" s="407"/>
      <c r="OTP43" s="407"/>
      <c r="OTQ43" s="407"/>
      <c r="OTR43" s="407"/>
      <c r="OTS43" s="407"/>
      <c r="OTT43" s="407"/>
      <c r="OTU43" s="407"/>
      <c r="OTV43" s="407"/>
      <c r="OTW43" s="407"/>
      <c r="OTX43" s="407"/>
      <c r="OTY43" s="407"/>
      <c r="OTZ43" s="407"/>
      <c r="OUA43" s="407"/>
      <c r="OUB43" s="407"/>
      <c r="OUC43" s="407"/>
      <c r="OUD43" s="407"/>
      <c r="OUE43" s="407"/>
      <c r="OUF43" s="407"/>
      <c r="OUG43" s="407"/>
      <c r="OUH43" s="407"/>
      <c r="OUI43" s="407"/>
      <c r="OUJ43" s="407"/>
      <c r="OUK43" s="407"/>
      <c r="OUL43" s="407"/>
      <c r="OUM43" s="407"/>
      <c r="OUN43" s="407"/>
      <c r="OUO43" s="407"/>
      <c r="OUP43" s="407"/>
      <c r="OUQ43" s="407"/>
      <c r="OUR43" s="407"/>
      <c r="OUS43" s="407"/>
      <c r="OUT43" s="407"/>
      <c r="OUU43" s="407"/>
      <c r="OUV43" s="407"/>
      <c r="OUW43" s="407"/>
      <c r="OUX43" s="407"/>
      <c r="OUY43" s="407"/>
      <c r="OUZ43" s="407"/>
      <c r="OVA43" s="407"/>
      <c r="OVB43" s="407"/>
      <c r="OVC43" s="407"/>
      <c r="OVD43" s="407"/>
      <c r="OVE43" s="407"/>
      <c r="OVF43" s="407"/>
      <c r="OVG43" s="407"/>
      <c r="OVH43" s="407"/>
      <c r="OVI43" s="407"/>
      <c r="OVJ43" s="407"/>
      <c r="OVK43" s="407"/>
      <c r="OVL43" s="407"/>
      <c r="OVM43" s="407"/>
      <c r="OVN43" s="407"/>
      <c r="OVO43" s="407"/>
      <c r="OVP43" s="407"/>
      <c r="OVQ43" s="407"/>
      <c r="OVR43" s="407"/>
      <c r="OVS43" s="407"/>
      <c r="OVT43" s="407"/>
      <c r="OVU43" s="407"/>
      <c r="OVV43" s="407"/>
      <c r="OVW43" s="407"/>
      <c r="OVX43" s="407"/>
      <c r="OVY43" s="407"/>
      <c r="OVZ43" s="407"/>
      <c r="OWA43" s="407"/>
      <c r="OWB43" s="407"/>
      <c r="OWC43" s="407"/>
      <c r="OWD43" s="407"/>
      <c r="OWE43" s="407"/>
      <c r="OWF43" s="407"/>
      <c r="OWG43" s="407"/>
      <c r="OWH43" s="407"/>
      <c r="OWI43" s="407"/>
      <c r="OWJ43" s="407"/>
      <c r="OWK43" s="407"/>
      <c r="OWL43" s="407"/>
      <c r="OWM43" s="407"/>
      <c r="OWN43" s="407"/>
      <c r="OWO43" s="407"/>
      <c r="OWP43" s="407"/>
      <c r="OWQ43" s="407"/>
      <c r="OWR43" s="407"/>
      <c r="OWS43" s="407"/>
      <c r="OWT43" s="407"/>
      <c r="OWU43" s="407"/>
      <c r="OWV43" s="407"/>
      <c r="OWW43" s="407"/>
      <c r="OWX43" s="407"/>
      <c r="OWY43" s="407"/>
      <c r="OWZ43" s="407"/>
      <c r="OXA43" s="407"/>
      <c r="OXB43" s="407"/>
      <c r="OXC43" s="407"/>
      <c r="OXD43" s="407"/>
      <c r="OXE43" s="407"/>
      <c r="OXF43" s="407"/>
      <c r="OXG43" s="407"/>
      <c r="OXH43" s="407"/>
      <c r="OXI43" s="407"/>
      <c r="OXJ43" s="407"/>
      <c r="OXK43" s="407"/>
      <c r="OXL43" s="407"/>
      <c r="OXM43" s="407"/>
      <c r="OXN43" s="407"/>
      <c r="OXO43" s="407"/>
      <c r="OXP43" s="407"/>
      <c r="OXQ43" s="407"/>
      <c r="OXR43" s="407"/>
      <c r="OXS43" s="407"/>
      <c r="OXT43" s="407"/>
      <c r="OXU43" s="407"/>
      <c r="OXV43" s="407"/>
      <c r="OXW43" s="407"/>
      <c r="OXX43" s="407"/>
      <c r="OXY43" s="407"/>
      <c r="OXZ43" s="407"/>
      <c r="OYA43" s="407"/>
      <c r="OYB43" s="407"/>
      <c r="OYC43" s="407"/>
      <c r="OYD43" s="407"/>
      <c r="OYE43" s="407"/>
      <c r="OYF43" s="407"/>
      <c r="OYG43" s="407"/>
      <c r="OYH43" s="407"/>
      <c r="OYI43" s="407"/>
      <c r="OYJ43" s="407"/>
      <c r="OYK43" s="407"/>
      <c r="OYL43" s="407"/>
      <c r="OYM43" s="407"/>
      <c r="OYN43" s="407"/>
      <c r="OYO43" s="407"/>
      <c r="OYP43" s="407"/>
      <c r="OYQ43" s="407"/>
      <c r="OYR43" s="407"/>
      <c r="OYS43" s="407"/>
      <c r="OYT43" s="407"/>
      <c r="OYU43" s="407"/>
      <c r="OYV43" s="407"/>
      <c r="OYW43" s="407"/>
      <c r="OYX43" s="407"/>
      <c r="OYY43" s="407"/>
      <c r="OYZ43" s="407"/>
      <c r="OZA43" s="407"/>
      <c r="OZB43" s="407"/>
      <c r="OZC43" s="407"/>
      <c r="OZD43" s="407"/>
      <c r="OZE43" s="407"/>
      <c r="OZF43" s="407"/>
      <c r="OZG43" s="407"/>
      <c r="OZH43" s="407"/>
      <c r="OZI43" s="407"/>
      <c r="OZJ43" s="407"/>
      <c r="OZK43" s="407"/>
      <c r="OZL43" s="407"/>
      <c r="OZM43" s="407"/>
      <c r="OZN43" s="407"/>
      <c r="OZO43" s="407"/>
      <c r="OZP43" s="407"/>
      <c r="OZQ43" s="407"/>
      <c r="OZR43" s="407"/>
      <c r="OZS43" s="407"/>
      <c r="OZT43" s="407"/>
      <c r="OZU43" s="407"/>
      <c r="OZV43" s="407"/>
      <c r="OZW43" s="407"/>
      <c r="OZX43" s="407"/>
      <c r="OZY43" s="407"/>
      <c r="OZZ43" s="407"/>
      <c r="PAA43" s="407"/>
      <c r="PAB43" s="407"/>
      <c r="PAC43" s="407"/>
      <c r="PAD43" s="407"/>
      <c r="PAE43" s="407"/>
      <c r="PAF43" s="407"/>
      <c r="PAG43" s="407"/>
      <c r="PAH43" s="407"/>
      <c r="PAI43" s="407"/>
      <c r="PAJ43" s="407"/>
      <c r="PAK43" s="407"/>
      <c r="PAL43" s="407"/>
      <c r="PAM43" s="407"/>
      <c r="PAN43" s="407"/>
      <c r="PAO43" s="407"/>
      <c r="PAP43" s="407"/>
      <c r="PAQ43" s="407"/>
      <c r="PAR43" s="407"/>
      <c r="PAS43" s="407"/>
      <c r="PAT43" s="407"/>
      <c r="PAU43" s="407"/>
      <c r="PAV43" s="407"/>
      <c r="PAW43" s="407"/>
      <c r="PAX43" s="407"/>
      <c r="PAY43" s="407"/>
      <c r="PAZ43" s="407"/>
      <c r="PBA43" s="407"/>
      <c r="PBB43" s="407"/>
      <c r="PBC43" s="407"/>
      <c r="PBD43" s="407"/>
      <c r="PBE43" s="407"/>
      <c r="PBF43" s="407"/>
      <c r="PBG43" s="407"/>
      <c r="PBH43" s="407"/>
      <c r="PBI43" s="407"/>
      <c r="PBJ43" s="407"/>
      <c r="PBK43" s="407"/>
      <c r="PBL43" s="407"/>
      <c r="PBM43" s="407"/>
      <c r="PBN43" s="407"/>
      <c r="PBO43" s="407"/>
      <c r="PBP43" s="407"/>
      <c r="PBQ43" s="407"/>
      <c r="PBR43" s="407"/>
      <c r="PBS43" s="407"/>
      <c r="PBT43" s="407"/>
      <c r="PBU43" s="407"/>
      <c r="PBV43" s="407"/>
      <c r="PBW43" s="407"/>
      <c r="PBX43" s="407"/>
      <c r="PBY43" s="407"/>
      <c r="PBZ43" s="407"/>
      <c r="PCA43" s="407"/>
      <c r="PCB43" s="407"/>
      <c r="PCC43" s="407"/>
      <c r="PCD43" s="407"/>
      <c r="PCE43" s="407"/>
      <c r="PCF43" s="407"/>
      <c r="PCG43" s="407"/>
      <c r="PCH43" s="407"/>
      <c r="PCI43" s="407"/>
      <c r="PCJ43" s="407"/>
      <c r="PCK43" s="407"/>
      <c r="PCL43" s="407"/>
      <c r="PCM43" s="407"/>
      <c r="PCN43" s="407"/>
      <c r="PCO43" s="407"/>
      <c r="PCP43" s="407"/>
      <c r="PCQ43" s="407"/>
      <c r="PCR43" s="407"/>
      <c r="PCS43" s="407"/>
      <c r="PCT43" s="407"/>
      <c r="PCU43" s="407"/>
      <c r="PCV43" s="407"/>
      <c r="PCW43" s="407"/>
      <c r="PCX43" s="407"/>
      <c r="PCY43" s="407"/>
      <c r="PCZ43" s="407"/>
      <c r="PDA43" s="407"/>
      <c r="PDB43" s="407"/>
      <c r="PDC43" s="407"/>
      <c r="PDD43" s="407"/>
      <c r="PDE43" s="407"/>
      <c r="PDF43" s="407"/>
      <c r="PDG43" s="407"/>
      <c r="PDH43" s="407"/>
      <c r="PDI43" s="407"/>
      <c r="PDJ43" s="407"/>
      <c r="PDK43" s="407"/>
      <c r="PDL43" s="407"/>
      <c r="PDM43" s="407"/>
      <c r="PDN43" s="407"/>
      <c r="PDO43" s="407"/>
      <c r="PDP43" s="407"/>
      <c r="PDQ43" s="407"/>
      <c r="PDR43" s="407"/>
      <c r="PDS43" s="407"/>
      <c r="PDT43" s="407"/>
      <c r="PDU43" s="407"/>
      <c r="PDV43" s="407"/>
      <c r="PDW43" s="407"/>
      <c r="PDX43" s="407"/>
      <c r="PDY43" s="407"/>
      <c r="PDZ43" s="407"/>
      <c r="PEA43" s="407"/>
      <c r="PEB43" s="407"/>
      <c r="PEC43" s="407"/>
      <c r="PED43" s="407"/>
      <c r="PEE43" s="407"/>
      <c r="PEF43" s="407"/>
      <c r="PEG43" s="407"/>
      <c r="PEH43" s="407"/>
      <c r="PEI43" s="407"/>
      <c r="PEJ43" s="407"/>
      <c r="PEK43" s="407"/>
      <c r="PEL43" s="407"/>
      <c r="PEM43" s="407"/>
      <c r="PEN43" s="407"/>
      <c r="PEO43" s="407"/>
      <c r="PEP43" s="407"/>
      <c r="PEQ43" s="407"/>
      <c r="PER43" s="407"/>
      <c r="PES43" s="407"/>
      <c r="PET43" s="407"/>
      <c r="PEU43" s="407"/>
      <c r="PEV43" s="407"/>
      <c r="PEW43" s="407"/>
      <c r="PEX43" s="407"/>
      <c r="PEY43" s="407"/>
      <c r="PEZ43" s="407"/>
      <c r="PFA43" s="407"/>
      <c r="PFB43" s="407"/>
      <c r="PFC43" s="407"/>
      <c r="PFD43" s="407"/>
      <c r="PFE43" s="407"/>
      <c r="PFF43" s="407"/>
      <c r="PFG43" s="407"/>
      <c r="PFH43" s="407"/>
      <c r="PFI43" s="407"/>
      <c r="PFJ43" s="407"/>
      <c r="PFK43" s="407"/>
      <c r="PFL43" s="407"/>
      <c r="PFM43" s="407"/>
      <c r="PFN43" s="407"/>
      <c r="PFO43" s="407"/>
      <c r="PFP43" s="407"/>
      <c r="PFQ43" s="407"/>
      <c r="PFR43" s="407"/>
      <c r="PFS43" s="407"/>
      <c r="PFT43" s="407"/>
      <c r="PFU43" s="407"/>
      <c r="PFV43" s="407"/>
      <c r="PFW43" s="407"/>
      <c r="PFX43" s="407"/>
      <c r="PFY43" s="407"/>
      <c r="PFZ43" s="407"/>
      <c r="PGA43" s="407"/>
      <c r="PGB43" s="407"/>
      <c r="PGC43" s="407"/>
      <c r="PGD43" s="407"/>
      <c r="PGE43" s="407"/>
      <c r="PGF43" s="407"/>
      <c r="PGG43" s="407"/>
      <c r="PGH43" s="407"/>
      <c r="PGI43" s="407"/>
      <c r="PGJ43" s="407"/>
      <c r="PGK43" s="407"/>
      <c r="PGL43" s="407"/>
      <c r="PGM43" s="407"/>
      <c r="PGN43" s="407"/>
      <c r="PGO43" s="407"/>
      <c r="PGP43" s="407"/>
      <c r="PGQ43" s="407"/>
      <c r="PGR43" s="407"/>
      <c r="PGS43" s="407"/>
      <c r="PGT43" s="407"/>
      <c r="PGU43" s="407"/>
      <c r="PGV43" s="407"/>
      <c r="PGW43" s="407"/>
      <c r="PGX43" s="407"/>
      <c r="PGY43" s="407"/>
      <c r="PGZ43" s="407"/>
      <c r="PHA43" s="407"/>
      <c r="PHB43" s="407"/>
      <c r="PHC43" s="407"/>
      <c r="PHD43" s="407"/>
      <c r="PHE43" s="407"/>
      <c r="PHF43" s="407"/>
      <c r="PHG43" s="407"/>
      <c r="PHH43" s="407"/>
      <c r="PHI43" s="407"/>
      <c r="PHJ43" s="407"/>
      <c r="PHK43" s="407"/>
      <c r="PHL43" s="407"/>
      <c r="PHM43" s="407"/>
      <c r="PHN43" s="407"/>
      <c r="PHO43" s="407"/>
      <c r="PHP43" s="407"/>
      <c r="PHQ43" s="407"/>
      <c r="PHR43" s="407"/>
      <c r="PHS43" s="407"/>
      <c r="PHT43" s="407"/>
      <c r="PHU43" s="407"/>
      <c r="PHV43" s="407"/>
      <c r="PHW43" s="407"/>
      <c r="PHX43" s="407"/>
      <c r="PHY43" s="407"/>
      <c r="PHZ43" s="407"/>
      <c r="PIA43" s="407"/>
      <c r="PIB43" s="407"/>
      <c r="PIC43" s="407"/>
      <c r="PID43" s="407"/>
      <c r="PIE43" s="407"/>
      <c r="PIF43" s="407"/>
      <c r="PIG43" s="407"/>
      <c r="PIH43" s="407"/>
      <c r="PII43" s="407"/>
      <c r="PIJ43" s="407"/>
      <c r="PIK43" s="407"/>
      <c r="PIL43" s="407"/>
      <c r="PIM43" s="407"/>
      <c r="PIN43" s="407"/>
      <c r="PIO43" s="407"/>
      <c r="PIP43" s="407"/>
      <c r="PIQ43" s="407"/>
      <c r="PIR43" s="407"/>
      <c r="PIS43" s="407"/>
      <c r="PIT43" s="407"/>
      <c r="PIU43" s="407"/>
      <c r="PIV43" s="407"/>
      <c r="PIW43" s="407"/>
      <c r="PIX43" s="407"/>
      <c r="PIY43" s="407"/>
      <c r="PIZ43" s="407"/>
      <c r="PJA43" s="407"/>
      <c r="PJB43" s="407"/>
      <c r="PJC43" s="407"/>
      <c r="PJD43" s="407"/>
      <c r="PJE43" s="407"/>
      <c r="PJF43" s="407"/>
      <c r="PJG43" s="407"/>
      <c r="PJH43" s="407"/>
      <c r="PJI43" s="407"/>
      <c r="PJJ43" s="407"/>
      <c r="PJK43" s="407"/>
      <c r="PJL43" s="407"/>
      <c r="PJM43" s="407"/>
      <c r="PJN43" s="407"/>
      <c r="PJO43" s="407"/>
      <c r="PJP43" s="407"/>
      <c r="PJQ43" s="407"/>
      <c r="PJR43" s="407"/>
      <c r="PJS43" s="407"/>
      <c r="PJT43" s="407"/>
      <c r="PJU43" s="407"/>
      <c r="PJV43" s="407"/>
      <c r="PJW43" s="407"/>
      <c r="PJX43" s="407"/>
      <c r="PJY43" s="407"/>
      <c r="PJZ43" s="407"/>
      <c r="PKA43" s="407"/>
      <c r="PKB43" s="407"/>
      <c r="PKC43" s="407"/>
      <c r="PKD43" s="407"/>
      <c r="PKE43" s="407"/>
      <c r="PKF43" s="407"/>
      <c r="PKG43" s="407"/>
      <c r="PKH43" s="407"/>
      <c r="PKI43" s="407"/>
      <c r="PKJ43" s="407"/>
      <c r="PKK43" s="407"/>
      <c r="PKL43" s="407"/>
      <c r="PKM43" s="407"/>
      <c r="PKN43" s="407"/>
      <c r="PKO43" s="407"/>
      <c r="PKP43" s="407"/>
      <c r="PKQ43" s="407"/>
      <c r="PKR43" s="407"/>
      <c r="PKS43" s="407"/>
      <c r="PKT43" s="407"/>
      <c r="PKU43" s="407"/>
      <c r="PKV43" s="407"/>
      <c r="PKW43" s="407"/>
      <c r="PKX43" s="407"/>
      <c r="PKY43" s="407"/>
      <c r="PKZ43" s="407"/>
      <c r="PLA43" s="407"/>
      <c r="PLB43" s="407"/>
      <c r="PLC43" s="407"/>
      <c r="PLD43" s="407"/>
      <c r="PLE43" s="407"/>
      <c r="PLF43" s="407"/>
      <c r="PLG43" s="407"/>
      <c r="PLH43" s="407"/>
      <c r="PLI43" s="407"/>
      <c r="PLJ43" s="407"/>
      <c r="PLK43" s="407"/>
      <c r="PLL43" s="407"/>
      <c r="PLM43" s="407"/>
      <c r="PLN43" s="407"/>
      <c r="PLO43" s="407"/>
      <c r="PLP43" s="407"/>
      <c r="PLQ43" s="407"/>
      <c r="PLR43" s="407"/>
      <c r="PLS43" s="407"/>
      <c r="PLT43" s="407"/>
      <c r="PLU43" s="407"/>
      <c r="PLV43" s="407"/>
      <c r="PLW43" s="407"/>
      <c r="PLX43" s="407"/>
      <c r="PLY43" s="407"/>
      <c r="PLZ43" s="407"/>
      <c r="PMA43" s="407"/>
      <c r="PMB43" s="407"/>
      <c r="PMC43" s="407"/>
      <c r="PMD43" s="407"/>
      <c r="PME43" s="407"/>
      <c r="PMF43" s="407"/>
      <c r="PMG43" s="407"/>
      <c r="PMH43" s="407"/>
      <c r="PMI43" s="407"/>
      <c r="PMJ43" s="407"/>
      <c r="PMK43" s="407"/>
      <c r="PML43" s="407"/>
      <c r="PMM43" s="407"/>
      <c r="PMN43" s="407"/>
      <c r="PMO43" s="407"/>
      <c r="PMP43" s="407"/>
      <c r="PMQ43" s="407"/>
      <c r="PMR43" s="407"/>
      <c r="PMS43" s="407"/>
      <c r="PMT43" s="407"/>
      <c r="PMU43" s="407"/>
      <c r="PMV43" s="407"/>
      <c r="PMW43" s="407"/>
      <c r="PMX43" s="407"/>
      <c r="PMY43" s="407"/>
      <c r="PMZ43" s="407"/>
      <c r="PNA43" s="407"/>
      <c r="PNB43" s="407"/>
      <c r="PNC43" s="407"/>
      <c r="PND43" s="407"/>
      <c r="PNE43" s="407"/>
      <c r="PNF43" s="407"/>
      <c r="PNG43" s="407"/>
      <c r="PNH43" s="407"/>
      <c r="PNI43" s="407"/>
      <c r="PNJ43" s="407"/>
      <c r="PNK43" s="407"/>
      <c r="PNL43" s="407"/>
      <c r="PNM43" s="407"/>
      <c r="PNN43" s="407"/>
      <c r="PNO43" s="407"/>
      <c r="PNP43" s="407"/>
      <c r="PNQ43" s="407"/>
      <c r="PNR43" s="407"/>
      <c r="PNS43" s="407"/>
      <c r="PNT43" s="407"/>
      <c r="PNU43" s="407"/>
      <c r="PNV43" s="407"/>
      <c r="PNW43" s="407"/>
      <c r="PNX43" s="407"/>
      <c r="PNY43" s="407"/>
      <c r="PNZ43" s="407"/>
      <c r="POA43" s="407"/>
      <c r="POB43" s="407"/>
      <c r="POC43" s="407"/>
      <c r="POD43" s="407"/>
      <c r="POE43" s="407"/>
      <c r="POF43" s="407"/>
      <c r="POG43" s="407"/>
      <c r="POH43" s="407"/>
      <c r="POI43" s="407"/>
      <c r="POJ43" s="407"/>
      <c r="POK43" s="407"/>
      <c r="POL43" s="407"/>
      <c r="POM43" s="407"/>
      <c r="PON43" s="407"/>
      <c r="POO43" s="407"/>
      <c r="POP43" s="407"/>
      <c r="POQ43" s="407"/>
      <c r="POR43" s="407"/>
      <c r="POS43" s="407"/>
      <c r="POT43" s="407"/>
      <c r="POU43" s="407"/>
      <c r="POV43" s="407"/>
      <c r="POW43" s="407"/>
      <c r="POX43" s="407"/>
      <c r="POY43" s="407"/>
      <c r="POZ43" s="407"/>
      <c r="PPA43" s="407"/>
      <c r="PPB43" s="407"/>
      <c r="PPC43" s="407"/>
      <c r="PPD43" s="407"/>
      <c r="PPE43" s="407"/>
      <c r="PPF43" s="407"/>
      <c r="PPG43" s="407"/>
      <c r="PPH43" s="407"/>
      <c r="PPI43" s="407"/>
      <c r="PPJ43" s="407"/>
      <c r="PPK43" s="407"/>
      <c r="PPL43" s="407"/>
      <c r="PPM43" s="407"/>
      <c r="PPN43" s="407"/>
      <c r="PPO43" s="407"/>
      <c r="PPP43" s="407"/>
      <c r="PPQ43" s="407"/>
      <c r="PPR43" s="407"/>
      <c r="PPS43" s="407"/>
      <c r="PPT43" s="407"/>
      <c r="PPU43" s="407"/>
      <c r="PPV43" s="407"/>
      <c r="PPW43" s="407"/>
      <c r="PPX43" s="407"/>
      <c r="PPY43" s="407"/>
      <c r="PPZ43" s="407"/>
      <c r="PQA43" s="407"/>
      <c r="PQB43" s="407"/>
      <c r="PQC43" s="407"/>
      <c r="PQD43" s="407"/>
      <c r="PQE43" s="407"/>
      <c r="PQF43" s="407"/>
      <c r="PQG43" s="407"/>
      <c r="PQH43" s="407"/>
      <c r="PQI43" s="407"/>
      <c r="PQJ43" s="407"/>
      <c r="PQK43" s="407"/>
      <c r="PQL43" s="407"/>
      <c r="PQM43" s="407"/>
      <c r="PQN43" s="407"/>
      <c r="PQO43" s="407"/>
      <c r="PQP43" s="407"/>
      <c r="PQQ43" s="407"/>
      <c r="PQR43" s="407"/>
      <c r="PQS43" s="407"/>
      <c r="PQT43" s="407"/>
      <c r="PQU43" s="407"/>
      <c r="PQV43" s="407"/>
      <c r="PQW43" s="407"/>
      <c r="PQX43" s="407"/>
      <c r="PQY43" s="407"/>
      <c r="PQZ43" s="407"/>
      <c r="PRA43" s="407"/>
      <c r="PRB43" s="407"/>
      <c r="PRC43" s="407"/>
      <c r="PRD43" s="407"/>
      <c r="PRE43" s="407"/>
      <c r="PRF43" s="407"/>
      <c r="PRG43" s="407"/>
      <c r="PRH43" s="407"/>
      <c r="PRI43" s="407"/>
      <c r="PRJ43" s="407"/>
      <c r="PRK43" s="407"/>
      <c r="PRL43" s="407"/>
      <c r="PRM43" s="407"/>
      <c r="PRN43" s="407"/>
      <c r="PRO43" s="407"/>
      <c r="PRP43" s="407"/>
      <c r="PRQ43" s="407"/>
      <c r="PRR43" s="407"/>
      <c r="PRS43" s="407"/>
      <c r="PRT43" s="407"/>
      <c r="PRU43" s="407"/>
      <c r="PRV43" s="407"/>
      <c r="PRW43" s="407"/>
      <c r="PRX43" s="407"/>
      <c r="PRY43" s="407"/>
      <c r="PRZ43" s="407"/>
      <c r="PSA43" s="407"/>
      <c r="PSB43" s="407"/>
      <c r="PSC43" s="407"/>
      <c r="PSD43" s="407"/>
      <c r="PSE43" s="407"/>
      <c r="PSF43" s="407"/>
      <c r="PSG43" s="407"/>
      <c r="PSH43" s="407"/>
      <c r="PSI43" s="407"/>
      <c r="PSJ43" s="407"/>
      <c r="PSK43" s="407"/>
      <c r="PSL43" s="407"/>
      <c r="PSM43" s="407"/>
      <c r="PSN43" s="407"/>
      <c r="PSO43" s="407"/>
      <c r="PSP43" s="407"/>
      <c r="PSQ43" s="407"/>
      <c r="PSR43" s="407"/>
      <c r="PSS43" s="407"/>
      <c r="PST43" s="407"/>
      <c r="PSU43" s="407"/>
      <c r="PSV43" s="407"/>
      <c r="PSW43" s="407"/>
      <c r="PSX43" s="407"/>
      <c r="PSY43" s="407"/>
      <c r="PSZ43" s="407"/>
      <c r="PTA43" s="407"/>
      <c r="PTB43" s="407"/>
      <c r="PTC43" s="407"/>
      <c r="PTD43" s="407"/>
      <c r="PTE43" s="407"/>
      <c r="PTF43" s="407"/>
      <c r="PTG43" s="407"/>
      <c r="PTH43" s="407"/>
      <c r="PTI43" s="407"/>
      <c r="PTJ43" s="407"/>
      <c r="PTK43" s="407"/>
      <c r="PTL43" s="407"/>
      <c r="PTM43" s="407"/>
      <c r="PTN43" s="407"/>
      <c r="PTO43" s="407"/>
      <c r="PTP43" s="407"/>
      <c r="PTQ43" s="407"/>
      <c r="PTR43" s="407"/>
      <c r="PTS43" s="407"/>
      <c r="PTT43" s="407"/>
      <c r="PTU43" s="407"/>
      <c r="PTV43" s="407"/>
      <c r="PTW43" s="407"/>
      <c r="PTX43" s="407"/>
      <c r="PTY43" s="407"/>
      <c r="PTZ43" s="407"/>
      <c r="PUA43" s="407"/>
      <c r="PUB43" s="407"/>
      <c r="PUC43" s="407"/>
      <c r="PUD43" s="407"/>
      <c r="PUE43" s="407"/>
      <c r="PUF43" s="407"/>
      <c r="PUG43" s="407"/>
      <c r="PUH43" s="407"/>
      <c r="PUI43" s="407"/>
      <c r="PUJ43" s="407"/>
      <c r="PUK43" s="407"/>
      <c r="PUL43" s="407"/>
      <c r="PUM43" s="407"/>
      <c r="PUN43" s="407"/>
      <c r="PUO43" s="407"/>
      <c r="PUP43" s="407"/>
      <c r="PUQ43" s="407"/>
      <c r="PUR43" s="407"/>
      <c r="PUS43" s="407"/>
      <c r="PUT43" s="407"/>
      <c r="PUU43" s="407"/>
      <c r="PUV43" s="407"/>
      <c r="PUW43" s="407"/>
      <c r="PUX43" s="407"/>
      <c r="PUY43" s="407"/>
      <c r="PUZ43" s="407"/>
      <c r="PVA43" s="407"/>
      <c r="PVB43" s="407"/>
      <c r="PVC43" s="407"/>
      <c r="PVD43" s="407"/>
      <c r="PVE43" s="407"/>
      <c r="PVF43" s="407"/>
      <c r="PVG43" s="407"/>
      <c r="PVH43" s="407"/>
      <c r="PVI43" s="407"/>
      <c r="PVJ43" s="407"/>
      <c r="PVK43" s="407"/>
      <c r="PVL43" s="407"/>
      <c r="PVM43" s="407"/>
      <c r="PVN43" s="407"/>
      <c r="PVO43" s="407"/>
      <c r="PVP43" s="407"/>
      <c r="PVQ43" s="407"/>
      <c r="PVR43" s="407"/>
      <c r="PVS43" s="407"/>
      <c r="PVT43" s="407"/>
      <c r="PVU43" s="407"/>
      <c r="PVV43" s="407"/>
      <c r="PVW43" s="407"/>
      <c r="PVX43" s="407"/>
      <c r="PVY43" s="407"/>
      <c r="PVZ43" s="407"/>
      <c r="PWA43" s="407"/>
      <c r="PWB43" s="407"/>
      <c r="PWC43" s="407"/>
      <c r="PWD43" s="407"/>
      <c r="PWE43" s="407"/>
      <c r="PWF43" s="407"/>
      <c r="PWG43" s="407"/>
      <c r="PWH43" s="407"/>
      <c r="PWI43" s="407"/>
      <c r="PWJ43" s="407"/>
      <c r="PWK43" s="407"/>
      <c r="PWL43" s="407"/>
      <c r="PWM43" s="407"/>
      <c r="PWN43" s="407"/>
      <c r="PWO43" s="407"/>
      <c r="PWP43" s="407"/>
      <c r="PWQ43" s="407"/>
      <c r="PWR43" s="407"/>
      <c r="PWS43" s="407"/>
      <c r="PWT43" s="407"/>
      <c r="PWU43" s="407"/>
      <c r="PWV43" s="407"/>
      <c r="PWW43" s="407"/>
      <c r="PWX43" s="407"/>
      <c r="PWY43" s="407"/>
      <c r="PWZ43" s="407"/>
      <c r="PXA43" s="407"/>
      <c r="PXB43" s="407"/>
      <c r="PXC43" s="407"/>
      <c r="PXD43" s="407"/>
      <c r="PXE43" s="407"/>
      <c r="PXF43" s="407"/>
      <c r="PXG43" s="407"/>
      <c r="PXH43" s="407"/>
      <c r="PXI43" s="407"/>
      <c r="PXJ43" s="407"/>
      <c r="PXK43" s="407"/>
      <c r="PXL43" s="407"/>
      <c r="PXM43" s="407"/>
      <c r="PXN43" s="407"/>
      <c r="PXO43" s="407"/>
      <c r="PXP43" s="407"/>
      <c r="PXQ43" s="407"/>
      <c r="PXR43" s="407"/>
      <c r="PXS43" s="407"/>
      <c r="PXT43" s="407"/>
      <c r="PXU43" s="407"/>
      <c r="PXV43" s="407"/>
      <c r="PXW43" s="407"/>
      <c r="PXX43" s="407"/>
      <c r="PXY43" s="407"/>
      <c r="PXZ43" s="407"/>
      <c r="PYA43" s="407"/>
      <c r="PYB43" s="407"/>
      <c r="PYC43" s="407"/>
      <c r="PYD43" s="407"/>
      <c r="PYE43" s="407"/>
      <c r="PYF43" s="407"/>
      <c r="PYG43" s="407"/>
      <c r="PYH43" s="407"/>
      <c r="PYI43" s="407"/>
      <c r="PYJ43" s="407"/>
      <c r="PYK43" s="407"/>
      <c r="PYL43" s="407"/>
      <c r="PYM43" s="407"/>
      <c r="PYN43" s="407"/>
      <c r="PYO43" s="407"/>
      <c r="PYP43" s="407"/>
      <c r="PYQ43" s="407"/>
      <c r="PYR43" s="407"/>
      <c r="PYS43" s="407"/>
      <c r="PYT43" s="407"/>
      <c r="PYU43" s="407"/>
      <c r="PYV43" s="407"/>
      <c r="PYW43" s="407"/>
      <c r="PYX43" s="407"/>
      <c r="PYY43" s="407"/>
      <c r="PYZ43" s="407"/>
      <c r="PZA43" s="407"/>
      <c r="PZB43" s="407"/>
      <c r="PZC43" s="407"/>
      <c r="PZD43" s="407"/>
      <c r="PZE43" s="407"/>
      <c r="PZF43" s="407"/>
      <c r="PZG43" s="407"/>
      <c r="PZH43" s="407"/>
      <c r="PZI43" s="407"/>
      <c r="PZJ43" s="407"/>
      <c r="PZK43" s="407"/>
      <c r="PZL43" s="407"/>
      <c r="PZM43" s="407"/>
      <c r="PZN43" s="407"/>
      <c r="PZO43" s="407"/>
      <c r="PZP43" s="407"/>
      <c r="PZQ43" s="407"/>
      <c r="PZR43" s="407"/>
      <c r="PZS43" s="407"/>
      <c r="PZT43" s="407"/>
      <c r="PZU43" s="407"/>
      <c r="PZV43" s="407"/>
      <c r="PZW43" s="407"/>
      <c r="PZX43" s="407"/>
      <c r="PZY43" s="407"/>
      <c r="PZZ43" s="407"/>
      <c r="QAA43" s="407"/>
      <c r="QAB43" s="407"/>
      <c r="QAC43" s="407"/>
      <c r="QAD43" s="407"/>
      <c r="QAE43" s="407"/>
      <c r="QAF43" s="407"/>
      <c r="QAG43" s="407"/>
      <c r="QAH43" s="407"/>
      <c r="QAI43" s="407"/>
      <c r="QAJ43" s="407"/>
      <c r="QAK43" s="407"/>
      <c r="QAL43" s="407"/>
      <c r="QAM43" s="407"/>
      <c r="QAN43" s="407"/>
      <c r="QAO43" s="407"/>
      <c r="QAP43" s="407"/>
      <c r="QAQ43" s="407"/>
      <c r="QAR43" s="407"/>
      <c r="QAS43" s="407"/>
      <c r="QAT43" s="407"/>
      <c r="QAU43" s="407"/>
      <c r="QAV43" s="407"/>
      <c r="QAW43" s="407"/>
      <c r="QAX43" s="407"/>
      <c r="QAY43" s="407"/>
      <c r="QAZ43" s="407"/>
      <c r="QBA43" s="407"/>
      <c r="QBB43" s="407"/>
      <c r="QBC43" s="407"/>
      <c r="QBD43" s="407"/>
      <c r="QBE43" s="407"/>
      <c r="QBF43" s="407"/>
      <c r="QBG43" s="407"/>
      <c r="QBH43" s="407"/>
      <c r="QBI43" s="407"/>
      <c r="QBJ43" s="407"/>
      <c r="QBK43" s="407"/>
      <c r="QBL43" s="407"/>
      <c r="QBM43" s="407"/>
      <c r="QBN43" s="407"/>
      <c r="QBO43" s="407"/>
      <c r="QBP43" s="407"/>
      <c r="QBQ43" s="407"/>
      <c r="QBR43" s="407"/>
      <c r="QBS43" s="407"/>
      <c r="QBT43" s="407"/>
      <c r="QBU43" s="407"/>
      <c r="QBV43" s="407"/>
      <c r="QBW43" s="407"/>
      <c r="QBX43" s="407"/>
      <c r="QBY43" s="407"/>
      <c r="QBZ43" s="407"/>
      <c r="QCA43" s="407"/>
      <c r="QCB43" s="407"/>
      <c r="QCC43" s="407"/>
      <c r="QCD43" s="407"/>
      <c r="QCE43" s="407"/>
      <c r="QCF43" s="407"/>
      <c r="QCG43" s="407"/>
      <c r="QCH43" s="407"/>
      <c r="QCI43" s="407"/>
      <c r="QCJ43" s="407"/>
      <c r="QCK43" s="407"/>
      <c r="QCL43" s="407"/>
      <c r="QCM43" s="407"/>
      <c r="QCN43" s="407"/>
      <c r="QCO43" s="407"/>
      <c r="QCP43" s="407"/>
      <c r="QCQ43" s="407"/>
      <c r="QCR43" s="407"/>
      <c r="QCS43" s="407"/>
      <c r="QCT43" s="407"/>
      <c r="QCU43" s="407"/>
      <c r="QCV43" s="407"/>
      <c r="QCW43" s="407"/>
      <c r="QCX43" s="407"/>
      <c r="QCY43" s="407"/>
      <c r="QCZ43" s="407"/>
      <c r="QDA43" s="407"/>
      <c r="QDB43" s="407"/>
      <c r="QDC43" s="407"/>
      <c r="QDD43" s="407"/>
      <c r="QDE43" s="407"/>
      <c r="QDF43" s="407"/>
      <c r="QDG43" s="407"/>
      <c r="QDH43" s="407"/>
      <c r="QDI43" s="407"/>
      <c r="QDJ43" s="407"/>
      <c r="QDK43" s="407"/>
      <c r="QDL43" s="407"/>
      <c r="QDM43" s="407"/>
      <c r="QDN43" s="407"/>
      <c r="QDO43" s="407"/>
      <c r="QDP43" s="407"/>
      <c r="QDQ43" s="407"/>
      <c r="QDR43" s="407"/>
      <c r="QDS43" s="407"/>
      <c r="QDT43" s="407"/>
      <c r="QDU43" s="407"/>
      <c r="QDV43" s="407"/>
      <c r="QDW43" s="407"/>
      <c r="QDX43" s="407"/>
      <c r="QDY43" s="407"/>
      <c r="QDZ43" s="407"/>
      <c r="QEA43" s="407"/>
      <c r="QEB43" s="407"/>
      <c r="QEC43" s="407"/>
      <c r="QED43" s="407"/>
      <c r="QEE43" s="407"/>
      <c r="QEF43" s="407"/>
      <c r="QEG43" s="407"/>
      <c r="QEH43" s="407"/>
      <c r="QEI43" s="407"/>
      <c r="QEJ43" s="407"/>
      <c r="QEK43" s="407"/>
      <c r="QEL43" s="407"/>
      <c r="QEM43" s="407"/>
      <c r="QEN43" s="407"/>
      <c r="QEO43" s="407"/>
      <c r="QEP43" s="407"/>
      <c r="QEQ43" s="407"/>
      <c r="QER43" s="407"/>
      <c r="QES43" s="407"/>
      <c r="QET43" s="407"/>
      <c r="QEU43" s="407"/>
      <c r="QEV43" s="407"/>
      <c r="QEW43" s="407"/>
      <c r="QEX43" s="407"/>
      <c r="QEY43" s="407"/>
      <c r="QEZ43" s="407"/>
      <c r="QFA43" s="407"/>
      <c r="QFB43" s="407"/>
      <c r="QFC43" s="407"/>
      <c r="QFD43" s="407"/>
      <c r="QFE43" s="407"/>
      <c r="QFF43" s="407"/>
      <c r="QFG43" s="407"/>
      <c r="QFH43" s="407"/>
      <c r="QFI43" s="407"/>
      <c r="QFJ43" s="407"/>
      <c r="QFK43" s="407"/>
      <c r="QFL43" s="407"/>
      <c r="QFM43" s="407"/>
      <c r="QFN43" s="407"/>
      <c r="QFO43" s="407"/>
      <c r="QFP43" s="407"/>
      <c r="QFQ43" s="407"/>
      <c r="QFR43" s="407"/>
      <c r="QFS43" s="407"/>
      <c r="QFT43" s="407"/>
      <c r="QFU43" s="407"/>
      <c r="QFV43" s="407"/>
      <c r="QFW43" s="407"/>
      <c r="QFX43" s="407"/>
      <c r="QFY43" s="407"/>
      <c r="QFZ43" s="407"/>
      <c r="QGA43" s="407"/>
      <c r="QGB43" s="407"/>
      <c r="QGC43" s="407"/>
      <c r="QGD43" s="407"/>
      <c r="QGE43" s="407"/>
      <c r="QGF43" s="407"/>
      <c r="QGG43" s="407"/>
      <c r="QGH43" s="407"/>
      <c r="QGI43" s="407"/>
      <c r="QGJ43" s="407"/>
      <c r="QGK43" s="407"/>
      <c r="QGL43" s="407"/>
      <c r="QGM43" s="407"/>
      <c r="QGN43" s="407"/>
      <c r="QGO43" s="407"/>
      <c r="QGP43" s="407"/>
      <c r="QGQ43" s="407"/>
      <c r="QGR43" s="407"/>
      <c r="QGS43" s="407"/>
      <c r="QGT43" s="407"/>
      <c r="QGU43" s="407"/>
      <c r="QGV43" s="407"/>
      <c r="QGW43" s="407"/>
      <c r="QGX43" s="407"/>
      <c r="QGY43" s="407"/>
      <c r="QGZ43" s="407"/>
      <c r="QHA43" s="407"/>
      <c r="QHB43" s="407"/>
      <c r="QHC43" s="407"/>
      <c r="QHD43" s="407"/>
      <c r="QHE43" s="407"/>
      <c r="QHF43" s="407"/>
      <c r="QHG43" s="407"/>
      <c r="QHH43" s="407"/>
      <c r="QHI43" s="407"/>
      <c r="QHJ43" s="407"/>
      <c r="QHK43" s="407"/>
      <c r="QHL43" s="407"/>
      <c r="QHM43" s="407"/>
      <c r="QHN43" s="407"/>
      <c r="QHO43" s="407"/>
      <c r="QHP43" s="407"/>
      <c r="QHQ43" s="407"/>
      <c r="QHR43" s="407"/>
      <c r="QHS43" s="407"/>
      <c r="QHT43" s="407"/>
      <c r="QHU43" s="407"/>
      <c r="QHV43" s="407"/>
      <c r="QHW43" s="407"/>
      <c r="QHX43" s="407"/>
      <c r="QHY43" s="407"/>
      <c r="QHZ43" s="407"/>
      <c r="QIA43" s="407"/>
      <c r="QIB43" s="407"/>
      <c r="QIC43" s="407"/>
      <c r="QID43" s="407"/>
      <c r="QIE43" s="407"/>
      <c r="QIF43" s="407"/>
      <c r="QIG43" s="407"/>
      <c r="QIH43" s="407"/>
      <c r="QII43" s="407"/>
      <c r="QIJ43" s="407"/>
      <c r="QIK43" s="407"/>
      <c r="QIL43" s="407"/>
      <c r="QIM43" s="407"/>
      <c r="QIN43" s="407"/>
      <c r="QIO43" s="407"/>
      <c r="QIP43" s="407"/>
      <c r="QIQ43" s="407"/>
      <c r="QIR43" s="407"/>
      <c r="QIS43" s="407"/>
      <c r="QIT43" s="407"/>
      <c r="QIU43" s="407"/>
      <c r="QIV43" s="407"/>
      <c r="QIW43" s="407"/>
      <c r="QIX43" s="407"/>
      <c r="QIY43" s="407"/>
      <c r="QIZ43" s="407"/>
      <c r="QJA43" s="407"/>
      <c r="QJB43" s="407"/>
      <c r="QJC43" s="407"/>
      <c r="QJD43" s="407"/>
      <c r="QJE43" s="407"/>
      <c r="QJF43" s="407"/>
      <c r="QJG43" s="407"/>
      <c r="QJH43" s="407"/>
      <c r="QJI43" s="407"/>
      <c r="QJJ43" s="407"/>
      <c r="QJK43" s="407"/>
      <c r="QJL43" s="407"/>
      <c r="QJM43" s="407"/>
      <c r="QJN43" s="407"/>
      <c r="QJO43" s="407"/>
      <c r="QJP43" s="407"/>
      <c r="QJQ43" s="407"/>
      <c r="QJR43" s="407"/>
      <c r="QJS43" s="407"/>
      <c r="QJT43" s="407"/>
      <c r="QJU43" s="407"/>
      <c r="QJV43" s="407"/>
      <c r="QJW43" s="407"/>
      <c r="QJX43" s="407"/>
      <c r="QJY43" s="407"/>
      <c r="QJZ43" s="407"/>
      <c r="QKA43" s="407"/>
      <c r="QKB43" s="407"/>
      <c r="QKC43" s="407"/>
      <c r="QKD43" s="407"/>
      <c r="QKE43" s="407"/>
      <c r="QKF43" s="407"/>
      <c r="QKG43" s="407"/>
      <c r="QKH43" s="407"/>
      <c r="QKI43" s="407"/>
      <c r="QKJ43" s="407"/>
      <c r="QKK43" s="407"/>
      <c r="QKL43" s="407"/>
      <c r="QKM43" s="407"/>
      <c r="QKN43" s="407"/>
      <c r="QKO43" s="407"/>
      <c r="QKP43" s="407"/>
      <c r="QKQ43" s="407"/>
      <c r="QKR43" s="407"/>
      <c r="QKS43" s="407"/>
      <c r="QKT43" s="407"/>
      <c r="QKU43" s="407"/>
      <c r="QKV43" s="407"/>
      <c r="QKW43" s="407"/>
      <c r="QKX43" s="407"/>
      <c r="QKY43" s="407"/>
      <c r="QKZ43" s="407"/>
      <c r="QLA43" s="407"/>
      <c r="QLB43" s="407"/>
      <c r="QLC43" s="407"/>
      <c r="QLD43" s="407"/>
      <c r="QLE43" s="407"/>
      <c r="QLF43" s="407"/>
      <c r="QLG43" s="407"/>
      <c r="QLH43" s="407"/>
      <c r="QLI43" s="407"/>
      <c r="QLJ43" s="407"/>
      <c r="QLK43" s="407"/>
      <c r="QLL43" s="407"/>
      <c r="QLM43" s="407"/>
      <c r="QLN43" s="407"/>
      <c r="QLO43" s="407"/>
      <c r="QLP43" s="407"/>
      <c r="QLQ43" s="407"/>
      <c r="QLR43" s="407"/>
      <c r="QLS43" s="407"/>
      <c r="QLT43" s="407"/>
      <c r="QLU43" s="407"/>
      <c r="QLV43" s="407"/>
      <c r="QLW43" s="407"/>
      <c r="QLX43" s="407"/>
      <c r="QLY43" s="407"/>
      <c r="QLZ43" s="407"/>
      <c r="QMA43" s="407"/>
      <c r="QMB43" s="407"/>
      <c r="QMC43" s="407"/>
      <c r="QMD43" s="407"/>
      <c r="QME43" s="407"/>
      <c r="QMF43" s="407"/>
      <c r="QMG43" s="407"/>
      <c r="QMH43" s="407"/>
      <c r="QMI43" s="407"/>
      <c r="QMJ43" s="407"/>
      <c r="QMK43" s="407"/>
      <c r="QML43" s="407"/>
      <c r="QMM43" s="407"/>
      <c r="QMN43" s="407"/>
      <c r="QMO43" s="407"/>
      <c r="QMP43" s="407"/>
      <c r="QMQ43" s="407"/>
      <c r="QMR43" s="407"/>
      <c r="QMS43" s="407"/>
      <c r="QMT43" s="407"/>
      <c r="QMU43" s="407"/>
      <c r="QMV43" s="407"/>
      <c r="QMW43" s="407"/>
      <c r="QMX43" s="407"/>
      <c r="QMY43" s="407"/>
      <c r="QMZ43" s="407"/>
      <c r="QNA43" s="407"/>
      <c r="QNB43" s="407"/>
      <c r="QNC43" s="407"/>
      <c r="QND43" s="407"/>
      <c r="QNE43" s="407"/>
      <c r="QNF43" s="407"/>
      <c r="QNG43" s="407"/>
      <c r="QNH43" s="407"/>
      <c r="QNI43" s="407"/>
      <c r="QNJ43" s="407"/>
      <c r="QNK43" s="407"/>
      <c r="QNL43" s="407"/>
      <c r="QNM43" s="407"/>
      <c r="QNN43" s="407"/>
      <c r="QNO43" s="407"/>
      <c r="QNP43" s="407"/>
      <c r="QNQ43" s="407"/>
      <c r="QNR43" s="407"/>
      <c r="QNS43" s="407"/>
      <c r="QNT43" s="407"/>
      <c r="QNU43" s="407"/>
      <c r="QNV43" s="407"/>
      <c r="QNW43" s="407"/>
      <c r="QNX43" s="407"/>
      <c r="QNY43" s="407"/>
      <c r="QNZ43" s="407"/>
      <c r="QOA43" s="407"/>
      <c r="QOB43" s="407"/>
      <c r="QOC43" s="407"/>
      <c r="QOD43" s="407"/>
      <c r="QOE43" s="407"/>
      <c r="QOF43" s="407"/>
      <c r="QOG43" s="407"/>
      <c r="QOH43" s="407"/>
      <c r="QOI43" s="407"/>
      <c r="QOJ43" s="407"/>
      <c r="QOK43" s="407"/>
      <c r="QOL43" s="407"/>
      <c r="QOM43" s="407"/>
      <c r="QON43" s="407"/>
      <c r="QOO43" s="407"/>
      <c r="QOP43" s="407"/>
      <c r="QOQ43" s="407"/>
      <c r="QOR43" s="407"/>
      <c r="QOS43" s="407"/>
      <c r="QOT43" s="407"/>
      <c r="QOU43" s="407"/>
      <c r="QOV43" s="407"/>
      <c r="QOW43" s="407"/>
      <c r="QOX43" s="407"/>
      <c r="QOY43" s="407"/>
      <c r="QOZ43" s="407"/>
      <c r="QPA43" s="407"/>
      <c r="QPB43" s="407"/>
      <c r="QPC43" s="407"/>
      <c r="QPD43" s="407"/>
      <c r="QPE43" s="407"/>
      <c r="QPF43" s="407"/>
      <c r="QPG43" s="407"/>
      <c r="QPH43" s="407"/>
      <c r="QPI43" s="407"/>
      <c r="QPJ43" s="407"/>
      <c r="QPK43" s="407"/>
      <c r="QPL43" s="407"/>
      <c r="QPM43" s="407"/>
      <c r="QPN43" s="407"/>
      <c r="QPO43" s="407"/>
      <c r="QPP43" s="407"/>
      <c r="QPQ43" s="407"/>
      <c r="QPR43" s="407"/>
      <c r="QPS43" s="407"/>
      <c r="QPT43" s="407"/>
      <c r="QPU43" s="407"/>
      <c r="QPV43" s="407"/>
      <c r="QPW43" s="407"/>
      <c r="QPX43" s="407"/>
      <c r="QPY43" s="407"/>
      <c r="QPZ43" s="407"/>
      <c r="QQA43" s="407"/>
      <c r="QQB43" s="407"/>
      <c r="QQC43" s="407"/>
      <c r="QQD43" s="407"/>
      <c r="QQE43" s="407"/>
      <c r="QQF43" s="407"/>
      <c r="QQG43" s="407"/>
      <c r="QQH43" s="407"/>
      <c r="QQI43" s="407"/>
      <c r="QQJ43" s="407"/>
      <c r="QQK43" s="407"/>
      <c r="QQL43" s="407"/>
      <c r="QQM43" s="407"/>
      <c r="QQN43" s="407"/>
      <c r="QQO43" s="407"/>
      <c r="QQP43" s="407"/>
      <c r="QQQ43" s="407"/>
      <c r="QQR43" s="407"/>
      <c r="QQS43" s="407"/>
      <c r="QQT43" s="407"/>
      <c r="QQU43" s="407"/>
      <c r="QQV43" s="407"/>
      <c r="QQW43" s="407"/>
      <c r="QQX43" s="407"/>
      <c r="QQY43" s="407"/>
      <c r="QQZ43" s="407"/>
      <c r="QRA43" s="407"/>
      <c r="QRB43" s="407"/>
      <c r="QRC43" s="407"/>
      <c r="QRD43" s="407"/>
      <c r="QRE43" s="407"/>
      <c r="QRF43" s="407"/>
      <c r="QRG43" s="407"/>
      <c r="QRH43" s="407"/>
      <c r="QRI43" s="407"/>
      <c r="QRJ43" s="407"/>
      <c r="QRK43" s="407"/>
      <c r="QRL43" s="407"/>
      <c r="QRM43" s="407"/>
      <c r="QRN43" s="407"/>
      <c r="QRO43" s="407"/>
      <c r="QRP43" s="407"/>
      <c r="QRQ43" s="407"/>
      <c r="QRR43" s="407"/>
      <c r="QRS43" s="407"/>
      <c r="QRT43" s="407"/>
      <c r="QRU43" s="407"/>
      <c r="QRV43" s="407"/>
      <c r="QRW43" s="407"/>
      <c r="QRX43" s="407"/>
      <c r="QRY43" s="407"/>
      <c r="QRZ43" s="407"/>
      <c r="QSA43" s="407"/>
      <c r="QSB43" s="407"/>
      <c r="QSC43" s="407"/>
      <c r="QSD43" s="407"/>
      <c r="QSE43" s="407"/>
      <c r="QSF43" s="407"/>
      <c r="QSG43" s="407"/>
      <c r="QSH43" s="407"/>
      <c r="QSI43" s="407"/>
      <c r="QSJ43" s="407"/>
      <c r="QSK43" s="407"/>
      <c r="QSL43" s="407"/>
      <c r="QSM43" s="407"/>
      <c r="QSN43" s="407"/>
      <c r="QSO43" s="407"/>
      <c r="QSP43" s="407"/>
      <c r="QSQ43" s="407"/>
      <c r="QSR43" s="407"/>
      <c r="QSS43" s="407"/>
      <c r="QST43" s="407"/>
      <c r="QSU43" s="407"/>
      <c r="QSV43" s="407"/>
      <c r="QSW43" s="407"/>
      <c r="QSX43" s="407"/>
      <c r="QSY43" s="407"/>
      <c r="QSZ43" s="407"/>
      <c r="QTA43" s="407"/>
      <c r="QTB43" s="407"/>
      <c r="QTC43" s="407"/>
      <c r="QTD43" s="407"/>
      <c r="QTE43" s="407"/>
      <c r="QTF43" s="407"/>
      <c r="QTG43" s="407"/>
      <c r="QTH43" s="407"/>
      <c r="QTI43" s="407"/>
      <c r="QTJ43" s="407"/>
      <c r="QTK43" s="407"/>
      <c r="QTL43" s="407"/>
      <c r="QTM43" s="407"/>
      <c r="QTN43" s="407"/>
      <c r="QTO43" s="407"/>
      <c r="QTP43" s="407"/>
      <c r="QTQ43" s="407"/>
      <c r="QTR43" s="407"/>
      <c r="QTS43" s="407"/>
      <c r="QTT43" s="407"/>
      <c r="QTU43" s="407"/>
      <c r="QTV43" s="407"/>
      <c r="QTW43" s="407"/>
      <c r="QTX43" s="407"/>
      <c r="QTY43" s="407"/>
      <c r="QTZ43" s="407"/>
      <c r="QUA43" s="407"/>
      <c r="QUB43" s="407"/>
      <c r="QUC43" s="407"/>
      <c r="QUD43" s="407"/>
      <c r="QUE43" s="407"/>
      <c r="QUF43" s="407"/>
      <c r="QUG43" s="407"/>
      <c r="QUH43" s="407"/>
      <c r="QUI43" s="407"/>
      <c r="QUJ43" s="407"/>
      <c r="QUK43" s="407"/>
      <c r="QUL43" s="407"/>
      <c r="QUM43" s="407"/>
      <c r="QUN43" s="407"/>
      <c r="QUO43" s="407"/>
      <c r="QUP43" s="407"/>
      <c r="QUQ43" s="407"/>
      <c r="QUR43" s="407"/>
      <c r="QUS43" s="407"/>
      <c r="QUT43" s="407"/>
      <c r="QUU43" s="407"/>
      <c r="QUV43" s="407"/>
      <c r="QUW43" s="407"/>
      <c r="QUX43" s="407"/>
      <c r="QUY43" s="407"/>
      <c r="QUZ43" s="407"/>
      <c r="QVA43" s="407"/>
      <c r="QVB43" s="407"/>
      <c r="QVC43" s="407"/>
      <c r="QVD43" s="407"/>
      <c r="QVE43" s="407"/>
      <c r="QVF43" s="407"/>
      <c r="QVG43" s="407"/>
      <c r="QVH43" s="407"/>
      <c r="QVI43" s="407"/>
      <c r="QVJ43" s="407"/>
      <c r="QVK43" s="407"/>
      <c r="QVL43" s="407"/>
      <c r="QVM43" s="407"/>
      <c r="QVN43" s="407"/>
      <c r="QVO43" s="407"/>
      <c r="QVP43" s="407"/>
      <c r="QVQ43" s="407"/>
      <c r="QVR43" s="407"/>
      <c r="QVS43" s="407"/>
      <c r="QVT43" s="407"/>
      <c r="QVU43" s="407"/>
      <c r="QVV43" s="407"/>
      <c r="QVW43" s="407"/>
      <c r="QVX43" s="407"/>
      <c r="QVY43" s="407"/>
      <c r="QVZ43" s="407"/>
      <c r="QWA43" s="407"/>
      <c r="QWB43" s="407"/>
      <c r="QWC43" s="407"/>
      <c r="QWD43" s="407"/>
      <c r="QWE43" s="407"/>
      <c r="QWF43" s="407"/>
      <c r="QWG43" s="407"/>
      <c r="QWH43" s="407"/>
      <c r="QWI43" s="407"/>
      <c r="QWJ43" s="407"/>
      <c r="QWK43" s="407"/>
      <c r="QWL43" s="407"/>
      <c r="QWM43" s="407"/>
      <c r="QWN43" s="407"/>
      <c r="QWO43" s="407"/>
      <c r="QWP43" s="407"/>
      <c r="QWQ43" s="407"/>
      <c r="QWR43" s="407"/>
      <c r="QWS43" s="407"/>
      <c r="QWT43" s="407"/>
      <c r="QWU43" s="407"/>
      <c r="QWV43" s="407"/>
      <c r="QWW43" s="407"/>
      <c r="QWX43" s="407"/>
      <c r="QWY43" s="407"/>
      <c r="QWZ43" s="407"/>
      <c r="QXA43" s="407"/>
      <c r="QXB43" s="407"/>
      <c r="QXC43" s="407"/>
      <c r="QXD43" s="407"/>
      <c r="QXE43" s="407"/>
      <c r="QXF43" s="407"/>
      <c r="QXG43" s="407"/>
      <c r="QXH43" s="407"/>
      <c r="QXI43" s="407"/>
      <c r="QXJ43" s="407"/>
      <c r="QXK43" s="407"/>
      <c r="QXL43" s="407"/>
      <c r="QXM43" s="407"/>
      <c r="QXN43" s="407"/>
      <c r="QXO43" s="407"/>
      <c r="QXP43" s="407"/>
      <c r="QXQ43" s="407"/>
      <c r="QXR43" s="407"/>
      <c r="QXS43" s="407"/>
      <c r="QXT43" s="407"/>
      <c r="QXU43" s="407"/>
      <c r="QXV43" s="407"/>
      <c r="QXW43" s="407"/>
      <c r="QXX43" s="407"/>
      <c r="QXY43" s="407"/>
      <c r="QXZ43" s="407"/>
      <c r="QYA43" s="407"/>
      <c r="QYB43" s="407"/>
      <c r="QYC43" s="407"/>
      <c r="QYD43" s="407"/>
      <c r="QYE43" s="407"/>
      <c r="QYF43" s="407"/>
      <c r="QYG43" s="407"/>
      <c r="QYH43" s="407"/>
      <c r="QYI43" s="407"/>
      <c r="QYJ43" s="407"/>
      <c r="QYK43" s="407"/>
      <c r="QYL43" s="407"/>
      <c r="QYM43" s="407"/>
      <c r="QYN43" s="407"/>
      <c r="QYO43" s="407"/>
      <c r="QYP43" s="407"/>
      <c r="QYQ43" s="407"/>
      <c r="QYR43" s="407"/>
      <c r="QYS43" s="407"/>
      <c r="QYT43" s="407"/>
      <c r="QYU43" s="407"/>
      <c r="QYV43" s="407"/>
      <c r="QYW43" s="407"/>
      <c r="QYX43" s="407"/>
      <c r="QYY43" s="407"/>
      <c r="QYZ43" s="407"/>
      <c r="QZA43" s="407"/>
      <c r="QZB43" s="407"/>
      <c r="QZC43" s="407"/>
      <c r="QZD43" s="407"/>
      <c r="QZE43" s="407"/>
      <c r="QZF43" s="407"/>
      <c r="QZG43" s="407"/>
      <c r="QZH43" s="407"/>
      <c r="QZI43" s="407"/>
      <c r="QZJ43" s="407"/>
      <c r="QZK43" s="407"/>
      <c r="QZL43" s="407"/>
      <c r="QZM43" s="407"/>
      <c r="QZN43" s="407"/>
      <c r="QZO43" s="407"/>
      <c r="QZP43" s="407"/>
      <c r="QZQ43" s="407"/>
      <c r="QZR43" s="407"/>
      <c r="QZS43" s="407"/>
      <c r="QZT43" s="407"/>
      <c r="QZU43" s="407"/>
      <c r="QZV43" s="407"/>
      <c r="QZW43" s="407"/>
      <c r="QZX43" s="407"/>
      <c r="QZY43" s="407"/>
      <c r="QZZ43" s="407"/>
      <c r="RAA43" s="407"/>
      <c r="RAB43" s="407"/>
      <c r="RAC43" s="407"/>
      <c r="RAD43" s="407"/>
      <c r="RAE43" s="407"/>
      <c r="RAF43" s="407"/>
      <c r="RAG43" s="407"/>
      <c r="RAH43" s="407"/>
      <c r="RAI43" s="407"/>
      <c r="RAJ43" s="407"/>
      <c r="RAK43" s="407"/>
      <c r="RAL43" s="407"/>
      <c r="RAM43" s="407"/>
      <c r="RAN43" s="407"/>
      <c r="RAO43" s="407"/>
      <c r="RAP43" s="407"/>
      <c r="RAQ43" s="407"/>
      <c r="RAR43" s="407"/>
      <c r="RAS43" s="407"/>
      <c r="RAT43" s="407"/>
      <c r="RAU43" s="407"/>
      <c r="RAV43" s="407"/>
      <c r="RAW43" s="407"/>
      <c r="RAX43" s="407"/>
      <c r="RAY43" s="407"/>
      <c r="RAZ43" s="407"/>
      <c r="RBA43" s="407"/>
      <c r="RBB43" s="407"/>
      <c r="RBC43" s="407"/>
      <c r="RBD43" s="407"/>
      <c r="RBE43" s="407"/>
      <c r="RBF43" s="407"/>
      <c r="RBG43" s="407"/>
      <c r="RBH43" s="407"/>
      <c r="RBI43" s="407"/>
      <c r="RBJ43" s="407"/>
      <c r="RBK43" s="407"/>
      <c r="RBL43" s="407"/>
      <c r="RBM43" s="407"/>
      <c r="RBN43" s="407"/>
      <c r="RBO43" s="407"/>
      <c r="RBP43" s="407"/>
      <c r="RBQ43" s="407"/>
      <c r="RBR43" s="407"/>
      <c r="RBS43" s="407"/>
      <c r="RBT43" s="407"/>
      <c r="RBU43" s="407"/>
      <c r="RBV43" s="407"/>
      <c r="RBW43" s="407"/>
      <c r="RBX43" s="407"/>
      <c r="RBY43" s="407"/>
      <c r="RBZ43" s="407"/>
      <c r="RCA43" s="407"/>
      <c r="RCB43" s="407"/>
      <c r="RCC43" s="407"/>
      <c r="RCD43" s="407"/>
      <c r="RCE43" s="407"/>
      <c r="RCF43" s="407"/>
      <c r="RCG43" s="407"/>
      <c r="RCH43" s="407"/>
      <c r="RCI43" s="407"/>
      <c r="RCJ43" s="407"/>
      <c r="RCK43" s="407"/>
      <c r="RCL43" s="407"/>
      <c r="RCM43" s="407"/>
      <c r="RCN43" s="407"/>
      <c r="RCO43" s="407"/>
      <c r="RCP43" s="407"/>
      <c r="RCQ43" s="407"/>
      <c r="RCR43" s="407"/>
      <c r="RCS43" s="407"/>
      <c r="RCT43" s="407"/>
      <c r="RCU43" s="407"/>
      <c r="RCV43" s="407"/>
      <c r="RCW43" s="407"/>
      <c r="RCX43" s="407"/>
      <c r="RCY43" s="407"/>
      <c r="RCZ43" s="407"/>
      <c r="RDA43" s="407"/>
      <c r="RDB43" s="407"/>
      <c r="RDC43" s="407"/>
      <c r="RDD43" s="407"/>
      <c r="RDE43" s="407"/>
      <c r="RDF43" s="407"/>
      <c r="RDG43" s="407"/>
      <c r="RDH43" s="407"/>
      <c r="RDI43" s="407"/>
      <c r="RDJ43" s="407"/>
      <c r="RDK43" s="407"/>
      <c r="RDL43" s="407"/>
      <c r="RDM43" s="407"/>
      <c r="RDN43" s="407"/>
      <c r="RDO43" s="407"/>
      <c r="RDP43" s="407"/>
      <c r="RDQ43" s="407"/>
      <c r="RDR43" s="407"/>
      <c r="RDS43" s="407"/>
      <c r="RDT43" s="407"/>
      <c r="RDU43" s="407"/>
      <c r="RDV43" s="407"/>
      <c r="RDW43" s="407"/>
      <c r="RDX43" s="407"/>
      <c r="RDY43" s="407"/>
      <c r="RDZ43" s="407"/>
      <c r="REA43" s="407"/>
      <c r="REB43" s="407"/>
      <c r="REC43" s="407"/>
      <c r="RED43" s="407"/>
      <c r="REE43" s="407"/>
      <c r="REF43" s="407"/>
      <c r="REG43" s="407"/>
      <c r="REH43" s="407"/>
      <c r="REI43" s="407"/>
      <c r="REJ43" s="407"/>
      <c r="REK43" s="407"/>
      <c r="REL43" s="407"/>
      <c r="REM43" s="407"/>
      <c r="REN43" s="407"/>
      <c r="REO43" s="407"/>
      <c r="REP43" s="407"/>
      <c r="REQ43" s="407"/>
      <c r="RER43" s="407"/>
      <c r="RES43" s="407"/>
      <c r="RET43" s="407"/>
      <c r="REU43" s="407"/>
      <c r="REV43" s="407"/>
      <c r="REW43" s="407"/>
      <c r="REX43" s="407"/>
      <c r="REY43" s="407"/>
      <c r="REZ43" s="407"/>
      <c r="RFA43" s="407"/>
      <c r="RFB43" s="407"/>
      <c r="RFC43" s="407"/>
      <c r="RFD43" s="407"/>
      <c r="RFE43" s="407"/>
      <c r="RFF43" s="407"/>
      <c r="RFG43" s="407"/>
      <c r="RFH43" s="407"/>
      <c r="RFI43" s="407"/>
      <c r="RFJ43" s="407"/>
      <c r="RFK43" s="407"/>
      <c r="RFL43" s="407"/>
      <c r="RFM43" s="407"/>
      <c r="RFN43" s="407"/>
      <c r="RFO43" s="407"/>
      <c r="RFP43" s="407"/>
      <c r="RFQ43" s="407"/>
      <c r="RFR43" s="407"/>
      <c r="RFS43" s="407"/>
      <c r="RFT43" s="407"/>
      <c r="RFU43" s="407"/>
      <c r="RFV43" s="407"/>
      <c r="RFW43" s="407"/>
      <c r="RFX43" s="407"/>
      <c r="RFY43" s="407"/>
      <c r="RFZ43" s="407"/>
      <c r="RGA43" s="407"/>
      <c r="RGB43" s="407"/>
      <c r="RGC43" s="407"/>
      <c r="RGD43" s="407"/>
      <c r="RGE43" s="407"/>
      <c r="RGF43" s="407"/>
      <c r="RGG43" s="407"/>
      <c r="RGH43" s="407"/>
      <c r="RGI43" s="407"/>
      <c r="RGJ43" s="407"/>
      <c r="RGK43" s="407"/>
      <c r="RGL43" s="407"/>
      <c r="RGM43" s="407"/>
      <c r="RGN43" s="407"/>
      <c r="RGO43" s="407"/>
      <c r="RGP43" s="407"/>
      <c r="RGQ43" s="407"/>
      <c r="RGR43" s="407"/>
      <c r="RGS43" s="407"/>
      <c r="RGT43" s="407"/>
      <c r="RGU43" s="407"/>
      <c r="RGV43" s="407"/>
      <c r="RGW43" s="407"/>
      <c r="RGX43" s="407"/>
      <c r="RGY43" s="407"/>
      <c r="RGZ43" s="407"/>
      <c r="RHA43" s="407"/>
      <c r="RHB43" s="407"/>
      <c r="RHC43" s="407"/>
      <c r="RHD43" s="407"/>
      <c r="RHE43" s="407"/>
      <c r="RHF43" s="407"/>
      <c r="RHG43" s="407"/>
      <c r="RHH43" s="407"/>
      <c r="RHI43" s="407"/>
      <c r="RHJ43" s="407"/>
      <c r="RHK43" s="407"/>
      <c r="RHL43" s="407"/>
      <c r="RHM43" s="407"/>
      <c r="RHN43" s="407"/>
      <c r="RHO43" s="407"/>
      <c r="RHP43" s="407"/>
      <c r="RHQ43" s="407"/>
      <c r="RHR43" s="407"/>
      <c r="RHS43" s="407"/>
      <c r="RHT43" s="407"/>
      <c r="RHU43" s="407"/>
      <c r="RHV43" s="407"/>
      <c r="RHW43" s="407"/>
      <c r="RHX43" s="407"/>
      <c r="RHY43" s="407"/>
      <c r="RHZ43" s="407"/>
      <c r="RIA43" s="407"/>
      <c r="RIB43" s="407"/>
      <c r="RIC43" s="407"/>
      <c r="RID43" s="407"/>
      <c r="RIE43" s="407"/>
      <c r="RIF43" s="407"/>
      <c r="RIG43" s="407"/>
      <c r="RIH43" s="407"/>
      <c r="RII43" s="407"/>
      <c r="RIJ43" s="407"/>
      <c r="RIK43" s="407"/>
      <c r="RIL43" s="407"/>
      <c r="RIM43" s="407"/>
      <c r="RIN43" s="407"/>
      <c r="RIO43" s="407"/>
      <c r="RIP43" s="407"/>
      <c r="RIQ43" s="407"/>
      <c r="RIR43" s="407"/>
      <c r="RIS43" s="407"/>
      <c r="RIT43" s="407"/>
      <c r="RIU43" s="407"/>
      <c r="RIV43" s="407"/>
      <c r="RIW43" s="407"/>
      <c r="RIX43" s="407"/>
      <c r="RIY43" s="407"/>
      <c r="RIZ43" s="407"/>
      <c r="RJA43" s="407"/>
      <c r="RJB43" s="407"/>
      <c r="RJC43" s="407"/>
      <c r="RJD43" s="407"/>
      <c r="RJE43" s="407"/>
      <c r="RJF43" s="407"/>
      <c r="RJG43" s="407"/>
      <c r="RJH43" s="407"/>
      <c r="RJI43" s="407"/>
      <c r="RJJ43" s="407"/>
      <c r="RJK43" s="407"/>
      <c r="RJL43" s="407"/>
      <c r="RJM43" s="407"/>
      <c r="RJN43" s="407"/>
      <c r="RJO43" s="407"/>
      <c r="RJP43" s="407"/>
      <c r="RJQ43" s="407"/>
      <c r="RJR43" s="407"/>
      <c r="RJS43" s="407"/>
      <c r="RJT43" s="407"/>
      <c r="RJU43" s="407"/>
      <c r="RJV43" s="407"/>
      <c r="RJW43" s="407"/>
      <c r="RJX43" s="407"/>
      <c r="RJY43" s="407"/>
      <c r="RJZ43" s="407"/>
      <c r="RKA43" s="407"/>
      <c r="RKB43" s="407"/>
      <c r="RKC43" s="407"/>
      <c r="RKD43" s="407"/>
      <c r="RKE43" s="407"/>
      <c r="RKF43" s="407"/>
      <c r="RKG43" s="407"/>
      <c r="RKH43" s="407"/>
      <c r="RKI43" s="407"/>
      <c r="RKJ43" s="407"/>
      <c r="RKK43" s="407"/>
      <c r="RKL43" s="407"/>
      <c r="RKM43" s="407"/>
      <c r="RKN43" s="407"/>
      <c r="RKO43" s="407"/>
      <c r="RKP43" s="407"/>
      <c r="RKQ43" s="407"/>
      <c r="RKR43" s="407"/>
      <c r="RKS43" s="407"/>
      <c r="RKT43" s="407"/>
      <c r="RKU43" s="407"/>
      <c r="RKV43" s="407"/>
      <c r="RKW43" s="407"/>
      <c r="RKX43" s="407"/>
      <c r="RKY43" s="407"/>
      <c r="RKZ43" s="407"/>
      <c r="RLA43" s="407"/>
      <c r="RLB43" s="407"/>
      <c r="RLC43" s="407"/>
      <c r="RLD43" s="407"/>
      <c r="RLE43" s="407"/>
      <c r="RLF43" s="407"/>
      <c r="RLG43" s="407"/>
      <c r="RLH43" s="407"/>
      <c r="RLI43" s="407"/>
      <c r="RLJ43" s="407"/>
      <c r="RLK43" s="407"/>
      <c r="RLL43" s="407"/>
      <c r="RLM43" s="407"/>
      <c r="RLN43" s="407"/>
      <c r="RLO43" s="407"/>
      <c r="RLP43" s="407"/>
      <c r="RLQ43" s="407"/>
      <c r="RLR43" s="407"/>
      <c r="RLS43" s="407"/>
      <c r="RLT43" s="407"/>
      <c r="RLU43" s="407"/>
      <c r="RLV43" s="407"/>
      <c r="RLW43" s="407"/>
      <c r="RLX43" s="407"/>
      <c r="RLY43" s="407"/>
      <c r="RLZ43" s="407"/>
      <c r="RMA43" s="407"/>
      <c r="RMB43" s="407"/>
      <c r="RMC43" s="407"/>
      <c r="RMD43" s="407"/>
      <c r="RME43" s="407"/>
      <c r="RMF43" s="407"/>
      <c r="RMG43" s="407"/>
      <c r="RMH43" s="407"/>
      <c r="RMI43" s="407"/>
      <c r="RMJ43" s="407"/>
      <c r="RMK43" s="407"/>
      <c r="RML43" s="407"/>
      <c r="RMM43" s="407"/>
      <c r="RMN43" s="407"/>
      <c r="RMO43" s="407"/>
      <c r="RMP43" s="407"/>
      <c r="RMQ43" s="407"/>
      <c r="RMR43" s="407"/>
      <c r="RMS43" s="407"/>
      <c r="RMT43" s="407"/>
      <c r="RMU43" s="407"/>
      <c r="RMV43" s="407"/>
      <c r="RMW43" s="407"/>
      <c r="RMX43" s="407"/>
      <c r="RMY43" s="407"/>
      <c r="RMZ43" s="407"/>
      <c r="RNA43" s="407"/>
      <c r="RNB43" s="407"/>
      <c r="RNC43" s="407"/>
      <c r="RND43" s="407"/>
      <c r="RNE43" s="407"/>
      <c r="RNF43" s="407"/>
      <c r="RNG43" s="407"/>
      <c r="RNH43" s="407"/>
      <c r="RNI43" s="407"/>
      <c r="RNJ43" s="407"/>
      <c r="RNK43" s="407"/>
      <c r="RNL43" s="407"/>
      <c r="RNM43" s="407"/>
      <c r="RNN43" s="407"/>
      <c r="RNO43" s="407"/>
      <c r="RNP43" s="407"/>
      <c r="RNQ43" s="407"/>
      <c r="RNR43" s="407"/>
      <c r="RNS43" s="407"/>
      <c r="RNT43" s="407"/>
      <c r="RNU43" s="407"/>
      <c r="RNV43" s="407"/>
      <c r="RNW43" s="407"/>
      <c r="RNX43" s="407"/>
      <c r="RNY43" s="407"/>
      <c r="RNZ43" s="407"/>
      <c r="ROA43" s="407"/>
      <c r="ROB43" s="407"/>
      <c r="ROC43" s="407"/>
      <c r="ROD43" s="407"/>
      <c r="ROE43" s="407"/>
      <c r="ROF43" s="407"/>
      <c r="ROG43" s="407"/>
      <c r="ROH43" s="407"/>
      <c r="ROI43" s="407"/>
      <c r="ROJ43" s="407"/>
      <c r="ROK43" s="407"/>
      <c r="ROL43" s="407"/>
      <c r="ROM43" s="407"/>
      <c r="RON43" s="407"/>
      <c r="ROO43" s="407"/>
      <c r="ROP43" s="407"/>
      <c r="ROQ43" s="407"/>
      <c r="ROR43" s="407"/>
      <c r="ROS43" s="407"/>
      <c r="ROT43" s="407"/>
      <c r="ROU43" s="407"/>
      <c r="ROV43" s="407"/>
      <c r="ROW43" s="407"/>
      <c r="ROX43" s="407"/>
      <c r="ROY43" s="407"/>
      <c r="ROZ43" s="407"/>
      <c r="RPA43" s="407"/>
      <c r="RPB43" s="407"/>
      <c r="RPC43" s="407"/>
      <c r="RPD43" s="407"/>
      <c r="RPE43" s="407"/>
      <c r="RPF43" s="407"/>
      <c r="RPG43" s="407"/>
      <c r="RPH43" s="407"/>
      <c r="RPI43" s="407"/>
      <c r="RPJ43" s="407"/>
      <c r="RPK43" s="407"/>
      <c r="RPL43" s="407"/>
      <c r="RPM43" s="407"/>
      <c r="RPN43" s="407"/>
      <c r="RPO43" s="407"/>
      <c r="RPP43" s="407"/>
      <c r="RPQ43" s="407"/>
      <c r="RPR43" s="407"/>
      <c r="RPS43" s="407"/>
      <c r="RPT43" s="407"/>
      <c r="RPU43" s="407"/>
      <c r="RPV43" s="407"/>
      <c r="RPW43" s="407"/>
      <c r="RPX43" s="407"/>
      <c r="RPY43" s="407"/>
      <c r="RPZ43" s="407"/>
      <c r="RQA43" s="407"/>
      <c r="RQB43" s="407"/>
      <c r="RQC43" s="407"/>
      <c r="RQD43" s="407"/>
      <c r="RQE43" s="407"/>
      <c r="RQF43" s="407"/>
      <c r="RQG43" s="407"/>
      <c r="RQH43" s="407"/>
      <c r="RQI43" s="407"/>
      <c r="RQJ43" s="407"/>
      <c r="RQK43" s="407"/>
      <c r="RQL43" s="407"/>
      <c r="RQM43" s="407"/>
      <c r="RQN43" s="407"/>
      <c r="RQO43" s="407"/>
      <c r="RQP43" s="407"/>
      <c r="RQQ43" s="407"/>
      <c r="RQR43" s="407"/>
      <c r="RQS43" s="407"/>
      <c r="RQT43" s="407"/>
      <c r="RQU43" s="407"/>
      <c r="RQV43" s="407"/>
      <c r="RQW43" s="407"/>
      <c r="RQX43" s="407"/>
      <c r="RQY43" s="407"/>
      <c r="RQZ43" s="407"/>
      <c r="RRA43" s="407"/>
      <c r="RRB43" s="407"/>
      <c r="RRC43" s="407"/>
      <c r="RRD43" s="407"/>
      <c r="RRE43" s="407"/>
      <c r="RRF43" s="407"/>
      <c r="RRG43" s="407"/>
      <c r="RRH43" s="407"/>
      <c r="RRI43" s="407"/>
      <c r="RRJ43" s="407"/>
      <c r="RRK43" s="407"/>
      <c r="RRL43" s="407"/>
      <c r="RRM43" s="407"/>
      <c r="RRN43" s="407"/>
      <c r="RRO43" s="407"/>
      <c r="RRP43" s="407"/>
      <c r="RRQ43" s="407"/>
      <c r="RRR43" s="407"/>
      <c r="RRS43" s="407"/>
      <c r="RRT43" s="407"/>
      <c r="RRU43" s="407"/>
      <c r="RRV43" s="407"/>
      <c r="RRW43" s="407"/>
      <c r="RRX43" s="407"/>
      <c r="RRY43" s="407"/>
      <c r="RRZ43" s="407"/>
      <c r="RSA43" s="407"/>
      <c r="RSB43" s="407"/>
      <c r="RSC43" s="407"/>
      <c r="RSD43" s="407"/>
      <c r="RSE43" s="407"/>
      <c r="RSF43" s="407"/>
      <c r="RSG43" s="407"/>
      <c r="RSH43" s="407"/>
      <c r="RSI43" s="407"/>
      <c r="RSJ43" s="407"/>
      <c r="RSK43" s="407"/>
      <c r="RSL43" s="407"/>
      <c r="RSM43" s="407"/>
      <c r="RSN43" s="407"/>
      <c r="RSO43" s="407"/>
      <c r="RSP43" s="407"/>
      <c r="RSQ43" s="407"/>
      <c r="RSR43" s="407"/>
      <c r="RSS43" s="407"/>
      <c r="RST43" s="407"/>
      <c r="RSU43" s="407"/>
      <c r="RSV43" s="407"/>
      <c r="RSW43" s="407"/>
      <c r="RSX43" s="407"/>
      <c r="RSY43" s="407"/>
      <c r="RSZ43" s="407"/>
      <c r="RTA43" s="407"/>
      <c r="RTB43" s="407"/>
      <c r="RTC43" s="407"/>
      <c r="RTD43" s="407"/>
      <c r="RTE43" s="407"/>
      <c r="RTF43" s="407"/>
      <c r="RTG43" s="407"/>
      <c r="RTH43" s="407"/>
      <c r="RTI43" s="407"/>
      <c r="RTJ43" s="407"/>
      <c r="RTK43" s="407"/>
      <c r="RTL43" s="407"/>
      <c r="RTM43" s="407"/>
      <c r="RTN43" s="407"/>
      <c r="RTO43" s="407"/>
      <c r="RTP43" s="407"/>
      <c r="RTQ43" s="407"/>
      <c r="RTR43" s="407"/>
      <c r="RTS43" s="407"/>
      <c r="RTT43" s="407"/>
      <c r="RTU43" s="407"/>
      <c r="RTV43" s="407"/>
      <c r="RTW43" s="407"/>
      <c r="RTX43" s="407"/>
      <c r="RTY43" s="407"/>
      <c r="RTZ43" s="407"/>
      <c r="RUA43" s="407"/>
      <c r="RUB43" s="407"/>
      <c r="RUC43" s="407"/>
      <c r="RUD43" s="407"/>
      <c r="RUE43" s="407"/>
      <c r="RUF43" s="407"/>
      <c r="RUG43" s="407"/>
      <c r="RUH43" s="407"/>
      <c r="RUI43" s="407"/>
      <c r="RUJ43" s="407"/>
      <c r="RUK43" s="407"/>
      <c r="RUL43" s="407"/>
      <c r="RUM43" s="407"/>
      <c r="RUN43" s="407"/>
      <c r="RUO43" s="407"/>
      <c r="RUP43" s="407"/>
      <c r="RUQ43" s="407"/>
      <c r="RUR43" s="407"/>
      <c r="RUS43" s="407"/>
      <c r="RUT43" s="407"/>
      <c r="RUU43" s="407"/>
      <c r="RUV43" s="407"/>
      <c r="RUW43" s="407"/>
      <c r="RUX43" s="407"/>
      <c r="RUY43" s="407"/>
      <c r="RUZ43" s="407"/>
      <c r="RVA43" s="407"/>
      <c r="RVB43" s="407"/>
      <c r="RVC43" s="407"/>
      <c r="RVD43" s="407"/>
      <c r="RVE43" s="407"/>
      <c r="RVF43" s="407"/>
      <c r="RVG43" s="407"/>
      <c r="RVH43" s="407"/>
      <c r="RVI43" s="407"/>
      <c r="RVJ43" s="407"/>
      <c r="RVK43" s="407"/>
      <c r="RVL43" s="407"/>
      <c r="RVM43" s="407"/>
      <c r="RVN43" s="407"/>
      <c r="RVO43" s="407"/>
      <c r="RVP43" s="407"/>
      <c r="RVQ43" s="407"/>
      <c r="RVR43" s="407"/>
      <c r="RVS43" s="407"/>
      <c r="RVT43" s="407"/>
      <c r="RVU43" s="407"/>
      <c r="RVV43" s="407"/>
      <c r="RVW43" s="407"/>
      <c r="RVX43" s="407"/>
      <c r="RVY43" s="407"/>
      <c r="RVZ43" s="407"/>
      <c r="RWA43" s="407"/>
      <c r="RWB43" s="407"/>
      <c r="RWC43" s="407"/>
      <c r="RWD43" s="407"/>
      <c r="RWE43" s="407"/>
      <c r="RWF43" s="407"/>
      <c r="RWG43" s="407"/>
      <c r="RWH43" s="407"/>
      <c r="RWI43" s="407"/>
      <c r="RWJ43" s="407"/>
      <c r="RWK43" s="407"/>
      <c r="RWL43" s="407"/>
      <c r="RWM43" s="407"/>
      <c r="RWN43" s="407"/>
      <c r="RWO43" s="407"/>
      <c r="RWP43" s="407"/>
      <c r="RWQ43" s="407"/>
      <c r="RWR43" s="407"/>
      <c r="RWS43" s="407"/>
      <c r="RWT43" s="407"/>
      <c r="RWU43" s="407"/>
      <c r="RWV43" s="407"/>
      <c r="RWW43" s="407"/>
      <c r="RWX43" s="407"/>
      <c r="RWY43" s="407"/>
      <c r="RWZ43" s="407"/>
      <c r="RXA43" s="407"/>
      <c r="RXB43" s="407"/>
      <c r="RXC43" s="407"/>
      <c r="RXD43" s="407"/>
      <c r="RXE43" s="407"/>
      <c r="RXF43" s="407"/>
      <c r="RXG43" s="407"/>
      <c r="RXH43" s="407"/>
      <c r="RXI43" s="407"/>
      <c r="RXJ43" s="407"/>
      <c r="RXK43" s="407"/>
      <c r="RXL43" s="407"/>
      <c r="RXM43" s="407"/>
      <c r="RXN43" s="407"/>
      <c r="RXO43" s="407"/>
      <c r="RXP43" s="407"/>
      <c r="RXQ43" s="407"/>
      <c r="RXR43" s="407"/>
      <c r="RXS43" s="407"/>
      <c r="RXT43" s="407"/>
      <c r="RXU43" s="407"/>
      <c r="RXV43" s="407"/>
      <c r="RXW43" s="407"/>
      <c r="RXX43" s="407"/>
      <c r="RXY43" s="407"/>
      <c r="RXZ43" s="407"/>
      <c r="RYA43" s="407"/>
      <c r="RYB43" s="407"/>
      <c r="RYC43" s="407"/>
      <c r="RYD43" s="407"/>
      <c r="RYE43" s="407"/>
      <c r="RYF43" s="407"/>
      <c r="RYG43" s="407"/>
      <c r="RYH43" s="407"/>
      <c r="RYI43" s="407"/>
      <c r="RYJ43" s="407"/>
      <c r="RYK43" s="407"/>
      <c r="RYL43" s="407"/>
      <c r="RYM43" s="407"/>
      <c r="RYN43" s="407"/>
      <c r="RYO43" s="407"/>
      <c r="RYP43" s="407"/>
      <c r="RYQ43" s="407"/>
      <c r="RYR43" s="407"/>
      <c r="RYS43" s="407"/>
      <c r="RYT43" s="407"/>
      <c r="RYU43" s="407"/>
      <c r="RYV43" s="407"/>
      <c r="RYW43" s="407"/>
      <c r="RYX43" s="407"/>
      <c r="RYY43" s="407"/>
      <c r="RYZ43" s="407"/>
      <c r="RZA43" s="407"/>
      <c r="RZB43" s="407"/>
      <c r="RZC43" s="407"/>
      <c r="RZD43" s="407"/>
      <c r="RZE43" s="407"/>
      <c r="RZF43" s="407"/>
      <c r="RZG43" s="407"/>
      <c r="RZH43" s="407"/>
      <c r="RZI43" s="407"/>
      <c r="RZJ43" s="407"/>
      <c r="RZK43" s="407"/>
      <c r="RZL43" s="407"/>
      <c r="RZM43" s="407"/>
      <c r="RZN43" s="407"/>
      <c r="RZO43" s="407"/>
      <c r="RZP43" s="407"/>
      <c r="RZQ43" s="407"/>
      <c r="RZR43" s="407"/>
      <c r="RZS43" s="407"/>
      <c r="RZT43" s="407"/>
      <c r="RZU43" s="407"/>
      <c r="RZV43" s="407"/>
      <c r="RZW43" s="407"/>
      <c r="RZX43" s="407"/>
      <c r="RZY43" s="407"/>
      <c r="RZZ43" s="407"/>
      <c r="SAA43" s="407"/>
      <c r="SAB43" s="407"/>
      <c r="SAC43" s="407"/>
      <c r="SAD43" s="407"/>
      <c r="SAE43" s="407"/>
      <c r="SAF43" s="407"/>
      <c r="SAG43" s="407"/>
      <c r="SAH43" s="407"/>
      <c r="SAI43" s="407"/>
      <c r="SAJ43" s="407"/>
      <c r="SAK43" s="407"/>
      <c r="SAL43" s="407"/>
      <c r="SAM43" s="407"/>
      <c r="SAN43" s="407"/>
      <c r="SAO43" s="407"/>
      <c r="SAP43" s="407"/>
      <c r="SAQ43" s="407"/>
      <c r="SAR43" s="407"/>
      <c r="SAS43" s="407"/>
      <c r="SAT43" s="407"/>
      <c r="SAU43" s="407"/>
      <c r="SAV43" s="407"/>
      <c r="SAW43" s="407"/>
      <c r="SAX43" s="407"/>
      <c r="SAY43" s="407"/>
      <c r="SAZ43" s="407"/>
      <c r="SBA43" s="407"/>
      <c r="SBB43" s="407"/>
      <c r="SBC43" s="407"/>
      <c r="SBD43" s="407"/>
      <c r="SBE43" s="407"/>
      <c r="SBF43" s="407"/>
      <c r="SBG43" s="407"/>
      <c r="SBH43" s="407"/>
      <c r="SBI43" s="407"/>
      <c r="SBJ43" s="407"/>
      <c r="SBK43" s="407"/>
      <c r="SBL43" s="407"/>
      <c r="SBM43" s="407"/>
      <c r="SBN43" s="407"/>
      <c r="SBO43" s="407"/>
      <c r="SBP43" s="407"/>
      <c r="SBQ43" s="407"/>
      <c r="SBR43" s="407"/>
      <c r="SBS43" s="407"/>
      <c r="SBT43" s="407"/>
      <c r="SBU43" s="407"/>
      <c r="SBV43" s="407"/>
      <c r="SBW43" s="407"/>
      <c r="SBX43" s="407"/>
      <c r="SBY43" s="407"/>
      <c r="SBZ43" s="407"/>
      <c r="SCA43" s="407"/>
      <c r="SCB43" s="407"/>
      <c r="SCC43" s="407"/>
      <c r="SCD43" s="407"/>
      <c r="SCE43" s="407"/>
      <c r="SCF43" s="407"/>
      <c r="SCG43" s="407"/>
      <c r="SCH43" s="407"/>
      <c r="SCI43" s="407"/>
      <c r="SCJ43" s="407"/>
      <c r="SCK43" s="407"/>
      <c r="SCL43" s="407"/>
      <c r="SCM43" s="407"/>
      <c r="SCN43" s="407"/>
      <c r="SCO43" s="407"/>
      <c r="SCP43" s="407"/>
      <c r="SCQ43" s="407"/>
      <c r="SCR43" s="407"/>
      <c r="SCS43" s="407"/>
      <c r="SCT43" s="407"/>
      <c r="SCU43" s="407"/>
      <c r="SCV43" s="407"/>
      <c r="SCW43" s="407"/>
      <c r="SCX43" s="407"/>
      <c r="SCY43" s="407"/>
      <c r="SCZ43" s="407"/>
      <c r="SDA43" s="407"/>
      <c r="SDB43" s="407"/>
      <c r="SDC43" s="407"/>
      <c r="SDD43" s="407"/>
      <c r="SDE43" s="407"/>
      <c r="SDF43" s="407"/>
      <c r="SDG43" s="407"/>
      <c r="SDH43" s="407"/>
      <c r="SDI43" s="407"/>
      <c r="SDJ43" s="407"/>
      <c r="SDK43" s="407"/>
      <c r="SDL43" s="407"/>
      <c r="SDM43" s="407"/>
      <c r="SDN43" s="407"/>
      <c r="SDO43" s="407"/>
      <c r="SDP43" s="407"/>
      <c r="SDQ43" s="407"/>
      <c r="SDR43" s="407"/>
      <c r="SDS43" s="407"/>
      <c r="SDT43" s="407"/>
      <c r="SDU43" s="407"/>
      <c r="SDV43" s="407"/>
      <c r="SDW43" s="407"/>
      <c r="SDX43" s="407"/>
      <c r="SDY43" s="407"/>
      <c r="SDZ43" s="407"/>
      <c r="SEA43" s="407"/>
      <c r="SEB43" s="407"/>
      <c r="SEC43" s="407"/>
      <c r="SED43" s="407"/>
      <c r="SEE43" s="407"/>
      <c r="SEF43" s="407"/>
      <c r="SEG43" s="407"/>
      <c r="SEH43" s="407"/>
      <c r="SEI43" s="407"/>
      <c r="SEJ43" s="407"/>
      <c r="SEK43" s="407"/>
      <c r="SEL43" s="407"/>
      <c r="SEM43" s="407"/>
      <c r="SEN43" s="407"/>
      <c r="SEO43" s="407"/>
      <c r="SEP43" s="407"/>
      <c r="SEQ43" s="407"/>
      <c r="SER43" s="407"/>
      <c r="SES43" s="407"/>
      <c r="SET43" s="407"/>
      <c r="SEU43" s="407"/>
      <c r="SEV43" s="407"/>
      <c r="SEW43" s="407"/>
      <c r="SEX43" s="407"/>
      <c r="SEY43" s="407"/>
      <c r="SEZ43" s="407"/>
      <c r="SFA43" s="407"/>
      <c r="SFB43" s="407"/>
      <c r="SFC43" s="407"/>
      <c r="SFD43" s="407"/>
      <c r="SFE43" s="407"/>
      <c r="SFF43" s="407"/>
      <c r="SFG43" s="407"/>
      <c r="SFH43" s="407"/>
      <c r="SFI43" s="407"/>
      <c r="SFJ43" s="407"/>
      <c r="SFK43" s="407"/>
      <c r="SFL43" s="407"/>
      <c r="SFM43" s="407"/>
      <c r="SFN43" s="407"/>
      <c r="SFO43" s="407"/>
      <c r="SFP43" s="407"/>
      <c r="SFQ43" s="407"/>
      <c r="SFR43" s="407"/>
      <c r="SFS43" s="407"/>
      <c r="SFT43" s="407"/>
      <c r="SFU43" s="407"/>
      <c r="SFV43" s="407"/>
      <c r="SFW43" s="407"/>
      <c r="SFX43" s="407"/>
      <c r="SFY43" s="407"/>
      <c r="SFZ43" s="407"/>
      <c r="SGA43" s="407"/>
      <c r="SGB43" s="407"/>
      <c r="SGC43" s="407"/>
      <c r="SGD43" s="407"/>
      <c r="SGE43" s="407"/>
      <c r="SGF43" s="407"/>
      <c r="SGG43" s="407"/>
      <c r="SGH43" s="407"/>
      <c r="SGI43" s="407"/>
      <c r="SGJ43" s="407"/>
      <c r="SGK43" s="407"/>
      <c r="SGL43" s="407"/>
      <c r="SGM43" s="407"/>
      <c r="SGN43" s="407"/>
      <c r="SGO43" s="407"/>
      <c r="SGP43" s="407"/>
      <c r="SGQ43" s="407"/>
      <c r="SGR43" s="407"/>
      <c r="SGS43" s="407"/>
      <c r="SGT43" s="407"/>
      <c r="SGU43" s="407"/>
      <c r="SGV43" s="407"/>
      <c r="SGW43" s="407"/>
      <c r="SGX43" s="407"/>
      <c r="SGY43" s="407"/>
      <c r="SGZ43" s="407"/>
      <c r="SHA43" s="407"/>
      <c r="SHB43" s="407"/>
      <c r="SHC43" s="407"/>
      <c r="SHD43" s="407"/>
      <c r="SHE43" s="407"/>
      <c r="SHF43" s="407"/>
      <c r="SHG43" s="407"/>
      <c r="SHH43" s="407"/>
      <c r="SHI43" s="407"/>
      <c r="SHJ43" s="407"/>
      <c r="SHK43" s="407"/>
      <c r="SHL43" s="407"/>
      <c r="SHM43" s="407"/>
      <c r="SHN43" s="407"/>
      <c r="SHO43" s="407"/>
      <c r="SHP43" s="407"/>
      <c r="SHQ43" s="407"/>
      <c r="SHR43" s="407"/>
      <c r="SHS43" s="407"/>
      <c r="SHT43" s="407"/>
      <c r="SHU43" s="407"/>
      <c r="SHV43" s="407"/>
      <c r="SHW43" s="407"/>
      <c r="SHX43" s="407"/>
      <c r="SHY43" s="407"/>
      <c r="SHZ43" s="407"/>
      <c r="SIA43" s="407"/>
      <c r="SIB43" s="407"/>
      <c r="SIC43" s="407"/>
      <c r="SID43" s="407"/>
      <c r="SIE43" s="407"/>
      <c r="SIF43" s="407"/>
      <c r="SIG43" s="407"/>
      <c r="SIH43" s="407"/>
      <c r="SII43" s="407"/>
      <c r="SIJ43" s="407"/>
      <c r="SIK43" s="407"/>
      <c r="SIL43" s="407"/>
      <c r="SIM43" s="407"/>
      <c r="SIN43" s="407"/>
      <c r="SIO43" s="407"/>
      <c r="SIP43" s="407"/>
      <c r="SIQ43" s="407"/>
      <c r="SIR43" s="407"/>
      <c r="SIS43" s="407"/>
      <c r="SIT43" s="407"/>
      <c r="SIU43" s="407"/>
      <c r="SIV43" s="407"/>
      <c r="SIW43" s="407"/>
      <c r="SIX43" s="407"/>
      <c r="SIY43" s="407"/>
      <c r="SIZ43" s="407"/>
      <c r="SJA43" s="407"/>
      <c r="SJB43" s="407"/>
      <c r="SJC43" s="407"/>
      <c r="SJD43" s="407"/>
      <c r="SJE43" s="407"/>
      <c r="SJF43" s="407"/>
      <c r="SJG43" s="407"/>
      <c r="SJH43" s="407"/>
      <c r="SJI43" s="407"/>
      <c r="SJJ43" s="407"/>
      <c r="SJK43" s="407"/>
      <c r="SJL43" s="407"/>
      <c r="SJM43" s="407"/>
      <c r="SJN43" s="407"/>
      <c r="SJO43" s="407"/>
      <c r="SJP43" s="407"/>
      <c r="SJQ43" s="407"/>
      <c r="SJR43" s="407"/>
      <c r="SJS43" s="407"/>
      <c r="SJT43" s="407"/>
      <c r="SJU43" s="407"/>
      <c r="SJV43" s="407"/>
      <c r="SJW43" s="407"/>
      <c r="SJX43" s="407"/>
      <c r="SJY43" s="407"/>
      <c r="SJZ43" s="407"/>
      <c r="SKA43" s="407"/>
      <c r="SKB43" s="407"/>
      <c r="SKC43" s="407"/>
      <c r="SKD43" s="407"/>
      <c r="SKE43" s="407"/>
      <c r="SKF43" s="407"/>
      <c r="SKG43" s="407"/>
      <c r="SKH43" s="407"/>
      <c r="SKI43" s="407"/>
      <c r="SKJ43" s="407"/>
      <c r="SKK43" s="407"/>
      <c r="SKL43" s="407"/>
      <c r="SKM43" s="407"/>
      <c r="SKN43" s="407"/>
      <c r="SKO43" s="407"/>
      <c r="SKP43" s="407"/>
      <c r="SKQ43" s="407"/>
      <c r="SKR43" s="407"/>
      <c r="SKS43" s="407"/>
      <c r="SKT43" s="407"/>
      <c r="SKU43" s="407"/>
      <c r="SKV43" s="407"/>
      <c r="SKW43" s="407"/>
      <c r="SKX43" s="407"/>
      <c r="SKY43" s="407"/>
      <c r="SKZ43" s="407"/>
      <c r="SLA43" s="407"/>
      <c r="SLB43" s="407"/>
      <c r="SLC43" s="407"/>
      <c r="SLD43" s="407"/>
      <c r="SLE43" s="407"/>
      <c r="SLF43" s="407"/>
      <c r="SLG43" s="407"/>
      <c r="SLH43" s="407"/>
      <c r="SLI43" s="407"/>
      <c r="SLJ43" s="407"/>
      <c r="SLK43" s="407"/>
      <c r="SLL43" s="407"/>
      <c r="SLM43" s="407"/>
      <c r="SLN43" s="407"/>
      <c r="SLO43" s="407"/>
      <c r="SLP43" s="407"/>
      <c r="SLQ43" s="407"/>
      <c r="SLR43" s="407"/>
      <c r="SLS43" s="407"/>
      <c r="SLT43" s="407"/>
      <c r="SLU43" s="407"/>
      <c r="SLV43" s="407"/>
      <c r="SLW43" s="407"/>
      <c r="SLX43" s="407"/>
      <c r="SLY43" s="407"/>
      <c r="SLZ43" s="407"/>
      <c r="SMA43" s="407"/>
      <c r="SMB43" s="407"/>
      <c r="SMC43" s="407"/>
      <c r="SMD43" s="407"/>
      <c r="SME43" s="407"/>
      <c r="SMF43" s="407"/>
      <c r="SMG43" s="407"/>
      <c r="SMH43" s="407"/>
      <c r="SMI43" s="407"/>
      <c r="SMJ43" s="407"/>
      <c r="SMK43" s="407"/>
      <c r="SML43" s="407"/>
      <c r="SMM43" s="407"/>
      <c r="SMN43" s="407"/>
      <c r="SMO43" s="407"/>
      <c r="SMP43" s="407"/>
      <c r="SMQ43" s="407"/>
      <c r="SMR43" s="407"/>
      <c r="SMS43" s="407"/>
      <c r="SMT43" s="407"/>
      <c r="SMU43" s="407"/>
      <c r="SMV43" s="407"/>
      <c r="SMW43" s="407"/>
      <c r="SMX43" s="407"/>
      <c r="SMY43" s="407"/>
      <c r="SMZ43" s="407"/>
      <c r="SNA43" s="407"/>
      <c r="SNB43" s="407"/>
      <c r="SNC43" s="407"/>
      <c r="SND43" s="407"/>
      <c r="SNE43" s="407"/>
      <c r="SNF43" s="407"/>
      <c r="SNG43" s="407"/>
      <c r="SNH43" s="407"/>
      <c r="SNI43" s="407"/>
      <c r="SNJ43" s="407"/>
      <c r="SNK43" s="407"/>
      <c r="SNL43" s="407"/>
      <c r="SNM43" s="407"/>
      <c r="SNN43" s="407"/>
      <c r="SNO43" s="407"/>
      <c r="SNP43" s="407"/>
      <c r="SNQ43" s="407"/>
      <c r="SNR43" s="407"/>
      <c r="SNS43" s="407"/>
      <c r="SNT43" s="407"/>
      <c r="SNU43" s="407"/>
      <c r="SNV43" s="407"/>
      <c r="SNW43" s="407"/>
      <c r="SNX43" s="407"/>
      <c r="SNY43" s="407"/>
      <c r="SNZ43" s="407"/>
      <c r="SOA43" s="407"/>
      <c r="SOB43" s="407"/>
      <c r="SOC43" s="407"/>
      <c r="SOD43" s="407"/>
      <c r="SOE43" s="407"/>
      <c r="SOF43" s="407"/>
      <c r="SOG43" s="407"/>
      <c r="SOH43" s="407"/>
      <c r="SOI43" s="407"/>
      <c r="SOJ43" s="407"/>
      <c r="SOK43" s="407"/>
      <c r="SOL43" s="407"/>
      <c r="SOM43" s="407"/>
      <c r="SON43" s="407"/>
      <c r="SOO43" s="407"/>
      <c r="SOP43" s="407"/>
      <c r="SOQ43" s="407"/>
      <c r="SOR43" s="407"/>
      <c r="SOS43" s="407"/>
      <c r="SOT43" s="407"/>
      <c r="SOU43" s="407"/>
      <c r="SOV43" s="407"/>
      <c r="SOW43" s="407"/>
      <c r="SOX43" s="407"/>
      <c r="SOY43" s="407"/>
      <c r="SOZ43" s="407"/>
      <c r="SPA43" s="407"/>
      <c r="SPB43" s="407"/>
      <c r="SPC43" s="407"/>
      <c r="SPD43" s="407"/>
      <c r="SPE43" s="407"/>
      <c r="SPF43" s="407"/>
      <c r="SPG43" s="407"/>
      <c r="SPH43" s="407"/>
      <c r="SPI43" s="407"/>
      <c r="SPJ43" s="407"/>
      <c r="SPK43" s="407"/>
      <c r="SPL43" s="407"/>
      <c r="SPM43" s="407"/>
      <c r="SPN43" s="407"/>
      <c r="SPO43" s="407"/>
      <c r="SPP43" s="407"/>
      <c r="SPQ43" s="407"/>
      <c r="SPR43" s="407"/>
      <c r="SPS43" s="407"/>
      <c r="SPT43" s="407"/>
      <c r="SPU43" s="407"/>
      <c r="SPV43" s="407"/>
      <c r="SPW43" s="407"/>
      <c r="SPX43" s="407"/>
      <c r="SPY43" s="407"/>
      <c r="SPZ43" s="407"/>
      <c r="SQA43" s="407"/>
      <c r="SQB43" s="407"/>
      <c r="SQC43" s="407"/>
      <c r="SQD43" s="407"/>
      <c r="SQE43" s="407"/>
      <c r="SQF43" s="407"/>
      <c r="SQG43" s="407"/>
      <c r="SQH43" s="407"/>
      <c r="SQI43" s="407"/>
      <c r="SQJ43" s="407"/>
      <c r="SQK43" s="407"/>
      <c r="SQL43" s="407"/>
      <c r="SQM43" s="407"/>
      <c r="SQN43" s="407"/>
      <c r="SQO43" s="407"/>
      <c r="SQP43" s="407"/>
      <c r="SQQ43" s="407"/>
      <c r="SQR43" s="407"/>
      <c r="SQS43" s="407"/>
      <c r="SQT43" s="407"/>
      <c r="SQU43" s="407"/>
      <c r="SQV43" s="407"/>
      <c r="SQW43" s="407"/>
      <c r="SQX43" s="407"/>
      <c r="SQY43" s="407"/>
      <c r="SQZ43" s="407"/>
      <c r="SRA43" s="407"/>
      <c r="SRB43" s="407"/>
      <c r="SRC43" s="407"/>
      <c r="SRD43" s="407"/>
      <c r="SRE43" s="407"/>
      <c r="SRF43" s="407"/>
      <c r="SRG43" s="407"/>
      <c r="SRH43" s="407"/>
      <c r="SRI43" s="407"/>
      <c r="SRJ43" s="407"/>
      <c r="SRK43" s="407"/>
      <c r="SRL43" s="407"/>
      <c r="SRM43" s="407"/>
      <c r="SRN43" s="407"/>
      <c r="SRO43" s="407"/>
      <c r="SRP43" s="407"/>
      <c r="SRQ43" s="407"/>
      <c r="SRR43" s="407"/>
      <c r="SRS43" s="407"/>
      <c r="SRT43" s="407"/>
      <c r="SRU43" s="407"/>
      <c r="SRV43" s="407"/>
      <c r="SRW43" s="407"/>
      <c r="SRX43" s="407"/>
      <c r="SRY43" s="407"/>
      <c r="SRZ43" s="407"/>
      <c r="SSA43" s="407"/>
      <c r="SSB43" s="407"/>
      <c r="SSC43" s="407"/>
      <c r="SSD43" s="407"/>
      <c r="SSE43" s="407"/>
      <c r="SSF43" s="407"/>
      <c r="SSG43" s="407"/>
      <c r="SSH43" s="407"/>
      <c r="SSI43" s="407"/>
      <c r="SSJ43" s="407"/>
      <c r="SSK43" s="407"/>
      <c r="SSL43" s="407"/>
      <c r="SSM43" s="407"/>
      <c r="SSN43" s="407"/>
      <c r="SSO43" s="407"/>
      <c r="SSP43" s="407"/>
      <c r="SSQ43" s="407"/>
      <c r="SSR43" s="407"/>
      <c r="SSS43" s="407"/>
      <c r="SST43" s="407"/>
      <c r="SSU43" s="407"/>
      <c r="SSV43" s="407"/>
      <c r="SSW43" s="407"/>
      <c r="SSX43" s="407"/>
      <c r="SSY43" s="407"/>
      <c r="SSZ43" s="407"/>
      <c r="STA43" s="407"/>
      <c r="STB43" s="407"/>
      <c r="STC43" s="407"/>
      <c r="STD43" s="407"/>
      <c r="STE43" s="407"/>
      <c r="STF43" s="407"/>
      <c r="STG43" s="407"/>
      <c r="STH43" s="407"/>
      <c r="STI43" s="407"/>
      <c r="STJ43" s="407"/>
      <c r="STK43" s="407"/>
      <c r="STL43" s="407"/>
      <c r="STM43" s="407"/>
      <c r="STN43" s="407"/>
      <c r="STO43" s="407"/>
      <c r="STP43" s="407"/>
      <c r="STQ43" s="407"/>
      <c r="STR43" s="407"/>
      <c r="STS43" s="407"/>
      <c r="STT43" s="407"/>
      <c r="STU43" s="407"/>
      <c r="STV43" s="407"/>
      <c r="STW43" s="407"/>
      <c r="STX43" s="407"/>
      <c r="STY43" s="407"/>
      <c r="STZ43" s="407"/>
      <c r="SUA43" s="407"/>
      <c r="SUB43" s="407"/>
      <c r="SUC43" s="407"/>
      <c r="SUD43" s="407"/>
      <c r="SUE43" s="407"/>
      <c r="SUF43" s="407"/>
      <c r="SUG43" s="407"/>
      <c r="SUH43" s="407"/>
      <c r="SUI43" s="407"/>
      <c r="SUJ43" s="407"/>
      <c r="SUK43" s="407"/>
      <c r="SUL43" s="407"/>
      <c r="SUM43" s="407"/>
      <c r="SUN43" s="407"/>
      <c r="SUO43" s="407"/>
      <c r="SUP43" s="407"/>
      <c r="SUQ43" s="407"/>
      <c r="SUR43" s="407"/>
      <c r="SUS43" s="407"/>
      <c r="SUT43" s="407"/>
      <c r="SUU43" s="407"/>
      <c r="SUV43" s="407"/>
      <c r="SUW43" s="407"/>
      <c r="SUX43" s="407"/>
      <c r="SUY43" s="407"/>
      <c r="SUZ43" s="407"/>
      <c r="SVA43" s="407"/>
      <c r="SVB43" s="407"/>
      <c r="SVC43" s="407"/>
      <c r="SVD43" s="407"/>
      <c r="SVE43" s="407"/>
      <c r="SVF43" s="407"/>
      <c r="SVG43" s="407"/>
      <c r="SVH43" s="407"/>
      <c r="SVI43" s="407"/>
      <c r="SVJ43" s="407"/>
      <c r="SVK43" s="407"/>
      <c r="SVL43" s="407"/>
      <c r="SVM43" s="407"/>
      <c r="SVN43" s="407"/>
      <c r="SVO43" s="407"/>
      <c r="SVP43" s="407"/>
      <c r="SVQ43" s="407"/>
      <c r="SVR43" s="407"/>
      <c r="SVS43" s="407"/>
      <c r="SVT43" s="407"/>
      <c r="SVU43" s="407"/>
      <c r="SVV43" s="407"/>
      <c r="SVW43" s="407"/>
      <c r="SVX43" s="407"/>
      <c r="SVY43" s="407"/>
      <c r="SVZ43" s="407"/>
      <c r="SWA43" s="407"/>
      <c r="SWB43" s="407"/>
      <c r="SWC43" s="407"/>
      <c r="SWD43" s="407"/>
      <c r="SWE43" s="407"/>
      <c r="SWF43" s="407"/>
      <c r="SWG43" s="407"/>
      <c r="SWH43" s="407"/>
      <c r="SWI43" s="407"/>
      <c r="SWJ43" s="407"/>
      <c r="SWK43" s="407"/>
      <c r="SWL43" s="407"/>
      <c r="SWM43" s="407"/>
      <c r="SWN43" s="407"/>
      <c r="SWO43" s="407"/>
      <c r="SWP43" s="407"/>
      <c r="SWQ43" s="407"/>
      <c r="SWR43" s="407"/>
      <c r="SWS43" s="407"/>
      <c r="SWT43" s="407"/>
      <c r="SWU43" s="407"/>
      <c r="SWV43" s="407"/>
      <c r="SWW43" s="407"/>
      <c r="SWX43" s="407"/>
      <c r="SWY43" s="407"/>
      <c r="SWZ43" s="407"/>
      <c r="SXA43" s="407"/>
      <c r="SXB43" s="407"/>
      <c r="SXC43" s="407"/>
      <c r="SXD43" s="407"/>
      <c r="SXE43" s="407"/>
      <c r="SXF43" s="407"/>
      <c r="SXG43" s="407"/>
      <c r="SXH43" s="407"/>
      <c r="SXI43" s="407"/>
      <c r="SXJ43" s="407"/>
      <c r="SXK43" s="407"/>
      <c r="SXL43" s="407"/>
      <c r="SXM43" s="407"/>
      <c r="SXN43" s="407"/>
      <c r="SXO43" s="407"/>
      <c r="SXP43" s="407"/>
      <c r="SXQ43" s="407"/>
      <c r="SXR43" s="407"/>
      <c r="SXS43" s="407"/>
      <c r="SXT43" s="407"/>
      <c r="SXU43" s="407"/>
      <c r="SXV43" s="407"/>
      <c r="SXW43" s="407"/>
      <c r="SXX43" s="407"/>
      <c r="SXY43" s="407"/>
      <c r="SXZ43" s="407"/>
      <c r="SYA43" s="407"/>
      <c r="SYB43" s="407"/>
      <c r="SYC43" s="407"/>
      <c r="SYD43" s="407"/>
      <c r="SYE43" s="407"/>
      <c r="SYF43" s="407"/>
      <c r="SYG43" s="407"/>
      <c r="SYH43" s="407"/>
      <c r="SYI43" s="407"/>
      <c r="SYJ43" s="407"/>
      <c r="SYK43" s="407"/>
      <c r="SYL43" s="407"/>
      <c r="SYM43" s="407"/>
      <c r="SYN43" s="407"/>
      <c r="SYO43" s="407"/>
      <c r="SYP43" s="407"/>
      <c r="SYQ43" s="407"/>
      <c r="SYR43" s="407"/>
      <c r="SYS43" s="407"/>
      <c r="SYT43" s="407"/>
      <c r="SYU43" s="407"/>
      <c r="SYV43" s="407"/>
      <c r="SYW43" s="407"/>
      <c r="SYX43" s="407"/>
      <c r="SYY43" s="407"/>
      <c r="SYZ43" s="407"/>
      <c r="SZA43" s="407"/>
      <c r="SZB43" s="407"/>
      <c r="SZC43" s="407"/>
      <c r="SZD43" s="407"/>
      <c r="SZE43" s="407"/>
      <c r="SZF43" s="407"/>
      <c r="SZG43" s="407"/>
      <c r="SZH43" s="407"/>
      <c r="SZI43" s="407"/>
      <c r="SZJ43" s="407"/>
      <c r="SZK43" s="407"/>
      <c r="SZL43" s="407"/>
      <c r="SZM43" s="407"/>
      <c r="SZN43" s="407"/>
      <c r="SZO43" s="407"/>
      <c r="SZP43" s="407"/>
      <c r="SZQ43" s="407"/>
      <c r="SZR43" s="407"/>
      <c r="SZS43" s="407"/>
      <c r="SZT43" s="407"/>
      <c r="SZU43" s="407"/>
      <c r="SZV43" s="407"/>
      <c r="SZW43" s="407"/>
      <c r="SZX43" s="407"/>
      <c r="SZY43" s="407"/>
      <c r="SZZ43" s="407"/>
      <c r="TAA43" s="407"/>
      <c r="TAB43" s="407"/>
      <c r="TAC43" s="407"/>
      <c r="TAD43" s="407"/>
      <c r="TAE43" s="407"/>
      <c r="TAF43" s="407"/>
      <c r="TAG43" s="407"/>
      <c r="TAH43" s="407"/>
      <c r="TAI43" s="407"/>
      <c r="TAJ43" s="407"/>
      <c r="TAK43" s="407"/>
      <c r="TAL43" s="407"/>
      <c r="TAM43" s="407"/>
      <c r="TAN43" s="407"/>
      <c r="TAO43" s="407"/>
      <c r="TAP43" s="407"/>
      <c r="TAQ43" s="407"/>
      <c r="TAR43" s="407"/>
      <c r="TAS43" s="407"/>
      <c r="TAT43" s="407"/>
      <c r="TAU43" s="407"/>
      <c r="TAV43" s="407"/>
      <c r="TAW43" s="407"/>
      <c r="TAX43" s="407"/>
      <c r="TAY43" s="407"/>
      <c r="TAZ43" s="407"/>
      <c r="TBA43" s="407"/>
      <c r="TBB43" s="407"/>
      <c r="TBC43" s="407"/>
      <c r="TBD43" s="407"/>
      <c r="TBE43" s="407"/>
      <c r="TBF43" s="407"/>
      <c r="TBG43" s="407"/>
      <c r="TBH43" s="407"/>
      <c r="TBI43" s="407"/>
      <c r="TBJ43" s="407"/>
      <c r="TBK43" s="407"/>
      <c r="TBL43" s="407"/>
      <c r="TBM43" s="407"/>
      <c r="TBN43" s="407"/>
      <c r="TBO43" s="407"/>
      <c r="TBP43" s="407"/>
      <c r="TBQ43" s="407"/>
      <c r="TBR43" s="407"/>
      <c r="TBS43" s="407"/>
      <c r="TBT43" s="407"/>
      <c r="TBU43" s="407"/>
      <c r="TBV43" s="407"/>
      <c r="TBW43" s="407"/>
      <c r="TBX43" s="407"/>
      <c r="TBY43" s="407"/>
      <c r="TBZ43" s="407"/>
      <c r="TCA43" s="407"/>
      <c r="TCB43" s="407"/>
      <c r="TCC43" s="407"/>
      <c r="TCD43" s="407"/>
      <c r="TCE43" s="407"/>
      <c r="TCF43" s="407"/>
      <c r="TCG43" s="407"/>
      <c r="TCH43" s="407"/>
      <c r="TCI43" s="407"/>
      <c r="TCJ43" s="407"/>
      <c r="TCK43" s="407"/>
      <c r="TCL43" s="407"/>
      <c r="TCM43" s="407"/>
      <c r="TCN43" s="407"/>
      <c r="TCO43" s="407"/>
      <c r="TCP43" s="407"/>
      <c r="TCQ43" s="407"/>
      <c r="TCR43" s="407"/>
      <c r="TCS43" s="407"/>
      <c r="TCT43" s="407"/>
      <c r="TCU43" s="407"/>
      <c r="TCV43" s="407"/>
      <c r="TCW43" s="407"/>
      <c r="TCX43" s="407"/>
      <c r="TCY43" s="407"/>
      <c r="TCZ43" s="407"/>
      <c r="TDA43" s="407"/>
      <c r="TDB43" s="407"/>
      <c r="TDC43" s="407"/>
      <c r="TDD43" s="407"/>
      <c r="TDE43" s="407"/>
      <c r="TDF43" s="407"/>
      <c r="TDG43" s="407"/>
      <c r="TDH43" s="407"/>
      <c r="TDI43" s="407"/>
      <c r="TDJ43" s="407"/>
      <c r="TDK43" s="407"/>
      <c r="TDL43" s="407"/>
      <c r="TDM43" s="407"/>
      <c r="TDN43" s="407"/>
      <c r="TDO43" s="407"/>
      <c r="TDP43" s="407"/>
      <c r="TDQ43" s="407"/>
      <c r="TDR43" s="407"/>
      <c r="TDS43" s="407"/>
      <c r="TDT43" s="407"/>
      <c r="TDU43" s="407"/>
      <c r="TDV43" s="407"/>
      <c r="TDW43" s="407"/>
      <c r="TDX43" s="407"/>
      <c r="TDY43" s="407"/>
      <c r="TDZ43" s="407"/>
      <c r="TEA43" s="407"/>
      <c r="TEB43" s="407"/>
      <c r="TEC43" s="407"/>
      <c r="TED43" s="407"/>
      <c r="TEE43" s="407"/>
      <c r="TEF43" s="407"/>
      <c r="TEG43" s="407"/>
      <c r="TEH43" s="407"/>
      <c r="TEI43" s="407"/>
      <c r="TEJ43" s="407"/>
      <c r="TEK43" s="407"/>
      <c r="TEL43" s="407"/>
      <c r="TEM43" s="407"/>
      <c r="TEN43" s="407"/>
      <c r="TEO43" s="407"/>
      <c r="TEP43" s="407"/>
      <c r="TEQ43" s="407"/>
      <c r="TER43" s="407"/>
      <c r="TES43" s="407"/>
      <c r="TET43" s="407"/>
      <c r="TEU43" s="407"/>
      <c r="TEV43" s="407"/>
      <c r="TEW43" s="407"/>
      <c r="TEX43" s="407"/>
      <c r="TEY43" s="407"/>
      <c r="TEZ43" s="407"/>
      <c r="TFA43" s="407"/>
      <c r="TFB43" s="407"/>
      <c r="TFC43" s="407"/>
      <c r="TFD43" s="407"/>
      <c r="TFE43" s="407"/>
      <c r="TFF43" s="407"/>
      <c r="TFG43" s="407"/>
      <c r="TFH43" s="407"/>
      <c r="TFI43" s="407"/>
      <c r="TFJ43" s="407"/>
      <c r="TFK43" s="407"/>
      <c r="TFL43" s="407"/>
      <c r="TFM43" s="407"/>
      <c r="TFN43" s="407"/>
      <c r="TFO43" s="407"/>
      <c r="TFP43" s="407"/>
      <c r="TFQ43" s="407"/>
      <c r="TFR43" s="407"/>
      <c r="TFS43" s="407"/>
      <c r="TFT43" s="407"/>
      <c r="TFU43" s="407"/>
      <c r="TFV43" s="407"/>
      <c r="TFW43" s="407"/>
      <c r="TFX43" s="407"/>
      <c r="TFY43" s="407"/>
      <c r="TFZ43" s="407"/>
      <c r="TGA43" s="407"/>
      <c r="TGB43" s="407"/>
      <c r="TGC43" s="407"/>
      <c r="TGD43" s="407"/>
      <c r="TGE43" s="407"/>
      <c r="TGF43" s="407"/>
      <c r="TGG43" s="407"/>
      <c r="TGH43" s="407"/>
      <c r="TGI43" s="407"/>
      <c r="TGJ43" s="407"/>
      <c r="TGK43" s="407"/>
      <c r="TGL43" s="407"/>
      <c r="TGM43" s="407"/>
      <c r="TGN43" s="407"/>
      <c r="TGO43" s="407"/>
      <c r="TGP43" s="407"/>
      <c r="TGQ43" s="407"/>
      <c r="TGR43" s="407"/>
      <c r="TGS43" s="407"/>
      <c r="TGT43" s="407"/>
      <c r="TGU43" s="407"/>
      <c r="TGV43" s="407"/>
      <c r="TGW43" s="407"/>
      <c r="TGX43" s="407"/>
      <c r="TGY43" s="407"/>
      <c r="TGZ43" s="407"/>
      <c r="THA43" s="407"/>
      <c r="THB43" s="407"/>
      <c r="THC43" s="407"/>
      <c r="THD43" s="407"/>
      <c r="THE43" s="407"/>
      <c r="THF43" s="407"/>
      <c r="THG43" s="407"/>
      <c r="THH43" s="407"/>
      <c r="THI43" s="407"/>
      <c r="THJ43" s="407"/>
      <c r="THK43" s="407"/>
      <c r="THL43" s="407"/>
      <c r="THM43" s="407"/>
      <c r="THN43" s="407"/>
      <c r="THO43" s="407"/>
      <c r="THP43" s="407"/>
      <c r="THQ43" s="407"/>
      <c r="THR43" s="407"/>
      <c r="THS43" s="407"/>
      <c r="THT43" s="407"/>
      <c r="THU43" s="407"/>
      <c r="THV43" s="407"/>
      <c r="THW43" s="407"/>
      <c r="THX43" s="407"/>
      <c r="THY43" s="407"/>
      <c r="THZ43" s="407"/>
      <c r="TIA43" s="407"/>
      <c r="TIB43" s="407"/>
      <c r="TIC43" s="407"/>
      <c r="TID43" s="407"/>
      <c r="TIE43" s="407"/>
      <c r="TIF43" s="407"/>
      <c r="TIG43" s="407"/>
      <c r="TIH43" s="407"/>
      <c r="TII43" s="407"/>
      <c r="TIJ43" s="407"/>
      <c r="TIK43" s="407"/>
      <c r="TIL43" s="407"/>
      <c r="TIM43" s="407"/>
      <c r="TIN43" s="407"/>
      <c r="TIO43" s="407"/>
      <c r="TIP43" s="407"/>
      <c r="TIQ43" s="407"/>
      <c r="TIR43" s="407"/>
      <c r="TIS43" s="407"/>
      <c r="TIT43" s="407"/>
      <c r="TIU43" s="407"/>
      <c r="TIV43" s="407"/>
      <c r="TIW43" s="407"/>
      <c r="TIX43" s="407"/>
      <c r="TIY43" s="407"/>
      <c r="TIZ43" s="407"/>
      <c r="TJA43" s="407"/>
      <c r="TJB43" s="407"/>
      <c r="TJC43" s="407"/>
      <c r="TJD43" s="407"/>
      <c r="TJE43" s="407"/>
      <c r="TJF43" s="407"/>
      <c r="TJG43" s="407"/>
      <c r="TJH43" s="407"/>
      <c r="TJI43" s="407"/>
      <c r="TJJ43" s="407"/>
      <c r="TJK43" s="407"/>
      <c r="TJL43" s="407"/>
      <c r="TJM43" s="407"/>
      <c r="TJN43" s="407"/>
      <c r="TJO43" s="407"/>
      <c r="TJP43" s="407"/>
      <c r="TJQ43" s="407"/>
      <c r="TJR43" s="407"/>
      <c r="TJS43" s="407"/>
      <c r="TJT43" s="407"/>
      <c r="TJU43" s="407"/>
      <c r="TJV43" s="407"/>
      <c r="TJW43" s="407"/>
      <c r="TJX43" s="407"/>
      <c r="TJY43" s="407"/>
      <c r="TJZ43" s="407"/>
      <c r="TKA43" s="407"/>
      <c r="TKB43" s="407"/>
      <c r="TKC43" s="407"/>
      <c r="TKD43" s="407"/>
      <c r="TKE43" s="407"/>
      <c r="TKF43" s="407"/>
      <c r="TKG43" s="407"/>
      <c r="TKH43" s="407"/>
      <c r="TKI43" s="407"/>
      <c r="TKJ43" s="407"/>
      <c r="TKK43" s="407"/>
      <c r="TKL43" s="407"/>
      <c r="TKM43" s="407"/>
      <c r="TKN43" s="407"/>
      <c r="TKO43" s="407"/>
      <c r="TKP43" s="407"/>
      <c r="TKQ43" s="407"/>
      <c r="TKR43" s="407"/>
      <c r="TKS43" s="407"/>
      <c r="TKT43" s="407"/>
      <c r="TKU43" s="407"/>
      <c r="TKV43" s="407"/>
      <c r="TKW43" s="407"/>
      <c r="TKX43" s="407"/>
      <c r="TKY43" s="407"/>
      <c r="TKZ43" s="407"/>
      <c r="TLA43" s="407"/>
      <c r="TLB43" s="407"/>
      <c r="TLC43" s="407"/>
      <c r="TLD43" s="407"/>
      <c r="TLE43" s="407"/>
      <c r="TLF43" s="407"/>
      <c r="TLG43" s="407"/>
      <c r="TLH43" s="407"/>
      <c r="TLI43" s="407"/>
      <c r="TLJ43" s="407"/>
      <c r="TLK43" s="407"/>
      <c r="TLL43" s="407"/>
      <c r="TLM43" s="407"/>
      <c r="TLN43" s="407"/>
      <c r="TLO43" s="407"/>
      <c r="TLP43" s="407"/>
      <c r="TLQ43" s="407"/>
      <c r="TLR43" s="407"/>
      <c r="TLS43" s="407"/>
      <c r="TLT43" s="407"/>
      <c r="TLU43" s="407"/>
      <c r="TLV43" s="407"/>
      <c r="TLW43" s="407"/>
      <c r="TLX43" s="407"/>
      <c r="TLY43" s="407"/>
      <c r="TLZ43" s="407"/>
      <c r="TMA43" s="407"/>
      <c r="TMB43" s="407"/>
      <c r="TMC43" s="407"/>
      <c r="TMD43" s="407"/>
      <c r="TME43" s="407"/>
      <c r="TMF43" s="407"/>
      <c r="TMG43" s="407"/>
      <c r="TMH43" s="407"/>
      <c r="TMI43" s="407"/>
      <c r="TMJ43" s="407"/>
      <c r="TMK43" s="407"/>
      <c r="TML43" s="407"/>
      <c r="TMM43" s="407"/>
      <c r="TMN43" s="407"/>
      <c r="TMO43" s="407"/>
      <c r="TMP43" s="407"/>
      <c r="TMQ43" s="407"/>
      <c r="TMR43" s="407"/>
      <c r="TMS43" s="407"/>
      <c r="TMT43" s="407"/>
      <c r="TMU43" s="407"/>
      <c r="TMV43" s="407"/>
      <c r="TMW43" s="407"/>
      <c r="TMX43" s="407"/>
      <c r="TMY43" s="407"/>
      <c r="TMZ43" s="407"/>
      <c r="TNA43" s="407"/>
      <c r="TNB43" s="407"/>
      <c r="TNC43" s="407"/>
      <c r="TND43" s="407"/>
      <c r="TNE43" s="407"/>
      <c r="TNF43" s="407"/>
      <c r="TNG43" s="407"/>
      <c r="TNH43" s="407"/>
      <c r="TNI43" s="407"/>
      <c r="TNJ43" s="407"/>
      <c r="TNK43" s="407"/>
      <c r="TNL43" s="407"/>
      <c r="TNM43" s="407"/>
      <c r="TNN43" s="407"/>
      <c r="TNO43" s="407"/>
      <c r="TNP43" s="407"/>
      <c r="TNQ43" s="407"/>
      <c r="TNR43" s="407"/>
      <c r="TNS43" s="407"/>
      <c r="TNT43" s="407"/>
      <c r="TNU43" s="407"/>
      <c r="TNV43" s="407"/>
      <c r="TNW43" s="407"/>
      <c r="TNX43" s="407"/>
      <c r="TNY43" s="407"/>
      <c r="TNZ43" s="407"/>
      <c r="TOA43" s="407"/>
      <c r="TOB43" s="407"/>
      <c r="TOC43" s="407"/>
      <c r="TOD43" s="407"/>
      <c r="TOE43" s="407"/>
      <c r="TOF43" s="407"/>
      <c r="TOG43" s="407"/>
      <c r="TOH43" s="407"/>
      <c r="TOI43" s="407"/>
      <c r="TOJ43" s="407"/>
      <c r="TOK43" s="407"/>
      <c r="TOL43" s="407"/>
      <c r="TOM43" s="407"/>
      <c r="TON43" s="407"/>
      <c r="TOO43" s="407"/>
      <c r="TOP43" s="407"/>
      <c r="TOQ43" s="407"/>
      <c r="TOR43" s="407"/>
      <c r="TOS43" s="407"/>
      <c r="TOT43" s="407"/>
      <c r="TOU43" s="407"/>
      <c r="TOV43" s="407"/>
      <c r="TOW43" s="407"/>
      <c r="TOX43" s="407"/>
      <c r="TOY43" s="407"/>
      <c r="TOZ43" s="407"/>
      <c r="TPA43" s="407"/>
      <c r="TPB43" s="407"/>
      <c r="TPC43" s="407"/>
      <c r="TPD43" s="407"/>
      <c r="TPE43" s="407"/>
      <c r="TPF43" s="407"/>
      <c r="TPG43" s="407"/>
      <c r="TPH43" s="407"/>
      <c r="TPI43" s="407"/>
      <c r="TPJ43" s="407"/>
      <c r="TPK43" s="407"/>
      <c r="TPL43" s="407"/>
      <c r="TPM43" s="407"/>
      <c r="TPN43" s="407"/>
      <c r="TPO43" s="407"/>
      <c r="TPP43" s="407"/>
      <c r="TPQ43" s="407"/>
      <c r="TPR43" s="407"/>
      <c r="TPS43" s="407"/>
      <c r="TPT43" s="407"/>
      <c r="TPU43" s="407"/>
      <c r="TPV43" s="407"/>
      <c r="TPW43" s="407"/>
      <c r="TPX43" s="407"/>
      <c r="TPY43" s="407"/>
      <c r="TPZ43" s="407"/>
      <c r="TQA43" s="407"/>
      <c r="TQB43" s="407"/>
      <c r="TQC43" s="407"/>
      <c r="TQD43" s="407"/>
      <c r="TQE43" s="407"/>
      <c r="TQF43" s="407"/>
      <c r="TQG43" s="407"/>
      <c r="TQH43" s="407"/>
      <c r="TQI43" s="407"/>
      <c r="TQJ43" s="407"/>
      <c r="TQK43" s="407"/>
      <c r="TQL43" s="407"/>
      <c r="TQM43" s="407"/>
      <c r="TQN43" s="407"/>
      <c r="TQO43" s="407"/>
      <c r="TQP43" s="407"/>
      <c r="TQQ43" s="407"/>
      <c r="TQR43" s="407"/>
      <c r="TQS43" s="407"/>
      <c r="TQT43" s="407"/>
      <c r="TQU43" s="407"/>
      <c r="TQV43" s="407"/>
      <c r="TQW43" s="407"/>
      <c r="TQX43" s="407"/>
      <c r="TQY43" s="407"/>
      <c r="TQZ43" s="407"/>
      <c r="TRA43" s="407"/>
      <c r="TRB43" s="407"/>
      <c r="TRC43" s="407"/>
      <c r="TRD43" s="407"/>
      <c r="TRE43" s="407"/>
      <c r="TRF43" s="407"/>
      <c r="TRG43" s="407"/>
      <c r="TRH43" s="407"/>
      <c r="TRI43" s="407"/>
      <c r="TRJ43" s="407"/>
      <c r="TRK43" s="407"/>
      <c r="TRL43" s="407"/>
      <c r="TRM43" s="407"/>
      <c r="TRN43" s="407"/>
      <c r="TRO43" s="407"/>
      <c r="TRP43" s="407"/>
      <c r="TRQ43" s="407"/>
      <c r="TRR43" s="407"/>
      <c r="TRS43" s="407"/>
      <c r="TRT43" s="407"/>
      <c r="TRU43" s="407"/>
      <c r="TRV43" s="407"/>
      <c r="TRW43" s="407"/>
      <c r="TRX43" s="407"/>
      <c r="TRY43" s="407"/>
      <c r="TRZ43" s="407"/>
      <c r="TSA43" s="407"/>
      <c r="TSB43" s="407"/>
      <c r="TSC43" s="407"/>
      <c r="TSD43" s="407"/>
      <c r="TSE43" s="407"/>
      <c r="TSF43" s="407"/>
      <c r="TSG43" s="407"/>
      <c r="TSH43" s="407"/>
      <c r="TSI43" s="407"/>
      <c r="TSJ43" s="407"/>
      <c r="TSK43" s="407"/>
      <c r="TSL43" s="407"/>
      <c r="TSM43" s="407"/>
      <c r="TSN43" s="407"/>
      <c r="TSO43" s="407"/>
      <c r="TSP43" s="407"/>
      <c r="TSQ43" s="407"/>
      <c r="TSR43" s="407"/>
      <c r="TSS43" s="407"/>
      <c r="TST43" s="407"/>
      <c r="TSU43" s="407"/>
      <c r="TSV43" s="407"/>
      <c r="TSW43" s="407"/>
      <c r="TSX43" s="407"/>
      <c r="TSY43" s="407"/>
      <c r="TSZ43" s="407"/>
      <c r="TTA43" s="407"/>
      <c r="TTB43" s="407"/>
      <c r="TTC43" s="407"/>
      <c r="TTD43" s="407"/>
      <c r="TTE43" s="407"/>
      <c r="TTF43" s="407"/>
      <c r="TTG43" s="407"/>
      <c r="TTH43" s="407"/>
      <c r="TTI43" s="407"/>
      <c r="TTJ43" s="407"/>
      <c r="TTK43" s="407"/>
      <c r="TTL43" s="407"/>
      <c r="TTM43" s="407"/>
      <c r="TTN43" s="407"/>
      <c r="TTO43" s="407"/>
      <c r="TTP43" s="407"/>
      <c r="TTQ43" s="407"/>
      <c r="TTR43" s="407"/>
      <c r="TTS43" s="407"/>
      <c r="TTT43" s="407"/>
      <c r="TTU43" s="407"/>
      <c r="TTV43" s="407"/>
      <c r="TTW43" s="407"/>
      <c r="TTX43" s="407"/>
      <c r="TTY43" s="407"/>
      <c r="TTZ43" s="407"/>
      <c r="TUA43" s="407"/>
      <c r="TUB43" s="407"/>
      <c r="TUC43" s="407"/>
      <c r="TUD43" s="407"/>
      <c r="TUE43" s="407"/>
      <c r="TUF43" s="407"/>
      <c r="TUG43" s="407"/>
      <c r="TUH43" s="407"/>
      <c r="TUI43" s="407"/>
      <c r="TUJ43" s="407"/>
      <c r="TUK43" s="407"/>
      <c r="TUL43" s="407"/>
      <c r="TUM43" s="407"/>
      <c r="TUN43" s="407"/>
      <c r="TUO43" s="407"/>
      <c r="TUP43" s="407"/>
      <c r="TUQ43" s="407"/>
      <c r="TUR43" s="407"/>
      <c r="TUS43" s="407"/>
      <c r="TUT43" s="407"/>
      <c r="TUU43" s="407"/>
      <c r="TUV43" s="407"/>
      <c r="TUW43" s="407"/>
      <c r="TUX43" s="407"/>
      <c r="TUY43" s="407"/>
      <c r="TUZ43" s="407"/>
      <c r="TVA43" s="407"/>
      <c r="TVB43" s="407"/>
      <c r="TVC43" s="407"/>
      <c r="TVD43" s="407"/>
      <c r="TVE43" s="407"/>
      <c r="TVF43" s="407"/>
      <c r="TVG43" s="407"/>
      <c r="TVH43" s="407"/>
      <c r="TVI43" s="407"/>
      <c r="TVJ43" s="407"/>
      <c r="TVK43" s="407"/>
      <c r="TVL43" s="407"/>
      <c r="TVM43" s="407"/>
      <c r="TVN43" s="407"/>
      <c r="TVO43" s="407"/>
      <c r="TVP43" s="407"/>
      <c r="TVQ43" s="407"/>
      <c r="TVR43" s="407"/>
      <c r="TVS43" s="407"/>
      <c r="TVT43" s="407"/>
      <c r="TVU43" s="407"/>
      <c r="TVV43" s="407"/>
      <c r="TVW43" s="407"/>
      <c r="TVX43" s="407"/>
      <c r="TVY43" s="407"/>
      <c r="TVZ43" s="407"/>
      <c r="TWA43" s="407"/>
      <c r="TWB43" s="407"/>
      <c r="TWC43" s="407"/>
      <c r="TWD43" s="407"/>
      <c r="TWE43" s="407"/>
      <c r="TWF43" s="407"/>
      <c r="TWG43" s="407"/>
      <c r="TWH43" s="407"/>
      <c r="TWI43" s="407"/>
      <c r="TWJ43" s="407"/>
      <c r="TWK43" s="407"/>
      <c r="TWL43" s="407"/>
      <c r="TWM43" s="407"/>
      <c r="TWN43" s="407"/>
      <c r="TWO43" s="407"/>
      <c r="TWP43" s="407"/>
      <c r="TWQ43" s="407"/>
      <c r="TWR43" s="407"/>
      <c r="TWS43" s="407"/>
      <c r="TWT43" s="407"/>
      <c r="TWU43" s="407"/>
      <c r="TWV43" s="407"/>
      <c r="TWW43" s="407"/>
      <c r="TWX43" s="407"/>
      <c r="TWY43" s="407"/>
      <c r="TWZ43" s="407"/>
      <c r="TXA43" s="407"/>
      <c r="TXB43" s="407"/>
      <c r="TXC43" s="407"/>
      <c r="TXD43" s="407"/>
      <c r="TXE43" s="407"/>
      <c r="TXF43" s="407"/>
      <c r="TXG43" s="407"/>
      <c r="TXH43" s="407"/>
      <c r="TXI43" s="407"/>
      <c r="TXJ43" s="407"/>
      <c r="TXK43" s="407"/>
      <c r="TXL43" s="407"/>
      <c r="TXM43" s="407"/>
      <c r="TXN43" s="407"/>
      <c r="TXO43" s="407"/>
      <c r="TXP43" s="407"/>
      <c r="TXQ43" s="407"/>
      <c r="TXR43" s="407"/>
      <c r="TXS43" s="407"/>
      <c r="TXT43" s="407"/>
      <c r="TXU43" s="407"/>
      <c r="TXV43" s="407"/>
      <c r="TXW43" s="407"/>
      <c r="TXX43" s="407"/>
      <c r="TXY43" s="407"/>
      <c r="TXZ43" s="407"/>
      <c r="TYA43" s="407"/>
      <c r="TYB43" s="407"/>
      <c r="TYC43" s="407"/>
      <c r="TYD43" s="407"/>
      <c r="TYE43" s="407"/>
      <c r="TYF43" s="407"/>
      <c r="TYG43" s="407"/>
      <c r="TYH43" s="407"/>
      <c r="TYI43" s="407"/>
      <c r="TYJ43" s="407"/>
      <c r="TYK43" s="407"/>
      <c r="TYL43" s="407"/>
      <c r="TYM43" s="407"/>
      <c r="TYN43" s="407"/>
      <c r="TYO43" s="407"/>
      <c r="TYP43" s="407"/>
      <c r="TYQ43" s="407"/>
      <c r="TYR43" s="407"/>
      <c r="TYS43" s="407"/>
      <c r="TYT43" s="407"/>
      <c r="TYU43" s="407"/>
      <c r="TYV43" s="407"/>
      <c r="TYW43" s="407"/>
      <c r="TYX43" s="407"/>
      <c r="TYY43" s="407"/>
      <c r="TYZ43" s="407"/>
      <c r="TZA43" s="407"/>
      <c r="TZB43" s="407"/>
      <c r="TZC43" s="407"/>
      <c r="TZD43" s="407"/>
      <c r="TZE43" s="407"/>
      <c r="TZF43" s="407"/>
      <c r="TZG43" s="407"/>
      <c r="TZH43" s="407"/>
      <c r="TZI43" s="407"/>
      <c r="TZJ43" s="407"/>
      <c r="TZK43" s="407"/>
      <c r="TZL43" s="407"/>
      <c r="TZM43" s="407"/>
      <c r="TZN43" s="407"/>
      <c r="TZO43" s="407"/>
      <c r="TZP43" s="407"/>
      <c r="TZQ43" s="407"/>
      <c r="TZR43" s="407"/>
      <c r="TZS43" s="407"/>
      <c r="TZT43" s="407"/>
      <c r="TZU43" s="407"/>
      <c r="TZV43" s="407"/>
      <c r="TZW43" s="407"/>
      <c r="TZX43" s="407"/>
      <c r="TZY43" s="407"/>
      <c r="TZZ43" s="407"/>
      <c r="UAA43" s="407"/>
      <c r="UAB43" s="407"/>
      <c r="UAC43" s="407"/>
      <c r="UAD43" s="407"/>
      <c r="UAE43" s="407"/>
      <c r="UAF43" s="407"/>
      <c r="UAG43" s="407"/>
      <c r="UAH43" s="407"/>
      <c r="UAI43" s="407"/>
      <c r="UAJ43" s="407"/>
      <c r="UAK43" s="407"/>
      <c r="UAL43" s="407"/>
      <c r="UAM43" s="407"/>
      <c r="UAN43" s="407"/>
      <c r="UAO43" s="407"/>
      <c r="UAP43" s="407"/>
      <c r="UAQ43" s="407"/>
      <c r="UAR43" s="407"/>
      <c r="UAS43" s="407"/>
      <c r="UAT43" s="407"/>
      <c r="UAU43" s="407"/>
      <c r="UAV43" s="407"/>
      <c r="UAW43" s="407"/>
      <c r="UAX43" s="407"/>
      <c r="UAY43" s="407"/>
      <c r="UAZ43" s="407"/>
      <c r="UBA43" s="407"/>
      <c r="UBB43" s="407"/>
      <c r="UBC43" s="407"/>
      <c r="UBD43" s="407"/>
      <c r="UBE43" s="407"/>
      <c r="UBF43" s="407"/>
      <c r="UBG43" s="407"/>
      <c r="UBH43" s="407"/>
      <c r="UBI43" s="407"/>
      <c r="UBJ43" s="407"/>
      <c r="UBK43" s="407"/>
      <c r="UBL43" s="407"/>
      <c r="UBM43" s="407"/>
      <c r="UBN43" s="407"/>
      <c r="UBO43" s="407"/>
      <c r="UBP43" s="407"/>
      <c r="UBQ43" s="407"/>
      <c r="UBR43" s="407"/>
      <c r="UBS43" s="407"/>
      <c r="UBT43" s="407"/>
      <c r="UBU43" s="407"/>
      <c r="UBV43" s="407"/>
      <c r="UBW43" s="407"/>
      <c r="UBX43" s="407"/>
      <c r="UBY43" s="407"/>
      <c r="UBZ43" s="407"/>
      <c r="UCA43" s="407"/>
      <c r="UCB43" s="407"/>
      <c r="UCC43" s="407"/>
      <c r="UCD43" s="407"/>
      <c r="UCE43" s="407"/>
      <c r="UCF43" s="407"/>
      <c r="UCG43" s="407"/>
      <c r="UCH43" s="407"/>
      <c r="UCI43" s="407"/>
      <c r="UCJ43" s="407"/>
      <c r="UCK43" s="407"/>
      <c r="UCL43" s="407"/>
      <c r="UCM43" s="407"/>
      <c r="UCN43" s="407"/>
      <c r="UCO43" s="407"/>
      <c r="UCP43" s="407"/>
      <c r="UCQ43" s="407"/>
      <c r="UCR43" s="407"/>
      <c r="UCS43" s="407"/>
      <c r="UCT43" s="407"/>
      <c r="UCU43" s="407"/>
      <c r="UCV43" s="407"/>
      <c r="UCW43" s="407"/>
      <c r="UCX43" s="407"/>
      <c r="UCY43" s="407"/>
      <c r="UCZ43" s="407"/>
      <c r="UDA43" s="407"/>
      <c r="UDB43" s="407"/>
      <c r="UDC43" s="407"/>
      <c r="UDD43" s="407"/>
      <c r="UDE43" s="407"/>
      <c r="UDF43" s="407"/>
      <c r="UDG43" s="407"/>
      <c r="UDH43" s="407"/>
      <c r="UDI43" s="407"/>
      <c r="UDJ43" s="407"/>
      <c r="UDK43" s="407"/>
      <c r="UDL43" s="407"/>
      <c r="UDM43" s="407"/>
      <c r="UDN43" s="407"/>
      <c r="UDO43" s="407"/>
      <c r="UDP43" s="407"/>
      <c r="UDQ43" s="407"/>
      <c r="UDR43" s="407"/>
      <c r="UDS43" s="407"/>
      <c r="UDT43" s="407"/>
      <c r="UDU43" s="407"/>
      <c r="UDV43" s="407"/>
      <c r="UDW43" s="407"/>
      <c r="UDX43" s="407"/>
      <c r="UDY43" s="407"/>
      <c r="UDZ43" s="407"/>
      <c r="UEA43" s="407"/>
      <c r="UEB43" s="407"/>
      <c r="UEC43" s="407"/>
      <c r="UED43" s="407"/>
      <c r="UEE43" s="407"/>
      <c r="UEF43" s="407"/>
      <c r="UEG43" s="407"/>
      <c r="UEH43" s="407"/>
      <c r="UEI43" s="407"/>
      <c r="UEJ43" s="407"/>
      <c r="UEK43" s="407"/>
      <c r="UEL43" s="407"/>
      <c r="UEM43" s="407"/>
      <c r="UEN43" s="407"/>
      <c r="UEO43" s="407"/>
      <c r="UEP43" s="407"/>
      <c r="UEQ43" s="407"/>
      <c r="UER43" s="407"/>
      <c r="UES43" s="407"/>
      <c r="UET43" s="407"/>
      <c r="UEU43" s="407"/>
      <c r="UEV43" s="407"/>
      <c r="UEW43" s="407"/>
      <c r="UEX43" s="407"/>
      <c r="UEY43" s="407"/>
      <c r="UEZ43" s="407"/>
      <c r="UFA43" s="407"/>
      <c r="UFB43" s="407"/>
      <c r="UFC43" s="407"/>
      <c r="UFD43" s="407"/>
      <c r="UFE43" s="407"/>
      <c r="UFF43" s="407"/>
      <c r="UFG43" s="407"/>
      <c r="UFH43" s="407"/>
      <c r="UFI43" s="407"/>
      <c r="UFJ43" s="407"/>
      <c r="UFK43" s="407"/>
      <c r="UFL43" s="407"/>
      <c r="UFM43" s="407"/>
      <c r="UFN43" s="407"/>
      <c r="UFO43" s="407"/>
      <c r="UFP43" s="407"/>
      <c r="UFQ43" s="407"/>
      <c r="UFR43" s="407"/>
      <c r="UFS43" s="407"/>
      <c r="UFT43" s="407"/>
      <c r="UFU43" s="407"/>
      <c r="UFV43" s="407"/>
      <c r="UFW43" s="407"/>
      <c r="UFX43" s="407"/>
      <c r="UFY43" s="407"/>
      <c r="UFZ43" s="407"/>
      <c r="UGA43" s="407"/>
      <c r="UGB43" s="407"/>
      <c r="UGC43" s="407"/>
      <c r="UGD43" s="407"/>
      <c r="UGE43" s="407"/>
      <c r="UGF43" s="407"/>
      <c r="UGG43" s="407"/>
      <c r="UGH43" s="407"/>
      <c r="UGI43" s="407"/>
      <c r="UGJ43" s="407"/>
      <c r="UGK43" s="407"/>
      <c r="UGL43" s="407"/>
      <c r="UGM43" s="407"/>
      <c r="UGN43" s="407"/>
      <c r="UGO43" s="407"/>
      <c r="UGP43" s="407"/>
      <c r="UGQ43" s="407"/>
      <c r="UGR43" s="407"/>
      <c r="UGS43" s="407"/>
      <c r="UGT43" s="407"/>
      <c r="UGU43" s="407"/>
      <c r="UGV43" s="407"/>
      <c r="UGW43" s="407"/>
      <c r="UGX43" s="407"/>
      <c r="UGY43" s="407"/>
      <c r="UGZ43" s="407"/>
      <c r="UHA43" s="407"/>
      <c r="UHB43" s="407"/>
      <c r="UHC43" s="407"/>
      <c r="UHD43" s="407"/>
      <c r="UHE43" s="407"/>
      <c r="UHF43" s="407"/>
      <c r="UHG43" s="407"/>
      <c r="UHH43" s="407"/>
      <c r="UHI43" s="407"/>
      <c r="UHJ43" s="407"/>
      <c r="UHK43" s="407"/>
      <c r="UHL43" s="407"/>
      <c r="UHM43" s="407"/>
      <c r="UHN43" s="407"/>
      <c r="UHO43" s="407"/>
      <c r="UHP43" s="407"/>
      <c r="UHQ43" s="407"/>
      <c r="UHR43" s="407"/>
      <c r="UHS43" s="407"/>
      <c r="UHT43" s="407"/>
      <c r="UHU43" s="407"/>
      <c r="UHV43" s="407"/>
      <c r="UHW43" s="407"/>
      <c r="UHX43" s="407"/>
      <c r="UHY43" s="407"/>
      <c r="UHZ43" s="407"/>
      <c r="UIA43" s="407"/>
      <c r="UIB43" s="407"/>
      <c r="UIC43" s="407"/>
      <c r="UID43" s="407"/>
      <c r="UIE43" s="407"/>
      <c r="UIF43" s="407"/>
      <c r="UIG43" s="407"/>
      <c r="UIH43" s="407"/>
      <c r="UII43" s="407"/>
      <c r="UIJ43" s="407"/>
      <c r="UIK43" s="407"/>
      <c r="UIL43" s="407"/>
      <c r="UIM43" s="407"/>
      <c r="UIN43" s="407"/>
      <c r="UIO43" s="407"/>
      <c r="UIP43" s="407"/>
      <c r="UIQ43" s="407"/>
      <c r="UIR43" s="407"/>
      <c r="UIS43" s="407"/>
      <c r="UIT43" s="407"/>
      <c r="UIU43" s="407"/>
      <c r="UIV43" s="407"/>
      <c r="UIW43" s="407"/>
      <c r="UIX43" s="407"/>
      <c r="UIY43" s="407"/>
      <c r="UIZ43" s="407"/>
      <c r="UJA43" s="407"/>
      <c r="UJB43" s="407"/>
      <c r="UJC43" s="407"/>
      <c r="UJD43" s="407"/>
      <c r="UJE43" s="407"/>
      <c r="UJF43" s="407"/>
      <c r="UJG43" s="407"/>
      <c r="UJH43" s="407"/>
      <c r="UJI43" s="407"/>
      <c r="UJJ43" s="407"/>
      <c r="UJK43" s="407"/>
      <c r="UJL43" s="407"/>
      <c r="UJM43" s="407"/>
      <c r="UJN43" s="407"/>
      <c r="UJO43" s="407"/>
      <c r="UJP43" s="407"/>
      <c r="UJQ43" s="407"/>
      <c r="UJR43" s="407"/>
      <c r="UJS43" s="407"/>
      <c r="UJT43" s="407"/>
      <c r="UJU43" s="407"/>
      <c r="UJV43" s="407"/>
      <c r="UJW43" s="407"/>
      <c r="UJX43" s="407"/>
      <c r="UJY43" s="407"/>
      <c r="UJZ43" s="407"/>
      <c r="UKA43" s="407"/>
      <c r="UKB43" s="407"/>
      <c r="UKC43" s="407"/>
      <c r="UKD43" s="407"/>
      <c r="UKE43" s="407"/>
      <c r="UKF43" s="407"/>
      <c r="UKG43" s="407"/>
      <c r="UKH43" s="407"/>
      <c r="UKI43" s="407"/>
      <c r="UKJ43" s="407"/>
      <c r="UKK43" s="407"/>
      <c r="UKL43" s="407"/>
      <c r="UKM43" s="407"/>
      <c r="UKN43" s="407"/>
      <c r="UKO43" s="407"/>
      <c r="UKP43" s="407"/>
      <c r="UKQ43" s="407"/>
      <c r="UKR43" s="407"/>
      <c r="UKS43" s="407"/>
      <c r="UKT43" s="407"/>
      <c r="UKU43" s="407"/>
      <c r="UKV43" s="407"/>
      <c r="UKW43" s="407"/>
      <c r="UKX43" s="407"/>
      <c r="UKY43" s="407"/>
      <c r="UKZ43" s="407"/>
      <c r="ULA43" s="407"/>
      <c r="ULB43" s="407"/>
      <c r="ULC43" s="407"/>
      <c r="ULD43" s="407"/>
      <c r="ULE43" s="407"/>
      <c r="ULF43" s="407"/>
      <c r="ULG43" s="407"/>
      <c r="ULH43" s="407"/>
      <c r="ULI43" s="407"/>
      <c r="ULJ43" s="407"/>
      <c r="ULK43" s="407"/>
      <c r="ULL43" s="407"/>
      <c r="ULM43" s="407"/>
      <c r="ULN43" s="407"/>
      <c r="ULO43" s="407"/>
      <c r="ULP43" s="407"/>
      <c r="ULQ43" s="407"/>
      <c r="ULR43" s="407"/>
      <c r="ULS43" s="407"/>
      <c r="ULT43" s="407"/>
      <c r="ULU43" s="407"/>
      <c r="ULV43" s="407"/>
      <c r="ULW43" s="407"/>
      <c r="ULX43" s="407"/>
      <c r="ULY43" s="407"/>
      <c r="ULZ43" s="407"/>
      <c r="UMA43" s="407"/>
      <c r="UMB43" s="407"/>
      <c r="UMC43" s="407"/>
      <c r="UMD43" s="407"/>
      <c r="UME43" s="407"/>
      <c r="UMF43" s="407"/>
      <c r="UMG43" s="407"/>
      <c r="UMH43" s="407"/>
      <c r="UMI43" s="407"/>
      <c r="UMJ43" s="407"/>
      <c r="UMK43" s="407"/>
      <c r="UML43" s="407"/>
      <c r="UMM43" s="407"/>
      <c r="UMN43" s="407"/>
      <c r="UMO43" s="407"/>
      <c r="UMP43" s="407"/>
      <c r="UMQ43" s="407"/>
      <c r="UMR43" s="407"/>
      <c r="UMS43" s="407"/>
      <c r="UMT43" s="407"/>
      <c r="UMU43" s="407"/>
      <c r="UMV43" s="407"/>
      <c r="UMW43" s="407"/>
      <c r="UMX43" s="407"/>
      <c r="UMY43" s="407"/>
      <c r="UMZ43" s="407"/>
      <c r="UNA43" s="407"/>
      <c r="UNB43" s="407"/>
      <c r="UNC43" s="407"/>
      <c r="UND43" s="407"/>
      <c r="UNE43" s="407"/>
      <c r="UNF43" s="407"/>
      <c r="UNG43" s="407"/>
      <c r="UNH43" s="407"/>
      <c r="UNI43" s="407"/>
      <c r="UNJ43" s="407"/>
      <c r="UNK43" s="407"/>
      <c r="UNL43" s="407"/>
      <c r="UNM43" s="407"/>
      <c r="UNN43" s="407"/>
      <c r="UNO43" s="407"/>
      <c r="UNP43" s="407"/>
      <c r="UNQ43" s="407"/>
      <c r="UNR43" s="407"/>
      <c r="UNS43" s="407"/>
      <c r="UNT43" s="407"/>
      <c r="UNU43" s="407"/>
      <c r="UNV43" s="407"/>
      <c r="UNW43" s="407"/>
      <c r="UNX43" s="407"/>
      <c r="UNY43" s="407"/>
      <c r="UNZ43" s="407"/>
      <c r="UOA43" s="407"/>
      <c r="UOB43" s="407"/>
      <c r="UOC43" s="407"/>
      <c r="UOD43" s="407"/>
      <c r="UOE43" s="407"/>
      <c r="UOF43" s="407"/>
      <c r="UOG43" s="407"/>
      <c r="UOH43" s="407"/>
      <c r="UOI43" s="407"/>
      <c r="UOJ43" s="407"/>
      <c r="UOK43" s="407"/>
      <c r="UOL43" s="407"/>
      <c r="UOM43" s="407"/>
      <c r="UON43" s="407"/>
      <c r="UOO43" s="407"/>
      <c r="UOP43" s="407"/>
      <c r="UOQ43" s="407"/>
      <c r="UOR43" s="407"/>
      <c r="UOS43" s="407"/>
      <c r="UOT43" s="407"/>
      <c r="UOU43" s="407"/>
      <c r="UOV43" s="407"/>
      <c r="UOW43" s="407"/>
      <c r="UOX43" s="407"/>
      <c r="UOY43" s="407"/>
      <c r="UOZ43" s="407"/>
      <c r="UPA43" s="407"/>
      <c r="UPB43" s="407"/>
      <c r="UPC43" s="407"/>
      <c r="UPD43" s="407"/>
      <c r="UPE43" s="407"/>
      <c r="UPF43" s="407"/>
      <c r="UPG43" s="407"/>
      <c r="UPH43" s="407"/>
      <c r="UPI43" s="407"/>
      <c r="UPJ43" s="407"/>
      <c r="UPK43" s="407"/>
      <c r="UPL43" s="407"/>
      <c r="UPM43" s="407"/>
      <c r="UPN43" s="407"/>
      <c r="UPO43" s="407"/>
      <c r="UPP43" s="407"/>
      <c r="UPQ43" s="407"/>
      <c r="UPR43" s="407"/>
      <c r="UPS43" s="407"/>
      <c r="UPT43" s="407"/>
      <c r="UPU43" s="407"/>
      <c r="UPV43" s="407"/>
      <c r="UPW43" s="407"/>
      <c r="UPX43" s="407"/>
      <c r="UPY43" s="407"/>
      <c r="UPZ43" s="407"/>
      <c r="UQA43" s="407"/>
      <c r="UQB43" s="407"/>
      <c r="UQC43" s="407"/>
      <c r="UQD43" s="407"/>
      <c r="UQE43" s="407"/>
      <c r="UQF43" s="407"/>
      <c r="UQG43" s="407"/>
      <c r="UQH43" s="407"/>
      <c r="UQI43" s="407"/>
      <c r="UQJ43" s="407"/>
      <c r="UQK43" s="407"/>
      <c r="UQL43" s="407"/>
      <c r="UQM43" s="407"/>
      <c r="UQN43" s="407"/>
      <c r="UQO43" s="407"/>
      <c r="UQP43" s="407"/>
      <c r="UQQ43" s="407"/>
      <c r="UQR43" s="407"/>
      <c r="UQS43" s="407"/>
      <c r="UQT43" s="407"/>
      <c r="UQU43" s="407"/>
      <c r="UQV43" s="407"/>
      <c r="UQW43" s="407"/>
      <c r="UQX43" s="407"/>
      <c r="UQY43" s="407"/>
      <c r="UQZ43" s="407"/>
      <c r="URA43" s="407"/>
      <c r="URB43" s="407"/>
      <c r="URC43" s="407"/>
      <c r="URD43" s="407"/>
      <c r="URE43" s="407"/>
      <c r="URF43" s="407"/>
      <c r="URG43" s="407"/>
      <c r="URH43" s="407"/>
      <c r="URI43" s="407"/>
      <c r="URJ43" s="407"/>
      <c r="URK43" s="407"/>
      <c r="URL43" s="407"/>
      <c r="URM43" s="407"/>
      <c r="URN43" s="407"/>
      <c r="URO43" s="407"/>
      <c r="URP43" s="407"/>
      <c r="URQ43" s="407"/>
      <c r="URR43" s="407"/>
      <c r="URS43" s="407"/>
      <c r="URT43" s="407"/>
      <c r="URU43" s="407"/>
      <c r="URV43" s="407"/>
      <c r="URW43" s="407"/>
      <c r="URX43" s="407"/>
      <c r="URY43" s="407"/>
      <c r="URZ43" s="407"/>
      <c r="USA43" s="407"/>
      <c r="USB43" s="407"/>
      <c r="USC43" s="407"/>
      <c r="USD43" s="407"/>
      <c r="USE43" s="407"/>
      <c r="USF43" s="407"/>
      <c r="USG43" s="407"/>
      <c r="USH43" s="407"/>
      <c r="USI43" s="407"/>
      <c r="USJ43" s="407"/>
      <c r="USK43" s="407"/>
      <c r="USL43" s="407"/>
      <c r="USM43" s="407"/>
      <c r="USN43" s="407"/>
      <c r="USO43" s="407"/>
      <c r="USP43" s="407"/>
      <c r="USQ43" s="407"/>
      <c r="USR43" s="407"/>
      <c r="USS43" s="407"/>
      <c r="UST43" s="407"/>
      <c r="USU43" s="407"/>
      <c r="USV43" s="407"/>
      <c r="USW43" s="407"/>
      <c r="USX43" s="407"/>
      <c r="USY43" s="407"/>
      <c r="USZ43" s="407"/>
      <c r="UTA43" s="407"/>
      <c r="UTB43" s="407"/>
      <c r="UTC43" s="407"/>
      <c r="UTD43" s="407"/>
      <c r="UTE43" s="407"/>
      <c r="UTF43" s="407"/>
      <c r="UTG43" s="407"/>
      <c r="UTH43" s="407"/>
      <c r="UTI43" s="407"/>
      <c r="UTJ43" s="407"/>
      <c r="UTK43" s="407"/>
      <c r="UTL43" s="407"/>
      <c r="UTM43" s="407"/>
      <c r="UTN43" s="407"/>
      <c r="UTO43" s="407"/>
      <c r="UTP43" s="407"/>
      <c r="UTQ43" s="407"/>
      <c r="UTR43" s="407"/>
      <c r="UTS43" s="407"/>
      <c r="UTT43" s="407"/>
      <c r="UTU43" s="407"/>
      <c r="UTV43" s="407"/>
      <c r="UTW43" s="407"/>
      <c r="UTX43" s="407"/>
      <c r="UTY43" s="407"/>
      <c r="UTZ43" s="407"/>
      <c r="UUA43" s="407"/>
      <c r="UUB43" s="407"/>
      <c r="UUC43" s="407"/>
      <c r="UUD43" s="407"/>
      <c r="UUE43" s="407"/>
      <c r="UUF43" s="407"/>
      <c r="UUG43" s="407"/>
      <c r="UUH43" s="407"/>
      <c r="UUI43" s="407"/>
      <c r="UUJ43" s="407"/>
      <c r="UUK43" s="407"/>
      <c r="UUL43" s="407"/>
      <c r="UUM43" s="407"/>
      <c r="UUN43" s="407"/>
      <c r="UUO43" s="407"/>
      <c r="UUP43" s="407"/>
      <c r="UUQ43" s="407"/>
      <c r="UUR43" s="407"/>
      <c r="UUS43" s="407"/>
      <c r="UUT43" s="407"/>
      <c r="UUU43" s="407"/>
      <c r="UUV43" s="407"/>
      <c r="UUW43" s="407"/>
      <c r="UUX43" s="407"/>
      <c r="UUY43" s="407"/>
      <c r="UUZ43" s="407"/>
      <c r="UVA43" s="407"/>
      <c r="UVB43" s="407"/>
      <c r="UVC43" s="407"/>
      <c r="UVD43" s="407"/>
      <c r="UVE43" s="407"/>
      <c r="UVF43" s="407"/>
      <c r="UVG43" s="407"/>
      <c r="UVH43" s="407"/>
      <c r="UVI43" s="407"/>
      <c r="UVJ43" s="407"/>
      <c r="UVK43" s="407"/>
      <c r="UVL43" s="407"/>
      <c r="UVM43" s="407"/>
      <c r="UVN43" s="407"/>
      <c r="UVO43" s="407"/>
      <c r="UVP43" s="407"/>
      <c r="UVQ43" s="407"/>
      <c r="UVR43" s="407"/>
      <c r="UVS43" s="407"/>
      <c r="UVT43" s="407"/>
      <c r="UVU43" s="407"/>
      <c r="UVV43" s="407"/>
      <c r="UVW43" s="407"/>
      <c r="UVX43" s="407"/>
      <c r="UVY43" s="407"/>
      <c r="UVZ43" s="407"/>
      <c r="UWA43" s="407"/>
      <c r="UWB43" s="407"/>
      <c r="UWC43" s="407"/>
      <c r="UWD43" s="407"/>
      <c r="UWE43" s="407"/>
      <c r="UWF43" s="407"/>
      <c r="UWG43" s="407"/>
      <c r="UWH43" s="407"/>
      <c r="UWI43" s="407"/>
      <c r="UWJ43" s="407"/>
      <c r="UWK43" s="407"/>
      <c r="UWL43" s="407"/>
      <c r="UWM43" s="407"/>
      <c r="UWN43" s="407"/>
      <c r="UWO43" s="407"/>
      <c r="UWP43" s="407"/>
      <c r="UWQ43" s="407"/>
      <c r="UWR43" s="407"/>
      <c r="UWS43" s="407"/>
      <c r="UWT43" s="407"/>
      <c r="UWU43" s="407"/>
      <c r="UWV43" s="407"/>
      <c r="UWW43" s="407"/>
      <c r="UWX43" s="407"/>
      <c r="UWY43" s="407"/>
      <c r="UWZ43" s="407"/>
      <c r="UXA43" s="407"/>
      <c r="UXB43" s="407"/>
      <c r="UXC43" s="407"/>
      <c r="UXD43" s="407"/>
      <c r="UXE43" s="407"/>
      <c r="UXF43" s="407"/>
      <c r="UXG43" s="407"/>
      <c r="UXH43" s="407"/>
      <c r="UXI43" s="407"/>
      <c r="UXJ43" s="407"/>
      <c r="UXK43" s="407"/>
      <c r="UXL43" s="407"/>
      <c r="UXM43" s="407"/>
      <c r="UXN43" s="407"/>
      <c r="UXO43" s="407"/>
      <c r="UXP43" s="407"/>
      <c r="UXQ43" s="407"/>
      <c r="UXR43" s="407"/>
      <c r="UXS43" s="407"/>
      <c r="UXT43" s="407"/>
      <c r="UXU43" s="407"/>
      <c r="UXV43" s="407"/>
      <c r="UXW43" s="407"/>
      <c r="UXX43" s="407"/>
      <c r="UXY43" s="407"/>
      <c r="UXZ43" s="407"/>
      <c r="UYA43" s="407"/>
      <c r="UYB43" s="407"/>
      <c r="UYC43" s="407"/>
      <c r="UYD43" s="407"/>
      <c r="UYE43" s="407"/>
      <c r="UYF43" s="407"/>
      <c r="UYG43" s="407"/>
      <c r="UYH43" s="407"/>
      <c r="UYI43" s="407"/>
      <c r="UYJ43" s="407"/>
      <c r="UYK43" s="407"/>
      <c r="UYL43" s="407"/>
      <c r="UYM43" s="407"/>
      <c r="UYN43" s="407"/>
      <c r="UYO43" s="407"/>
      <c r="UYP43" s="407"/>
      <c r="UYQ43" s="407"/>
      <c r="UYR43" s="407"/>
      <c r="UYS43" s="407"/>
      <c r="UYT43" s="407"/>
      <c r="UYU43" s="407"/>
      <c r="UYV43" s="407"/>
      <c r="UYW43" s="407"/>
      <c r="UYX43" s="407"/>
      <c r="UYY43" s="407"/>
      <c r="UYZ43" s="407"/>
      <c r="UZA43" s="407"/>
      <c r="UZB43" s="407"/>
      <c r="UZC43" s="407"/>
      <c r="UZD43" s="407"/>
      <c r="UZE43" s="407"/>
      <c r="UZF43" s="407"/>
      <c r="UZG43" s="407"/>
      <c r="UZH43" s="407"/>
      <c r="UZI43" s="407"/>
      <c r="UZJ43" s="407"/>
      <c r="UZK43" s="407"/>
      <c r="UZL43" s="407"/>
      <c r="UZM43" s="407"/>
      <c r="UZN43" s="407"/>
      <c r="UZO43" s="407"/>
      <c r="UZP43" s="407"/>
      <c r="UZQ43" s="407"/>
      <c r="UZR43" s="407"/>
      <c r="UZS43" s="407"/>
      <c r="UZT43" s="407"/>
      <c r="UZU43" s="407"/>
      <c r="UZV43" s="407"/>
      <c r="UZW43" s="407"/>
      <c r="UZX43" s="407"/>
      <c r="UZY43" s="407"/>
      <c r="UZZ43" s="407"/>
      <c r="VAA43" s="407"/>
      <c r="VAB43" s="407"/>
      <c r="VAC43" s="407"/>
      <c r="VAD43" s="407"/>
      <c r="VAE43" s="407"/>
      <c r="VAF43" s="407"/>
      <c r="VAG43" s="407"/>
      <c r="VAH43" s="407"/>
      <c r="VAI43" s="407"/>
      <c r="VAJ43" s="407"/>
      <c r="VAK43" s="407"/>
      <c r="VAL43" s="407"/>
      <c r="VAM43" s="407"/>
      <c r="VAN43" s="407"/>
      <c r="VAO43" s="407"/>
      <c r="VAP43" s="407"/>
      <c r="VAQ43" s="407"/>
      <c r="VAR43" s="407"/>
      <c r="VAS43" s="407"/>
      <c r="VAT43" s="407"/>
      <c r="VAU43" s="407"/>
      <c r="VAV43" s="407"/>
      <c r="VAW43" s="407"/>
      <c r="VAX43" s="407"/>
      <c r="VAY43" s="407"/>
      <c r="VAZ43" s="407"/>
      <c r="VBA43" s="407"/>
      <c r="VBB43" s="407"/>
      <c r="VBC43" s="407"/>
      <c r="VBD43" s="407"/>
      <c r="VBE43" s="407"/>
      <c r="VBF43" s="407"/>
      <c r="VBG43" s="407"/>
      <c r="VBH43" s="407"/>
      <c r="VBI43" s="407"/>
      <c r="VBJ43" s="407"/>
      <c r="VBK43" s="407"/>
      <c r="VBL43" s="407"/>
      <c r="VBM43" s="407"/>
      <c r="VBN43" s="407"/>
      <c r="VBO43" s="407"/>
      <c r="VBP43" s="407"/>
      <c r="VBQ43" s="407"/>
      <c r="VBR43" s="407"/>
      <c r="VBS43" s="407"/>
      <c r="VBT43" s="407"/>
      <c r="VBU43" s="407"/>
      <c r="VBV43" s="407"/>
      <c r="VBW43" s="407"/>
      <c r="VBX43" s="407"/>
      <c r="VBY43" s="407"/>
      <c r="VBZ43" s="407"/>
      <c r="VCA43" s="407"/>
      <c r="VCB43" s="407"/>
      <c r="VCC43" s="407"/>
      <c r="VCD43" s="407"/>
      <c r="VCE43" s="407"/>
      <c r="VCF43" s="407"/>
      <c r="VCG43" s="407"/>
      <c r="VCH43" s="407"/>
      <c r="VCI43" s="407"/>
      <c r="VCJ43" s="407"/>
      <c r="VCK43" s="407"/>
      <c r="VCL43" s="407"/>
      <c r="VCM43" s="407"/>
      <c r="VCN43" s="407"/>
      <c r="VCO43" s="407"/>
      <c r="VCP43" s="407"/>
      <c r="VCQ43" s="407"/>
      <c r="VCR43" s="407"/>
      <c r="VCS43" s="407"/>
      <c r="VCT43" s="407"/>
      <c r="VCU43" s="407"/>
      <c r="VCV43" s="407"/>
      <c r="VCW43" s="407"/>
      <c r="VCX43" s="407"/>
      <c r="VCY43" s="407"/>
      <c r="VCZ43" s="407"/>
      <c r="VDA43" s="407"/>
      <c r="VDB43" s="407"/>
      <c r="VDC43" s="407"/>
      <c r="VDD43" s="407"/>
      <c r="VDE43" s="407"/>
      <c r="VDF43" s="407"/>
      <c r="VDG43" s="407"/>
      <c r="VDH43" s="407"/>
      <c r="VDI43" s="407"/>
      <c r="VDJ43" s="407"/>
      <c r="VDK43" s="407"/>
      <c r="VDL43" s="407"/>
      <c r="VDM43" s="407"/>
      <c r="VDN43" s="407"/>
      <c r="VDO43" s="407"/>
      <c r="VDP43" s="407"/>
      <c r="VDQ43" s="407"/>
      <c r="VDR43" s="407"/>
      <c r="VDS43" s="407"/>
      <c r="VDT43" s="407"/>
      <c r="VDU43" s="407"/>
      <c r="VDV43" s="407"/>
      <c r="VDW43" s="407"/>
      <c r="VDX43" s="407"/>
      <c r="VDY43" s="407"/>
      <c r="VDZ43" s="407"/>
      <c r="VEA43" s="407"/>
      <c r="VEB43" s="407"/>
      <c r="VEC43" s="407"/>
      <c r="VED43" s="407"/>
      <c r="VEE43" s="407"/>
      <c r="VEF43" s="407"/>
      <c r="VEG43" s="407"/>
      <c r="VEH43" s="407"/>
      <c r="VEI43" s="407"/>
      <c r="VEJ43" s="407"/>
      <c r="VEK43" s="407"/>
      <c r="VEL43" s="407"/>
      <c r="VEM43" s="407"/>
      <c r="VEN43" s="407"/>
      <c r="VEO43" s="407"/>
      <c r="VEP43" s="407"/>
      <c r="VEQ43" s="407"/>
      <c r="VER43" s="407"/>
      <c r="VES43" s="407"/>
      <c r="VET43" s="407"/>
      <c r="VEU43" s="407"/>
      <c r="VEV43" s="407"/>
      <c r="VEW43" s="407"/>
      <c r="VEX43" s="407"/>
      <c r="VEY43" s="407"/>
      <c r="VEZ43" s="407"/>
      <c r="VFA43" s="407"/>
      <c r="VFB43" s="407"/>
      <c r="VFC43" s="407"/>
      <c r="VFD43" s="407"/>
      <c r="VFE43" s="407"/>
      <c r="VFF43" s="407"/>
      <c r="VFG43" s="407"/>
      <c r="VFH43" s="407"/>
      <c r="VFI43" s="407"/>
      <c r="VFJ43" s="407"/>
      <c r="VFK43" s="407"/>
      <c r="VFL43" s="407"/>
      <c r="VFM43" s="407"/>
      <c r="VFN43" s="407"/>
      <c r="VFO43" s="407"/>
      <c r="VFP43" s="407"/>
      <c r="VFQ43" s="407"/>
      <c r="VFR43" s="407"/>
      <c r="VFS43" s="407"/>
      <c r="VFT43" s="407"/>
      <c r="VFU43" s="407"/>
      <c r="VFV43" s="407"/>
      <c r="VFW43" s="407"/>
      <c r="VFX43" s="407"/>
      <c r="VFY43" s="407"/>
      <c r="VFZ43" s="407"/>
      <c r="VGA43" s="407"/>
      <c r="VGB43" s="407"/>
      <c r="VGC43" s="407"/>
      <c r="VGD43" s="407"/>
      <c r="VGE43" s="407"/>
      <c r="VGF43" s="407"/>
      <c r="VGG43" s="407"/>
      <c r="VGH43" s="407"/>
      <c r="VGI43" s="407"/>
      <c r="VGJ43" s="407"/>
      <c r="VGK43" s="407"/>
      <c r="VGL43" s="407"/>
      <c r="VGM43" s="407"/>
      <c r="VGN43" s="407"/>
      <c r="VGO43" s="407"/>
      <c r="VGP43" s="407"/>
      <c r="VGQ43" s="407"/>
      <c r="VGR43" s="407"/>
      <c r="VGS43" s="407"/>
      <c r="VGT43" s="407"/>
      <c r="VGU43" s="407"/>
      <c r="VGV43" s="407"/>
      <c r="VGW43" s="407"/>
      <c r="VGX43" s="407"/>
      <c r="VGY43" s="407"/>
      <c r="VGZ43" s="407"/>
      <c r="VHA43" s="407"/>
      <c r="VHB43" s="407"/>
      <c r="VHC43" s="407"/>
      <c r="VHD43" s="407"/>
      <c r="VHE43" s="407"/>
      <c r="VHF43" s="407"/>
      <c r="VHG43" s="407"/>
      <c r="VHH43" s="407"/>
      <c r="VHI43" s="407"/>
      <c r="VHJ43" s="407"/>
      <c r="VHK43" s="407"/>
      <c r="VHL43" s="407"/>
      <c r="VHM43" s="407"/>
      <c r="VHN43" s="407"/>
      <c r="VHO43" s="407"/>
      <c r="VHP43" s="407"/>
      <c r="VHQ43" s="407"/>
      <c r="VHR43" s="407"/>
      <c r="VHS43" s="407"/>
      <c r="VHT43" s="407"/>
      <c r="VHU43" s="407"/>
      <c r="VHV43" s="407"/>
      <c r="VHW43" s="407"/>
      <c r="VHX43" s="407"/>
      <c r="VHY43" s="407"/>
      <c r="VHZ43" s="407"/>
      <c r="VIA43" s="407"/>
      <c r="VIB43" s="407"/>
      <c r="VIC43" s="407"/>
      <c r="VID43" s="407"/>
      <c r="VIE43" s="407"/>
      <c r="VIF43" s="407"/>
      <c r="VIG43" s="407"/>
      <c r="VIH43" s="407"/>
      <c r="VII43" s="407"/>
      <c r="VIJ43" s="407"/>
      <c r="VIK43" s="407"/>
      <c r="VIL43" s="407"/>
      <c r="VIM43" s="407"/>
      <c r="VIN43" s="407"/>
      <c r="VIO43" s="407"/>
      <c r="VIP43" s="407"/>
      <c r="VIQ43" s="407"/>
      <c r="VIR43" s="407"/>
      <c r="VIS43" s="407"/>
      <c r="VIT43" s="407"/>
      <c r="VIU43" s="407"/>
      <c r="VIV43" s="407"/>
      <c r="VIW43" s="407"/>
      <c r="VIX43" s="407"/>
      <c r="VIY43" s="407"/>
      <c r="VIZ43" s="407"/>
      <c r="VJA43" s="407"/>
      <c r="VJB43" s="407"/>
      <c r="VJC43" s="407"/>
      <c r="VJD43" s="407"/>
      <c r="VJE43" s="407"/>
      <c r="VJF43" s="407"/>
      <c r="VJG43" s="407"/>
      <c r="VJH43" s="407"/>
      <c r="VJI43" s="407"/>
      <c r="VJJ43" s="407"/>
      <c r="VJK43" s="407"/>
      <c r="VJL43" s="407"/>
      <c r="VJM43" s="407"/>
      <c r="VJN43" s="407"/>
      <c r="VJO43" s="407"/>
      <c r="VJP43" s="407"/>
      <c r="VJQ43" s="407"/>
      <c r="VJR43" s="407"/>
      <c r="VJS43" s="407"/>
      <c r="VJT43" s="407"/>
      <c r="VJU43" s="407"/>
      <c r="VJV43" s="407"/>
      <c r="VJW43" s="407"/>
      <c r="VJX43" s="407"/>
      <c r="VJY43" s="407"/>
      <c r="VJZ43" s="407"/>
      <c r="VKA43" s="407"/>
      <c r="VKB43" s="407"/>
      <c r="VKC43" s="407"/>
      <c r="VKD43" s="407"/>
      <c r="VKE43" s="407"/>
      <c r="VKF43" s="407"/>
      <c r="VKG43" s="407"/>
      <c r="VKH43" s="407"/>
      <c r="VKI43" s="407"/>
      <c r="VKJ43" s="407"/>
      <c r="VKK43" s="407"/>
      <c r="VKL43" s="407"/>
      <c r="VKM43" s="407"/>
      <c r="VKN43" s="407"/>
      <c r="VKO43" s="407"/>
      <c r="VKP43" s="407"/>
      <c r="VKQ43" s="407"/>
      <c r="VKR43" s="407"/>
      <c r="VKS43" s="407"/>
      <c r="VKT43" s="407"/>
      <c r="VKU43" s="407"/>
      <c r="VKV43" s="407"/>
      <c r="VKW43" s="407"/>
      <c r="VKX43" s="407"/>
      <c r="VKY43" s="407"/>
      <c r="VKZ43" s="407"/>
      <c r="VLA43" s="407"/>
      <c r="VLB43" s="407"/>
      <c r="VLC43" s="407"/>
      <c r="VLD43" s="407"/>
      <c r="VLE43" s="407"/>
      <c r="VLF43" s="407"/>
      <c r="VLG43" s="407"/>
      <c r="VLH43" s="407"/>
      <c r="VLI43" s="407"/>
      <c r="VLJ43" s="407"/>
      <c r="VLK43" s="407"/>
      <c r="VLL43" s="407"/>
      <c r="VLM43" s="407"/>
      <c r="VLN43" s="407"/>
      <c r="VLO43" s="407"/>
      <c r="VLP43" s="407"/>
      <c r="VLQ43" s="407"/>
      <c r="VLR43" s="407"/>
      <c r="VLS43" s="407"/>
      <c r="VLT43" s="407"/>
      <c r="VLU43" s="407"/>
      <c r="VLV43" s="407"/>
      <c r="VLW43" s="407"/>
      <c r="VLX43" s="407"/>
      <c r="VLY43" s="407"/>
      <c r="VLZ43" s="407"/>
      <c r="VMA43" s="407"/>
      <c r="VMB43" s="407"/>
      <c r="VMC43" s="407"/>
      <c r="VMD43" s="407"/>
      <c r="VME43" s="407"/>
      <c r="VMF43" s="407"/>
      <c r="VMG43" s="407"/>
      <c r="VMH43" s="407"/>
      <c r="VMI43" s="407"/>
      <c r="VMJ43" s="407"/>
      <c r="VMK43" s="407"/>
      <c r="VML43" s="407"/>
      <c r="VMM43" s="407"/>
      <c r="VMN43" s="407"/>
      <c r="VMO43" s="407"/>
      <c r="VMP43" s="407"/>
      <c r="VMQ43" s="407"/>
      <c r="VMR43" s="407"/>
      <c r="VMS43" s="407"/>
      <c r="VMT43" s="407"/>
      <c r="VMU43" s="407"/>
      <c r="VMV43" s="407"/>
      <c r="VMW43" s="407"/>
      <c r="VMX43" s="407"/>
      <c r="VMY43" s="407"/>
      <c r="VMZ43" s="407"/>
      <c r="VNA43" s="407"/>
      <c r="VNB43" s="407"/>
      <c r="VNC43" s="407"/>
      <c r="VND43" s="407"/>
      <c r="VNE43" s="407"/>
      <c r="VNF43" s="407"/>
      <c r="VNG43" s="407"/>
      <c r="VNH43" s="407"/>
      <c r="VNI43" s="407"/>
      <c r="VNJ43" s="407"/>
      <c r="VNK43" s="407"/>
      <c r="VNL43" s="407"/>
      <c r="VNM43" s="407"/>
      <c r="VNN43" s="407"/>
      <c r="VNO43" s="407"/>
      <c r="VNP43" s="407"/>
      <c r="VNQ43" s="407"/>
      <c r="VNR43" s="407"/>
      <c r="VNS43" s="407"/>
      <c r="VNT43" s="407"/>
      <c r="VNU43" s="407"/>
      <c r="VNV43" s="407"/>
      <c r="VNW43" s="407"/>
      <c r="VNX43" s="407"/>
      <c r="VNY43" s="407"/>
      <c r="VNZ43" s="407"/>
      <c r="VOA43" s="407"/>
      <c r="VOB43" s="407"/>
      <c r="VOC43" s="407"/>
      <c r="VOD43" s="407"/>
      <c r="VOE43" s="407"/>
      <c r="VOF43" s="407"/>
      <c r="VOG43" s="407"/>
      <c r="VOH43" s="407"/>
      <c r="VOI43" s="407"/>
      <c r="VOJ43" s="407"/>
      <c r="VOK43" s="407"/>
      <c r="VOL43" s="407"/>
      <c r="VOM43" s="407"/>
      <c r="VON43" s="407"/>
      <c r="VOO43" s="407"/>
      <c r="VOP43" s="407"/>
      <c r="VOQ43" s="407"/>
      <c r="VOR43" s="407"/>
      <c r="VOS43" s="407"/>
      <c r="VOT43" s="407"/>
      <c r="VOU43" s="407"/>
      <c r="VOV43" s="407"/>
      <c r="VOW43" s="407"/>
      <c r="VOX43" s="407"/>
      <c r="VOY43" s="407"/>
      <c r="VOZ43" s="407"/>
      <c r="VPA43" s="407"/>
      <c r="VPB43" s="407"/>
      <c r="VPC43" s="407"/>
      <c r="VPD43" s="407"/>
      <c r="VPE43" s="407"/>
      <c r="VPF43" s="407"/>
      <c r="VPG43" s="407"/>
      <c r="VPH43" s="407"/>
      <c r="VPI43" s="407"/>
      <c r="VPJ43" s="407"/>
      <c r="VPK43" s="407"/>
      <c r="VPL43" s="407"/>
      <c r="VPM43" s="407"/>
      <c r="VPN43" s="407"/>
      <c r="VPO43" s="407"/>
      <c r="VPP43" s="407"/>
      <c r="VPQ43" s="407"/>
      <c r="VPR43" s="407"/>
      <c r="VPS43" s="407"/>
      <c r="VPT43" s="407"/>
      <c r="VPU43" s="407"/>
      <c r="VPV43" s="407"/>
      <c r="VPW43" s="407"/>
      <c r="VPX43" s="407"/>
      <c r="VPY43" s="407"/>
      <c r="VPZ43" s="407"/>
      <c r="VQA43" s="407"/>
      <c r="VQB43" s="407"/>
      <c r="VQC43" s="407"/>
      <c r="VQD43" s="407"/>
      <c r="VQE43" s="407"/>
      <c r="VQF43" s="407"/>
      <c r="VQG43" s="407"/>
      <c r="VQH43" s="407"/>
      <c r="VQI43" s="407"/>
      <c r="VQJ43" s="407"/>
      <c r="VQK43" s="407"/>
      <c r="VQL43" s="407"/>
      <c r="VQM43" s="407"/>
      <c r="VQN43" s="407"/>
      <c r="VQO43" s="407"/>
      <c r="VQP43" s="407"/>
      <c r="VQQ43" s="407"/>
      <c r="VQR43" s="407"/>
      <c r="VQS43" s="407"/>
      <c r="VQT43" s="407"/>
      <c r="VQU43" s="407"/>
      <c r="VQV43" s="407"/>
      <c r="VQW43" s="407"/>
      <c r="VQX43" s="407"/>
      <c r="VQY43" s="407"/>
      <c r="VQZ43" s="407"/>
      <c r="VRA43" s="407"/>
      <c r="VRB43" s="407"/>
      <c r="VRC43" s="407"/>
      <c r="VRD43" s="407"/>
      <c r="VRE43" s="407"/>
      <c r="VRF43" s="407"/>
      <c r="VRG43" s="407"/>
      <c r="VRH43" s="407"/>
      <c r="VRI43" s="407"/>
      <c r="VRJ43" s="407"/>
      <c r="VRK43" s="407"/>
      <c r="VRL43" s="407"/>
      <c r="VRM43" s="407"/>
      <c r="VRN43" s="407"/>
      <c r="VRO43" s="407"/>
      <c r="VRP43" s="407"/>
      <c r="VRQ43" s="407"/>
      <c r="VRR43" s="407"/>
      <c r="VRS43" s="407"/>
      <c r="VRT43" s="407"/>
      <c r="VRU43" s="407"/>
      <c r="VRV43" s="407"/>
      <c r="VRW43" s="407"/>
      <c r="VRX43" s="407"/>
      <c r="VRY43" s="407"/>
      <c r="VRZ43" s="407"/>
      <c r="VSA43" s="407"/>
      <c r="VSB43" s="407"/>
      <c r="VSC43" s="407"/>
      <c r="VSD43" s="407"/>
      <c r="VSE43" s="407"/>
      <c r="VSF43" s="407"/>
      <c r="VSG43" s="407"/>
      <c r="VSH43" s="407"/>
      <c r="VSI43" s="407"/>
      <c r="VSJ43" s="407"/>
      <c r="VSK43" s="407"/>
      <c r="VSL43" s="407"/>
      <c r="VSM43" s="407"/>
      <c r="VSN43" s="407"/>
      <c r="VSO43" s="407"/>
      <c r="VSP43" s="407"/>
      <c r="VSQ43" s="407"/>
      <c r="VSR43" s="407"/>
      <c r="VSS43" s="407"/>
      <c r="VST43" s="407"/>
      <c r="VSU43" s="407"/>
      <c r="VSV43" s="407"/>
      <c r="VSW43" s="407"/>
      <c r="VSX43" s="407"/>
      <c r="VSY43" s="407"/>
      <c r="VSZ43" s="407"/>
      <c r="VTA43" s="407"/>
      <c r="VTB43" s="407"/>
      <c r="VTC43" s="407"/>
      <c r="VTD43" s="407"/>
      <c r="VTE43" s="407"/>
      <c r="VTF43" s="407"/>
      <c r="VTG43" s="407"/>
      <c r="VTH43" s="407"/>
      <c r="VTI43" s="407"/>
      <c r="VTJ43" s="407"/>
      <c r="VTK43" s="407"/>
      <c r="VTL43" s="407"/>
      <c r="VTM43" s="407"/>
      <c r="VTN43" s="407"/>
      <c r="VTO43" s="407"/>
      <c r="VTP43" s="407"/>
      <c r="VTQ43" s="407"/>
      <c r="VTR43" s="407"/>
      <c r="VTS43" s="407"/>
      <c r="VTT43" s="407"/>
      <c r="VTU43" s="407"/>
      <c r="VTV43" s="407"/>
      <c r="VTW43" s="407"/>
      <c r="VTX43" s="407"/>
      <c r="VTY43" s="407"/>
      <c r="VTZ43" s="407"/>
      <c r="VUA43" s="407"/>
      <c r="VUB43" s="407"/>
      <c r="VUC43" s="407"/>
      <c r="VUD43" s="407"/>
      <c r="VUE43" s="407"/>
      <c r="VUF43" s="407"/>
      <c r="VUG43" s="407"/>
      <c r="VUH43" s="407"/>
      <c r="VUI43" s="407"/>
      <c r="VUJ43" s="407"/>
      <c r="VUK43" s="407"/>
      <c r="VUL43" s="407"/>
      <c r="VUM43" s="407"/>
      <c r="VUN43" s="407"/>
      <c r="VUO43" s="407"/>
      <c r="VUP43" s="407"/>
      <c r="VUQ43" s="407"/>
      <c r="VUR43" s="407"/>
      <c r="VUS43" s="407"/>
      <c r="VUT43" s="407"/>
      <c r="VUU43" s="407"/>
      <c r="VUV43" s="407"/>
      <c r="VUW43" s="407"/>
      <c r="VUX43" s="407"/>
      <c r="VUY43" s="407"/>
      <c r="VUZ43" s="407"/>
      <c r="VVA43" s="407"/>
      <c r="VVB43" s="407"/>
      <c r="VVC43" s="407"/>
      <c r="VVD43" s="407"/>
      <c r="VVE43" s="407"/>
      <c r="VVF43" s="407"/>
      <c r="VVG43" s="407"/>
      <c r="VVH43" s="407"/>
      <c r="VVI43" s="407"/>
      <c r="VVJ43" s="407"/>
      <c r="VVK43" s="407"/>
      <c r="VVL43" s="407"/>
      <c r="VVM43" s="407"/>
      <c r="VVN43" s="407"/>
      <c r="VVO43" s="407"/>
      <c r="VVP43" s="407"/>
      <c r="VVQ43" s="407"/>
      <c r="VVR43" s="407"/>
      <c r="VVS43" s="407"/>
      <c r="VVT43" s="407"/>
      <c r="VVU43" s="407"/>
      <c r="VVV43" s="407"/>
      <c r="VVW43" s="407"/>
      <c r="VVX43" s="407"/>
      <c r="VVY43" s="407"/>
      <c r="VVZ43" s="407"/>
      <c r="VWA43" s="407"/>
      <c r="VWB43" s="407"/>
      <c r="VWC43" s="407"/>
      <c r="VWD43" s="407"/>
      <c r="VWE43" s="407"/>
      <c r="VWF43" s="407"/>
      <c r="VWG43" s="407"/>
      <c r="VWH43" s="407"/>
      <c r="VWI43" s="407"/>
      <c r="VWJ43" s="407"/>
      <c r="VWK43" s="407"/>
      <c r="VWL43" s="407"/>
      <c r="VWM43" s="407"/>
      <c r="VWN43" s="407"/>
      <c r="VWO43" s="407"/>
      <c r="VWP43" s="407"/>
      <c r="VWQ43" s="407"/>
      <c r="VWR43" s="407"/>
      <c r="VWS43" s="407"/>
      <c r="VWT43" s="407"/>
      <c r="VWU43" s="407"/>
      <c r="VWV43" s="407"/>
      <c r="VWW43" s="407"/>
      <c r="VWX43" s="407"/>
      <c r="VWY43" s="407"/>
      <c r="VWZ43" s="407"/>
      <c r="VXA43" s="407"/>
      <c r="VXB43" s="407"/>
      <c r="VXC43" s="407"/>
      <c r="VXD43" s="407"/>
      <c r="VXE43" s="407"/>
      <c r="VXF43" s="407"/>
      <c r="VXG43" s="407"/>
      <c r="VXH43" s="407"/>
      <c r="VXI43" s="407"/>
      <c r="VXJ43" s="407"/>
      <c r="VXK43" s="407"/>
      <c r="VXL43" s="407"/>
      <c r="VXM43" s="407"/>
      <c r="VXN43" s="407"/>
      <c r="VXO43" s="407"/>
      <c r="VXP43" s="407"/>
      <c r="VXQ43" s="407"/>
      <c r="VXR43" s="407"/>
      <c r="VXS43" s="407"/>
      <c r="VXT43" s="407"/>
      <c r="VXU43" s="407"/>
      <c r="VXV43" s="407"/>
      <c r="VXW43" s="407"/>
      <c r="VXX43" s="407"/>
      <c r="VXY43" s="407"/>
      <c r="VXZ43" s="407"/>
      <c r="VYA43" s="407"/>
      <c r="VYB43" s="407"/>
      <c r="VYC43" s="407"/>
      <c r="VYD43" s="407"/>
      <c r="VYE43" s="407"/>
      <c r="VYF43" s="407"/>
      <c r="VYG43" s="407"/>
      <c r="VYH43" s="407"/>
      <c r="VYI43" s="407"/>
      <c r="VYJ43" s="407"/>
      <c r="VYK43" s="407"/>
      <c r="VYL43" s="407"/>
      <c r="VYM43" s="407"/>
      <c r="VYN43" s="407"/>
      <c r="VYO43" s="407"/>
      <c r="VYP43" s="407"/>
      <c r="VYQ43" s="407"/>
      <c r="VYR43" s="407"/>
      <c r="VYS43" s="407"/>
      <c r="VYT43" s="407"/>
      <c r="VYU43" s="407"/>
      <c r="VYV43" s="407"/>
      <c r="VYW43" s="407"/>
      <c r="VYX43" s="407"/>
      <c r="VYY43" s="407"/>
      <c r="VYZ43" s="407"/>
      <c r="VZA43" s="407"/>
      <c r="VZB43" s="407"/>
      <c r="VZC43" s="407"/>
      <c r="VZD43" s="407"/>
      <c r="VZE43" s="407"/>
      <c r="VZF43" s="407"/>
      <c r="VZG43" s="407"/>
      <c r="VZH43" s="407"/>
      <c r="VZI43" s="407"/>
      <c r="VZJ43" s="407"/>
      <c r="VZK43" s="407"/>
      <c r="VZL43" s="407"/>
      <c r="VZM43" s="407"/>
      <c r="VZN43" s="407"/>
      <c r="VZO43" s="407"/>
      <c r="VZP43" s="407"/>
      <c r="VZQ43" s="407"/>
      <c r="VZR43" s="407"/>
      <c r="VZS43" s="407"/>
      <c r="VZT43" s="407"/>
      <c r="VZU43" s="407"/>
      <c r="VZV43" s="407"/>
      <c r="VZW43" s="407"/>
      <c r="VZX43" s="407"/>
      <c r="VZY43" s="407"/>
      <c r="VZZ43" s="407"/>
      <c r="WAA43" s="407"/>
      <c r="WAB43" s="407"/>
      <c r="WAC43" s="407"/>
      <c r="WAD43" s="407"/>
      <c r="WAE43" s="407"/>
      <c r="WAF43" s="407"/>
      <c r="WAG43" s="407"/>
      <c r="WAH43" s="407"/>
      <c r="WAI43" s="407"/>
      <c r="WAJ43" s="407"/>
      <c r="WAK43" s="407"/>
      <c r="WAL43" s="407"/>
      <c r="WAM43" s="407"/>
      <c r="WAN43" s="407"/>
      <c r="WAO43" s="407"/>
      <c r="WAP43" s="407"/>
      <c r="WAQ43" s="407"/>
      <c r="WAR43" s="407"/>
      <c r="WAS43" s="407"/>
      <c r="WAT43" s="407"/>
      <c r="WAU43" s="407"/>
      <c r="WAV43" s="407"/>
      <c r="WAW43" s="407"/>
      <c r="WAX43" s="407"/>
      <c r="WAY43" s="407"/>
      <c r="WAZ43" s="407"/>
      <c r="WBA43" s="407"/>
      <c r="WBB43" s="407"/>
      <c r="WBC43" s="407"/>
      <c r="WBD43" s="407"/>
      <c r="WBE43" s="407"/>
      <c r="WBF43" s="407"/>
      <c r="WBG43" s="407"/>
      <c r="WBH43" s="407"/>
      <c r="WBI43" s="407"/>
      <c r="WBJ43" s="407"/>
      <c r="WBK43" s="407"/>
      <c r="WBL43" s="407"/>
      <c r="WBM43" s="407"/>
      <c r="WBN43" s="407"/>
      <c r="WBO43" s="407"/>
      <c r="WBP43" s="407"/>
      <c r="WBQ43" s="407"/>
      <c r="WBR43" s="407"/>
      <c r="WBS43" s="407"/>
      <c r="WBT43" s="407"/>
      <c r="WBU43" s="407"/>
      <c r="WBV43" s="407"/>
      <c r="WBW43" s="407"/>
      <c r="WBX43" s="407"/>
      <c r="WBY43" s="407"/>
      <c r="WBZ43" s="407"/>
      <c r="WCA43" s="407"/>
      <c r="WCB43" s="407"/>
      <c r="WCC43" s="407"/>
      <c r="WCD43" s="407"/>
      <c r="WCE43" s="407"/>
      <c r="WCF43" s="407"/>
      <c r="WCG43" s="407"/>
      <c r="WCH43" s="407"/>
      <c r="WCI43" s="407"/>
      <c r="WCJ43" s="407"/>
      <c r="WCK43" s="407"/>
      <c r="WCL43" s="407"/>
      <c r="WCM43" s="407"/>
      <c r="WCN43" s="407"/>
      <c r="WCO43" s="407"/>
      <c r="WCP43" s="407"/>
      <c r="WCQ43" s="407"/>
      <c r="WCR43" s="407"/>
      <c r="WCS43" s="407"/>
      <c r="WCT43" s="407"/>
      <c r="WCU43" s="407"/>
      <c r="WCV43" s="407"/>
      <c r="WCW43" s="407"/>
      <c r="WCX43" s="407"/>
      <c r="WCY43" s="407"/>
      <c r="WCZ43" s="407"/>
      <c r="WDA43" s="407"/>
      <c r="WDB43" s="407"/>
      <c r="WDC43" s="407"/>
      <c r="WDD43" s="407"/>
      <c r="WDE43" s="407"/>
      <c r="WDF43" s="407"/>
      <c r="WDG43" s="407"/>
      <c r="WDH43" s="407"/>
      <c r="WDI43" s="407"/>
      <c r="WDJ43" s="407"/>
      <c r="WDK43" s="407"/>
      <c r="WDL43" s="407"/>
      <c r="WDM43" s="407"/>
      <c r="WDN43" s="407"/>
      <c r="WDO43" s="407"/>
      <c r="WDP43" s="407"/>
      <c r="WDQ43" s="407"/>
      <c r="WDR43" s="407"/>
      <c r="WDS43" s="407"/>
      <c r="WDT43" s="407"/>
      <c r="WDU43" s="407"/>
      <c r="WDV43" s="407"/>
      <c r="WDW43" s="407"/>
      <c r="WDX43" s="407"/>
      <c r="WDY43" s="407"/>
      <c r="WDZ43" s="407"/>
      <c r="WEA43" s="407"/>
      <c r="WEB43" s="407"/>
      <c r="WEC43" s="407"/>
      <c r="WED43" s="407"/>
      <c r="WEE43" s="407"/>
      <c r="WEF43" s="407"/>
      <c r="WEG43" s="407"/>
      <c r="WEH43" s="407"/>
      <c r="WEI43" s="407"/>
      <c r="WEJ43" s="407"/>
      <c r="WEK43" s="407"/>
      <c r="WEL43" s="407"/>
      <c r="WEM43" s="407"/>
      <c r="WEN43" s="407"/>
      <c r="WEO43" s="407"/>
      <c r="WEP43" s="407"/>
      <c r="WEQ43" s="407"/>
      <c r="WER43" s="407"/>
      <c r="WES43" s="407"/>
      <c r="WET43" s="407"/>
      <c r="WEU43" s="407"/>
      <c r="WEV43" s="407"/>
      <c r="WEW43" s="407"/>
      <c r="WEX43" s="407"/>
      <c r="WEY43" s="407"/>
      <c r="WEZ43" s="407"/>
      <c r="WFA43" s="407"/>
      <c r="WFB43" s="407"/>
      <c r="WFC43" s="407"/>
      <c r="WFD43" s="407"/>
      <c r="WFE43" s="407"/>
      <c r="WFF43" s="407"/>
      <c r="WFG43" s="407"/>
      <c r="WFH43" s="407"/>
      <c r="WFI43" s="407"/>
      <c r="WFJ43" s="407"/>
      <c r="WFK43" s="407"/>
      <c r="WFL43" s="407"/>
      <c r="WFM43" s="407"/>
      <c r="WFN43" s="407"/>
      <c r="WFO43" s="407"/>
      <c r="WFP43" s="407"/>
      <c r="WFQ43" s="407"/>
      <c r="WFR43" s="407"/>
      <c r="WFS43" s="407"/>
      <c r="WFT43" s="407"/>
      <c r="WFU43" s="407"/>
      <c r="WFV43" s="407"/>
      <c r="WFW43" s="407"/>
      <c r="WFX43" s="407"/>
      <c r="WFY43" s="407"/>
      <c r="WFZ43" s="407"/>
      <c r="WGA43" s="407"/>
      <c r="WGB43" s="407"/>
      <c r="WGC43" s="407"/>
      <c r="WGD43" s="407"/>
      <c r="WGE43" s="407"/>
      <c r="WGF43" s="407"/>
      <c r="WGG43" s="407"/>
      <c r="WGH43" s="407"/>
      <c r="WGI43" s="407"/>
      <c r="WGJ43" s="407"/>
      <c r="WGK43" s="407"/>
      <c r="WGL43" s="407"/>
      <c r="WGM43" s="407"/>
      <c r="WGN43" s="407"/>
      <c r="WGO43" s="407"/>
      <c r="WGP43" s="407"/>
      <c r="WGQ43" s="407"/>
      <c r="WGR43" s="407"/>
      <c r="WGS43" s="407"/>
      <c r="WGT43" s="407"/>
      <c r="WGU43" s="407"/>
      <c r="WGV43" s="407"/>
      <c r="WGW43" s="407"/>
      <c r="WGX43" s="407"/>
      <c r="WGY43" s="407"/>
      <c r="WGZ43" s="407"/>
      <c r="WHA43" s="407"/>
      <c r="WHB43" s="407"/>
      <c r="WHC43" s="407"/>
      <c r="WHD43" s="407"/>
      <c r="WHE43" s="407"/>
      <c r="WHF43" s="407"/>
      <c r="WHG43" s="407"/>
      <c r="WHH43" s="407"/>
      <c r="WHI43" s="407"/>
      <c r="WHJ43" s="407"/>
      <c r="WHK43" s="407"/>
      <c r="WHL43" s="407"/>
      <c r="WHM43" s="407"/>
      <c r="WHN43" s="407"/>
      <c r="WHO43" s="407"/>
      <c r="WHP43" s="407"/>
      <c r="WHQ43" s="407"/>
      <c r="WHR43" s="407"/>
      <c r="WHS43" s="407"/>
      <c r="WHT43" s="407"/>
      <c r="WHU43" s="407"/>
      <c r="WHV43" s="407"/>
      <c r="WHW43" s="407"/>
      <c r="WHX43" s="407"/>
      <c r="WHY43" s="407"/>
      <c r="WHZ43" s="407"/>
      <c r="WIA43" s="407"/>
      <c r="WIB43" s="407"/>
      <c r="WIC43" s="407"/>
      <c r="WID43" s="407"/>
      <c r="WIE43" s="407"/>
      <c r="WIF43" s="407"/>
      <c r="WIG43" s="407"/>
      <c r="WIH43" s="407"/>
      <c r="WII43" s="407"/>
      <c r="WIJ43" s="407"/>
      <c r="WIK43" s="407"/>
      <c r="WIL43" s="407"/>
      <c r="WIM43" s="407"/>
      <c r="WIN43" s="407"/>
      <c r="WIO43" s="407"/>
      <c r="WIP43" s="407"/>
      <c r="WIQ43" s="407"/>
      <c r="WIR43" s="407"/>
      <c r="WIS43" s="407"/>
      <c r="WIT43" s="407"/>
      <c r="WIU43" s="407"/>
      <c r="WIV43" s="407"/>
      <c r="WIW43" s="407"/>
      <c r="WIX43" s="407"/>
      <c r="WIY43" s="407"/>
      <c r="WIZ43" s="407"/>
      <c r="WJA43" s="407"/>
      <c r="WJB43" s="407"/>
      <c r="WJC43" s="407"/>
      <c r="WJD43" s="407"/>
      <c r="WJE43" s="407"/>
      <c r="WJF43" s="407"/>
      <c r="WJG43" s="407"/>
      <c r="WJH43" s="407"/>
      <c r="WJI43" s="407"/>
      <c r="WJJ43" s="407"/>
      <c r="WJK43" s="407"/>
      <c r="WJL43" s="407"/>
      <c r="WJM43" s="407"/>
      <c r="WJN43" s="407"/>
      <c r="WJO43" s="407"/>
      <c r="WJP43" s="407"/>
      <c r="WJQ43" s="407"/>
      <c r="WJR43" s="407"/>
      <c r="WJS43" s="407"/>
      <c r="WJT43" s="407"/>
      <c r="WJU43" s="407"/>
      <c r="WJV43" s="407"/>
      <c r="WJW43" s="407"/>
      <c r="WJX43" s="407"/>
      <c r="WJY43" s="407"/>
      <c r="WJZ43" s="407"/>
      <c r="WKA43" s="407"/>
      <c r="WKB43" s="407"/>
      <c r="WKC43" s="407"/>
      <c r="WKD43" s="407"/>
      <c r="WKE43" s="407"/>
      <c r="WKF43" s="407"/>
      <c r="WKG43" s="407"/>
      <c r="WKH43" s="407"/>
      <c r="WKI43" s="407"/>
      <c r="WKJ43" s="407"/>
      <c r="WKK43" s="407"/>
      <c r="WKL43" s="407"/>
      <c r="WKM43" s="407"/>
      <c r="WKN43" s="407"/>
      <c r="WKO43" s="407"/>
      <c r="WKP43" s="407"/>
      <c r="WKQ43" s="407"/>
      <c r="WKR43" s="407"/>
      <c r="WKS43" s="407"/>
      <c r="WKT43" s="407"/>
      <c r="WKU43" s="407"/>
      <c r="WKV43" s="407"/>
      <c r="WKW43" s="407"/>
      <c r="WKX43" s="407"/>
      <c r="WKY43" s="407"/>
      <c r="WKZ43" s="407"/>
      <c r="WLA43" s="407"/>
      <c r="WLB43" s="407"/>
      <c r="WLC43" s="407"/>
      <c r="WLD43" s="407"/>
      <c r="WLE43" s="407"/>
      <c r="WLF43" s="407"/>
      <c r="WLG43" s="407"/>
      <c r="WLH43" s="407"/>
      <c r="WLI43" s="407"/>
      <c r="WLJ43" s="407"/>
      <c r="WLK43" s="407"/>
      <c r="WLL43" s="407"/>
      <c r="WLM43" s="407"/>
      <c r="WLN43" s="407"/>
      <c r="WLO43" s="407"/>
      <c r="WLP43" s="407"/>
      <c r="WLQ43" s="407"/>
      <c r="WLR43" s="407"/>
      <c r="WLS43" s="407"/>
      <c r="WLT43" s="407"/>
      <c r="WLU43" s="407"/>
      <c r="WLV43" s="407"/>
      <c r="WLW43" s="407"/>
      <c r="WLX43" s="407"/>
      <c r="WLY43" s="407"/>
      <c r="WLZ43" s="407"/>
      <c r="WMA43" s="407"/>
      <c r="WMB43" s="407"/>
      <c r="WMC43" s="407"/>
      <c r="WMD43" s="407"/>
      <c r="WME43" s="407"/>
      <c r="WMF43" s="407"/>
      <c r="WMG43" s="407"/>
      <c r="WMH43" s="407"/>
      <c r="WMI43" s="407"/>
      <c r="WMJ43" s="407"/>
      <c r="WMK43" s="407"/>
      <c r="WML43" s="407"/>
      <c r="WMM43" s="407"/>
      <c r="WMN43" s="407"/>
      <c r="WMO43" s="407"/>
      <c r="WMP43" s="407"/>
      <c r="WMQ43" s="407"/>
      <c r="WMR43" s="407"/>
      <c r="WMS43" s="407"/>
      <c r="WMT43" s="407"/>
      <c r="WMU43" s="407"/>
      <c r="WMV43" s="407"/>
      <c r="WMW43" s="407"/>
      <c r="WMX43" s="407"/>
      <c r="WMY43" s="407"/>
      <c r="WMZ43" s="407"/>
      <c r="WNA43" s="407"/>
      <c r="WNB43" s="407"/>
      <c r="WNC43" s="407"/>
      <c r="WND43" s="407"/>
      <c r="WNE43" s="407"/>
      <c r="WNF43" s="407"/>
      <c r="WNG43" s="407"/>
      <c r="WNH43" s="407"/>
      <c r="WNI43" s="407"/>
      <c r="WNJ43" s="407"/>
      <c r="WNK43" s="407"/>
      <c r="WNL43" s="407"/>
      <c r="WNM43" s="407"/>
      <c r="WNN43" s="407"/>
      <c r="WNO43" s="407"/>
      <c r="WNP43" s="407"/>
      <c r="WNQ43" s="407"/>
      <c r="WNR43" s="407"/>
      <c r="WNS43" s="407"/>
      <c r="WNT43" s="407"/>
      <c r="WNU43" s="407"/>
      <c r="WNV43" s="407"/>
      <c r="WNW43" s="407"/>
      <c r="WNX43" s="407"/>
      <c r="WNY43" s="407"/>
      <c r="WNZ43" s="407"/>
      <c r="WOA43" s="407"/>
      <c r="WOB43" s="407"/>
      <c r="WOC43" s="407"/>
      <c r="WOD43" s="407"/>
      <c r="WOE43" s="407"/>
      <c r="WOF43" s="407"/>
      <c r="WOG43" s="407"/>
      <c r="WOH43" s="407"/>
      <c r="WOI43" s="407"/>
      <c r="WOJ43" s="407"/>
      <c r="WOK43" s="407"/>
      <c r="WOL43" s="407"/>
      <c r="WOM43" s="407"/>
      <c r="WON43" s="407"/>
      <c r="WOO43" s="407"/>
      <c r="WOP43" s="407"/>
      <c r="WOQ43" s="407"/>
      <c r="WOR43" s="407"/>
      <c r="WOS43" s="407"/>
      <c r="WOT43" s="407"/>
      <c r="WOU43" s="407"/>
      <c r="WOV43" s="407"/>
      <c r="WOW43" s="407"/>
      <c r="WOX43" s="407"/>
      <c r="WOY43" s="407"/>
      <c r="WOZ43" s="407"/>
      <c r="WPA43" s="407"/>
      <c r="WPB43" s="407"/>
      <c r="WPC43" s="407"/>
      <c r="WPD43" s="407"/>
      <c r="WPE43" s="407"/>
      <c r="WPF43" s="407"/>
      <c r="WPG43" s="407"/>
      <c r="WPH43" s="407"/>
      <c r="WPI43" s="407"/>
      <c r="WPJ43" s="407"/>
      <c r="WPK43" s="407"/>
      <c r="WPL43" s="407"/>
      <c r="WPM43" s="407"/>
      <c r="WPN43" s="407"/>
      <c r="WPO43" s="407"/>
      <c r="WPP43" s="407"/>
      <c r="WPQ43" s="407"/>
      <c r="WPR43" s="407"/>
      <c r="WPS43" s="407"/>
      <c r="WPT43" s="407"/>
      <c r="WPU43" s="407"/>
      <c r="WPV43" s="407"/>
      <c r="WPW43" s="407"/>
      <c r="WPX43" s="407"/>
      <c r="WPY43" s="407"/>
      <c r="WPZ43" s="407"/>
      <c r="WQA43" s="407"/>
      <c r="WQB43" s="407"/>
      <c r="WQC43" s="407"/>
      <c r="WQD43" s="407"/>
      <c r="WQE43" s="407"/>
      <c r="WQF43" s="407"/>
      <c r="WQG43" s="407"/>
      <c r="WQH43" s="407"/>
      <c r="WQI43" s="407"/>
      <c r="WQJ43" s="407"/>
      <c r="WQK43" s="407"/>
      <c r="WQL43" s="407"/>
      <c r="WQM43" s="407"/>
      <c r="WQN43" s="407"/>
      <c r="WQO43" s="407"/>
      <c r="WQP43" s="407"/>
      <c r="WQQ43" s="407"/>
      <c r="WQR43" s="407"/>
      <c r="WQS43" s="407"/>
      <c r="WQT43" s="407"/>
      <c r="WQU43" s="407"/>
      <c r="WQV43" s="407"/>
      <c r="WQW43" s="407"/>
      <c r="WQX43" s="407"/>
      <c r="WQY43" s="407"/>
      <c r="WQZ43" s="407"/>
      <c r="WRA43" s="407"/>
      <c r="WRB43" s="407"/>
      <c r="WRC43" s="407"/>
      <c r="WRD43" s="407"/>
      <c r="WRE43" s="407"/>
      <c r="WRF43" s="407"/>
      <c r="WRG43" s="407"/>
      <c r="WRH43" s="407"/>
      <c r="WRI43" s="407"/>
      <c r="WRJ43" s="407"/>
      <c r="WRK43" s="407"/>
      <c r="WRL43" s="407"/>
      <c r="WRM43" s="407"/>
      <c r="WRN43" s="407"/>
      <c r="WRO43" s="407"/>
      <c r="WRP43" s="407"/>
      <c r="WRQ43" s="407"/>
      <c r="WRR43" s="407"/>
      <c r="WRS43" s="407"/>
      <c r="WRT43" s="407"/>
      <c r="WRU43" s="407"/>
      <c r="WRV43" s="407"/>
      <c r="WRW43" s="407"/>
      <c r="WRX43" s="407"/>
      <c r="WRY43" s="407"/>
      <c r="WRZ43" s="407"/>
      <c r="WSA43" s="407"/>
      <c r="WSB43" s="407"/>
      <c r="WSC43" s="407"/>
      <c r="WSD43" s="407"/>
      <c r="WSE43" s="407"/>
      <c r="WSF43" s="407"/>
      <c r="WSG43" s="407"/>
      <c r="WSH43" s="407"/>
      <c r="WSI43" s="407"/>
      <c r="WSJ43" s="407"/>
      <c r="WSK43" s="407"/>
      <c r="WSL43" s="407"/>
      <c r="WSM43" s="407"/>
      <c r="WSN43" s="407"/>
      <c r="WSO43" s="407"/>
      <c r="WSP43" s="407"/>
      <c r="WSQ43" s="407"/>
      <c r="WSR43" s="407"/>
      <c r="WSS43" s="407"/>
      <c r="WST43" s="407"/>
      <c r="WSU43" s="407"/>
      <c r="WSV43" s="407"/>
      <c r="WSW43" s="407"/>
      <c r="WSX43" s="407"/>
      <c r="WSY43" s="407"/>
      <c r="WSZ43" s="407"/>
      <c r="WTA43" s="407"/>
      <c r="WTB43" s="407"/>
      <c r="WTC43" s="407"/>
      <c r="WTD43" s="407"/>
      <c r="WTE43" s="407"/>
      <c r="WTF43" s="407"/>
      <c r="WTG43" s="407"/>
      <c r="WTH43" s="407"/>
      <c r="WTI43" s="407"/>
      <c r="WTJ43" s="407"/>
      <c r="WTK43" s="407"/>
      <c r="WTL43" s="407"/>
      <c r="WTM43" s="407"/>
      <c r="WTN43" s="407"/>
      <c r="WTO43" s="407"/>
      <c r="WTP43" s="407"/>
      <c r="WTQ43" s="407"/>
      <c r="WTR43" s="407"/>
      <c r="WTS43" s="407"/>
      <c r="WTT43" s="407"/>
      <c r="WTU43" s="407"/>
      <c r="WTV43" s="407"/>
      <c r="WTW43" s="407"/>
      <c r="WTX43" s="407"/>
      <c r="WTY43" s="407"/>
      <c r="WTZ43" s="407"/>
      <c r="WUA43" s="407"/>
      <c r="WUB43" s="407"/>
      <c r="WUC43" s="407"/>
      <c r="WUD43" s="407"/>
      <c r="WUE43" s="407"/>
      <c r="WUF43" s="407"/>
      <c r="WUG43" s="407"/>
      <c r="WUH43" s="407"/>
      <c r="WUI43" s="407"/>
      <c r="WUJ43" s="407"/>
      <c r="WUK43" s="407"/>
      <c r="WUL43" s="407"/>
      <c r="WUM43" s="407"/>
      <c r="WUN43" s="407"/>
      <c r="WUO43" s="407"/>
      <c r="WUP43" s="407"/>
      <c r="WUQ43" s="407"/>
      <c r="WUR43" s="407"/>
      <c r="WUS43" s="407"/>
      <c r="WUT43" s="407"/>
      <c r="WUU43" s="407"/>
      <c r="WUV43" s="407"/>
      <c r="WUW43" s="407"/>
      <c r="WUX43" s="407"/>
      <c r="WUY43" s="407"/>
      <c r="WUZ43" s="407"/>
      <c r="WVA43" s="407"/>
      <c r="WVB43" s="407"/>
      <c r="WVC43" s="407"/>
      <c r="WVD43" s="407"/>
      <c r="WVE43" s="407"/>
      <c r="WVF43" s="407"/>
      <c r="WVG43" s="407"/>
      <c r="WVH43" s="407"/>
      <c r="WVI43" s="407"/>
      <c r="WVJ43" s="407"/>
      <c r="WVK43" s="407"/>
      <c r="WVL43" s="407"/>
      <c r="WVM43" s="407"/>
      <c r="WVN43" s="407"/>
      <c r="WVO43" s="407"/>
      <c r="WVP43" s="407"/>
      <c r="WVQ43" s="407"/>
      <c r="WVR43" s="407"/>
      <c r="WVS43" s="407"/>
      <c r="WVT43" s="407"/>
    </row>
  </sheetData>
  <mergeCells count="16">
    <mergeCell ref="D17:F17"/>
    <mergeCell ref="D19:F19"/>
    <mergeCell ref="D21:F21"/>
    <mergeCell ref="B22:F22"/>
    <mergeCell ref="D5:F5"/>
    <mergeCell ref="D7:F7"/>
    <mergeCell ref="D9:F9"/>
    <mergeCell ref="D11:F11"/>
    <mergeCell ref="D13:F13"/>
    <mergeCell ref="D15:F15"/>
    <mergeCell ref="D1:G1"/>
    <mergeCell ref="A2:A3"/>
    <mergeCell ref="B2:B3"/>
    <mergeCell ref="C2:C3"/>
    <mergeCell ref="D2:F3"/>
    <mergeCell ref="G2:G3"/>
  </mergeCells>
  <printOptions horizontalCentered="1"/>
  <pageMargins left="0.75" right="0.5" top="0.5" bottom="0.5" header="0" footer="0"/>
  <pageSetup paperSize="9" scale="73"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233C1-FFEA-44E8-8E28-ADDADE51B2C1}">
  <sheetPr>
    <tabColor theme="4" tint="-0.499984740745262"/>
    <pageSetUpPr fitToPage="1"/>
  </sheetPr>
  <dimension ref="A1:WVT43"/>
  <sheetViews>
    <sheetView view="pageBreakPreview" topLeftCell="A10" zoomScale="85" zoomScaleNormal="100" zoomScaleSheetLayoutView="85" workbookViewId="0">
      <selection activeCell="G9" sqref="G9"/>
    </sheetView>
  </sheetViews>
  <sheetFormatPr defaultColWidth="8.88671875" defaultRowHeight="13.8"/>
  <cols>
    <col min="1" max="1" width="7.6640625" style="408" customWidth="1"/>
    <col min="2" max="2" width="9.6640625" style="408" customWidth="1"/>
    <col min="3" max="3" width="55.33203125" style="407" customWidth="1"/>
    <col min="4" max="4" width="7.6640625" style="409" customWidth="1"/>
    <col min="5" max="5" width="19.5546875" style="409" customWidth="1"/>
    <col min="6" max="6" width="15.44140625" style="410" customWidth="1"/>
    <col min="7" max="7" width="18.21875" style="410" customWidth="1"/>
    <col min="8" max="8" width="18.5546875" style="406" customWidth="1"/>
    <col min="9" max="10" width="15.44140625" style="407" customWidth="1"/>
    <col min="11" max="11" width="16.88671875" style="407" customWidth="1"/>
    <col min="12" max="12" width="15.5546875" style="407" customWidth="1"/>
    <col min="13" max="256" width="8.88671875" style="407"/>
    <col min="257" max="257" width="3.6640625" style="407" bestFit="1" customWidth="1"/>
    <col min="258" max="258" width="8.33203125" style="407" customWidth="1"/>
    <col min="259" max="259" width="46.109375" style="407" customWidth="1"/>
    <col min="260" max="260" width="11" style="407" customWidth="1"/>
    <col min="261" max="261" width="12.5546875" style="407" customWidth="1"/>
    <col min="262" max="262" width="10.88671875" style="407" customWidth="1"/>
    <col min="263" max="263" width="16.109375" style="407" customWidth="1"/>
    <col min="264" max="264" width="0" style="407" hidden="1" customWidth="1"/>
    <col min="265" max="265" width="15.44140625" style="407" customWidth="1"/>
    <col min="266" max="266" width="12.88671875" style="407" bestFit="1" customWidth="1"/>
    <col min="267" max="267" width="8.88671875" style="407"/>
    <col min="268" max="268" width="12.88671875" style="407" bestFit="1" customWidth="1"/>
    <col min="269" max="512" width="8.88671875" style="407"/>
    <col min="513" max="513" width="3.6640625" style="407" bestFit="1" customWidth="1"/>
    <col min="514" max="514" width="8.33203125" style="407" customWidth="1"/>
    <col min="515" max="515" width="46.109375" style="407" customWidth="1"/>
    <col min="516" max="516" width="11" style="407" customWidth="1"/>
    <col min="517" max="517" width="12.5546875" style="407" customWidth="1"/>
    <col min="518" max="518" width="10.88671875" style="407" customWidth="1"/>
    <col min="519" max="519" width="16.109375" style="407" customWidth="1"/>
    <col min="520" max="520" width="0" style="407" hidden="1" customWidth="1"/>
    <col min="521" max="521" width="15.44140625" style="407" customWidth="1"/>
    <col min="522" max="522" width="12.88671875" style="407" bestFit="1" customWidth="1"/>
    <col min="523" max="523" width="8.88671875" style="407"/>
    <col min="524" max="524" width="12.88671875" style="407" bestFit="1" customWidth="1"/>
    <col min="525" max="768" width="8.88671875" style="407"/>
    <col min="769" max="769" width="3.6640625" style="407" bestFit="1" customWidth="1"/>
    <col min="770" max="770" width="8.33203125" style="407" customWidth="1"/>
    <col min="771" max="771" width="46.109375" style="407" customWidth="1"/>
    <col min="772" max="772" width="11" style="407" customWidth="1"/>
    <col min="773" max="773" width="12.5546875" style="407" customWidth="1"/>
    <col min="774" max="774" width="10.88671875" style="407" customWidth="1"/>
    <col min="775" max="775" width="16.109375" style="407" customWidth="1"/>
    <col min="776" max="776" width="0" style="407" hidden="1" customWidth="1"/>
    <col min="777" max="777" width="15.44140625" style="407" customWidth="1"/>
    <col min="778" max="778" width="12.88671875" style="407" bestFit="1" customWidth="1"/>
    <col min="779" max="779" width="8.88671875" style="407"/>
    <col min="780" max="780" width="12.88671875" style="407" bestFit="1" customWidth="1"/>
    <col min="781" max="1024" width="8.88671875" style="407"/>
    <col min="1025" max="1025" width="3.6640625" style="407" bestFit="1" customWidth="1"/>
    <col min="1026" max="1026" width="8.33203125" style="407" customWidth="1"/>
    <col min="1027" max="1027" width="46.109375" style="407" customWidth="1"/>
    <col min="1028" max="1028" width="11" style="407" customWidth="1"/>
    <col min="1029" max="1029" width="12.5546875" style="407" customWidth="1"/>
    <col min="1030" max="1030" width="10.88671875" style="407" customWidth="1"/>
    <col min="1031" max="1031" width="16.109375" style="407" customWidth="1"/>
    <col min="1032" max="1032" width="0" style="407" hidden="1" customWidth="1"/>
    <col min="1033" max="1033" width="15.44140625" style="407" customWidth="1"/>
    <col min="1034" max="1034" width="12.88671875" style="407" bestFit="1" customWidth="1"/>
    <col min="1035" max="1035" width="8.88671875" style="407"/>
    <col min="1036" max="1036" width="12.88671875" style="407" bestFit="1" customWidth="1"/>
    <col min="1037" max="1280" width="8.88671875" style="407"/>
    <col min="1281" max="1281" width="3.6640625" style="407" bestFit="1" customWidth="1"/>
    <col min="1282" max="1282" width="8.33203125" style="407" customWidth="1"/>
    <col min="1283" max="1283" width="46.109375" style="407" customWidth="1"/>
    <col min="1284" max="1284" width="11" style="407" customWidth="1"/>
    <col min="1285" max="1285" width="12.5546875" style="407" customWidth="1"/>
    <col min="1286" max="1286" width="10.88671875" style="407" customWidth="1"/>
    <col min="1287" max="1287" width="16.109375" style="407" customWidth="1"/>
    <col min="1288" max="1288" width="0" style="407" hidden="1" customWidth="1"/>
    <col min="1289" max="1289" width="15.44140625" style="407" customWidth="1"/>
    <col min="1290" max="1290" width="12.88671875" style="407" bestFit="1" customWidth="1"/>
    <col min="1291" max="1291" width="8.88671875" style="407"/>
    <col min="1292" max="1292" width="12.88671875" style="407" bestFit="1" customWidth="1"/>
    <col min="1293" max="1536" width="8.88671875" style="407"/>
    <col min="1537" max="1537" width="3.6640625" style="407" bestFit="1" customWidth="1"/>
    <col min="1538" max="1538" width="8.33203125" style="407" customWidth="1"/>
    <col min="1539" max="1539" width="46.109375" style="407" customWidth="1"/>
    <col min="1540" max="1540" width="11" style="407" customWidth="1"/>
    <col min="1541" max="1541" width="12.5546875" style="407" customWidth="1"/>
    <col min="1542" max="1542" width="10.88671875" style="407" customWidth="1"/>
    <col min="1543" max="1543" width="16.109375" style="407" customWidth="1"/>
    <col min="1544" max="1544" width="0" style="407" hidden="1" customWidth="1"/>
    <col min="1545" max="1545" width="15.44140625" style="407" customWidth="1"/>
    <col min="1546" max="1546" width="12.88671875" style="407" bestFit="1" customWidth="1"/>
    <col min="1547" max="1547" width="8.88671875" style="407"/>
    <col min="1548" max="1548" width="12.88671875" style="407" bestFit="1" customWidth="1"/>
    <col min="1549" max="1792" width="8.88671875" style="407"/>
    <col min="1793" max="1793" width="3.6640625" style="407" bestFit="1" customWidth="1"/>
    <col min="1794" max="1794" width="8.33203125" style="407" customWidth="1"/>
    <col min="1795" max="1795" width="46.109375" style="407" customWidth="1"/>
    <col min="1796" max="1796" width="11" style="407" customWidth="1"/>
    <col min="1797" max="1797" width="12.5546875" style="407" customWidth="1"/>
    <col min="1798" max="1798" width="10.88671875" style="407" customWidth="1"/>
    <col min="1799" max="1799" width="16.109375" style="407" customWidth="1"/>
    <col min="1800" max="1800" width="0" style="407" hidden="1" customWidth="1"/>
    <col min="1801" max="1801" width="15.44140625" style="407" customWidth="1"/>
    <col min="1802" max="1802" width="12.88671875" style="407" bestFit="1" customWidth="1"/>
    <col min="1803" max="1803" width="8.88671875" style="407"/>
    <col min="1804" max="1804" width="12.88671875" style="407" bestFit="1" customWidth="1"/>
    <col min="1805" max="2048" width="8.88671875" style="407"/>
    <col min="2049" max="2049" width="3.6640625" style="407" bestFit="1" customWidth="1"/>
    <col min="2050" max="2050" width="8.33203125" style="407" customWidth="1"/>
    <col min="2051" max="2051" width="46.109375" style="407" customWidth="1"/>
    <col min="2052" max="2052" width="11" style="407" customWidth="1"/>
    <col min="2053" max="2053" width="12.5546875" style="407" customWidth="1"/>
    <col min="2054" max="2054" width="10.88671875" style="407" customWidth="1"/>
    <col min="2055" max="2055" width="16.109375" style="407" customWidth="1"/>
    <col min="2056" max="2056" width="0" style="407" hidden="1" customWidth="1"/>
    <col min="2057" max="2057" width="15.44140625" style="407" customWidth="1"/>
    <col min="2058" max="2058" width="12.88671875" style="407" bestFit="1" customWidth="1"/>
    <col min="2059" max="2059" width="8.88671875" style="407"/>
    <col min="2060" max="2060" width="12.88671875" style="407" bestFit="1" customWidth="1"/>
    <col min="2061" max="2304" width="8.88671875" style="407"/>
    <col min="2305" max="2305" width="3.6640625" style="407" bestFit="1" customWidth="1"/>
    <col min="2306" max="2306" width="8.33203125" style="407" customWidth="1"/>
    <col min="2307" max="2307" width="46.109375" style="407" customWidth="1"/>
    <col min="2308" max="2308" width="11" style="407" customWidth="1"/>
    <col min="2309" max="2309" width="12.5546875" style="407" customWidth="1"/>
    <col min="2310" max="2310" width="10.88671875" style="407" customWidth="1"/>
    <col min="2311" max="2311" width="16.109375" style="407" customWidth="1"/>
    <col min="2312" max="2312" width="0" style="407" hidden="1" customWidth="1"/>
    <col min="2313" max="2313" width="15.44140625" style="407" customWidth="1"/>
    <col min="2314" max="2314" width="12.88671875" style="407" bestFit="1" customWidth="1"/>
    <col min="2315" max="2315" width="8.88671875" style="407"/>
    <col min="2316" max="2316" width="12.88671875" style="407" bestFit="1" customWidth="1"/>
    <col min="2317" max="2560" width="8.88671875" style="407"/>
    <col min="2561" max="2561" width="3.6640625" style="407" bestFit="1" customWidth="1"/>
    <col min="2562" max="2562" width="8.33203125" style="407" customWidth="1"/>
    <col min="2563" max="2563" width="46.109375" style="407" customWidth="1"/>
    <col min="2564" max="2564" width="11" style="407" customWidth="1"/>
    <col min="2565" max="2565" width="12.5546875" style="407" customWidth="1"/>
    <col min="2566" max="2566" width="10.88671875" style="407" customWidth="1"/>
    <col min="2567" max="2567" width="16.109375" style="407" customWidth="1"/>
    <col min="2568" max="2568" width="0" style="407" hidden="1" customWidth="1"/>
    <col min="2569" max="2569" width="15.44140625" style="407" customWidth="1"/>
    <col min="2570" max="2570" width="12.88671875" style="407" bestFit="1" customWidth="1"/>
    <col min="2571" max="2571" width="8.88671875" style="407"/>
    <col min="2572" max="2572" width="12.88671875" style="407" bestFit="1" customWidth="1"/>
    <col min="2573" max="2816" width="8.88671875" style="407"/>
    <col min="2817" max="2817" width="3.6640625" style="407" bestFit="1" customWidth="1"/>
    <col min="2818" max="2818" width="8.33203125" style="407" customWidth="1"/>
    <col min="2819" max="2819" width="46.109375" style="407" customWidth="1"/>
    <col min="2820" max="2820" width="11" style="407" customWidth="1"/>
    <col min="2821" max="2821" width="12.5546875" style="407" customWidth="1"/>
    <col min="2822" max="2822" width="10.88671875" style="407" customWidth="1"/>
    <col min="2823" max="2823" width="16.109375" style="407" customWidth="1"/>
    <col min="2824" max="2824" width="0" style="407" hidden="1" customWidth="1"/>
    <col min="2825" max="2825" width="15.44140625" style="407" customWidth="1"/>
    <col min="2826" max="2826" width="12.88671875" style="407" bestFit="1" customWidth="1"/>
    <col min="2827" max="2827" width="8.88671875" style="407"/>
    <col min="2828" max="2828" width="12.88671875" style="407" bestFit="1" customWidth="1"/>
    <col min="2829" max="3072" width="8.88671875" style="407"/>
    <col min="3073" max="3073" width="3.6640625" style="407" bestFit="1" customWidth="1"/>
    <col min="3074" max="3074" width="8.33203125" style="407" customWidth="1"/>
    <col min="3075" max="3075" width="46.109375" style="407" customWidth="1"/>
    <col min="3076" max="3076" width="11" style="407" customWidth="1"/>
    <col min="3077" max="3077" width="12.5546875" style="407" customWidth="1"/>
    <col min="3078" max="3078" width="10.88671875" style="407" customWidth="1"/>
    <col min="3079" max="3079" width="16.109375" style="407" customWidth="1"/>
    <col min="3080" max="3080" width="0" style="407" hidden="1" customWidth="1"/>
    <col min="3081" max="3081" width="15.44140625" style="407" customWidth="1"/>
    <col min="3082" max="3082" width="12.88671875" style="407" bestFit="1" customWidth="1"/>
    <col min="3083" max="3083" width="8.88671875" style="407"/>
    <col min="3084" max="3084" width="12.88671875" style="407" bestFit="1" customWidth="1"/>
    <col min="3085" max="3328" width="8.88671875" style="407"/>
    <col min="3329" max="3329" width="3.6640625" style="407" bestFit="1" customWidth="1"/>
    <col min="3330" max="3330" width="8.33203125" style="407" customWidth="1"/>
    <col min="3331" max="3331" width="46.109375" style="407" customWidth="1"/>
    <col min="3332" max="3332" width="11" style="407" customWidth="1"/>
    <col min="3333" max="3333" width="12.5546875" style="407" customWidth="1"/>
    <col min="3334" max="3334" width="10.88671875" style="407" customWidth="1"/>
    <col min="3335" max="3335" width="16.109375" style="407" customWidth="1"/>
    <col min="3336" max="3336" width="0" style="407" hidden="1" customWidth="1"/>
    <col min="3337" max="3337" width="15.44140625" style="407" customWidth="1"/>
    <col min="3338" max="3338" width="12.88671875" style="407" bestFit="1" customWidth="1"/>
    <col min="3339" max="3339" width="8.88671875" style="407"/>
    <col min="3340" max="3340" width="12.88671875" style="407" bestFit="1" customWidth="1"/>
    <col min="3341" max="3584" width="8.88671875" style="407"/>
    <col min="3585" max="3585" width="3.6640625" style="407" bestFit="1" customWidth="1"/>
    <col min="3586" max="3586" width="8.33203125" style="407" customWidth="1"/>
    <col min="3587" max="3587" width="46.109375" style="407" customWidth="1"/>
    <col min="3588" max="3588" width="11" style="407" customWidth="1"/>
    <col min="3589" max="3589" width="12.5546875" style="407" customWidth="1"/>
    <col min="3590" max="3590" width="10.88671875" style="407" customWidth="1"/>
    <col min="3591" max="3591" width="16.109375" style="407" customWidth="1"/>
    <col min="3592" max="3592" width="0" style="407" hidden="1" customWidth="1"/>
    <col min="3593" max="3593" width="15.44140625" style="407" customWidth="1"/>
    <col min="3594" max="3594" width="12.88671875" style="407" bestFit="1" customWidth="1"/>
    <col min="3595" max="3595" width="8.88671875" style="407"/>
    <col min="3596" max="3596" width="12.88671875" style="407" bestFit="1" customWidth="1"/>
    <col min="3597" max="3840" width="8.88671875" style="407"/>
    <col min="3841" max="3841" width="3.6640625" style="407" bestFit="1" customWidth="1"/>
    <col min="3842" max="3842" width="8.33203125" style="407" customWidth="1"/>
    <col min="3843" max="3843" width="46.109375" style="407" customWidth="1"/>
    <col min="3844" max="3844" width="11" style="407" customWidth="1"/>
    <col min="3845" max="3845" width="12.5546875" style="407" customWidth="1"/>
    <col min="3846" max="3846" width="10.88671875" style="407" customWidth="1"/>
    <col min="3847" max="3847" width="16.109375" style="407" customWidth="1"/>
    <col min="3848" max="3848" width="0" style="407" hidden="1" customWidth="1"/>
    <col min="3849" max="3849" width="15.44140625" style="407" customWidth="1"/>
    <col min="3850" max="3850" width="12.88671875" style="407" bestFit="1" customWidth="1"/>
    <col min="3851" max="3851" width="8.88671875" style="407"/>
    <col min="3852" max="3852" width="12.88671875" style="407" bestFit="1" customWidth="1"/>
    <col min="3853" max="4096" width="8.88671875" style="407"/>
    <col min="4097" max="4097" width="3.6640625" style="407" bestFit="1" customWidth="1"/>
    <col min="4098" max="4098" width="8.33203125" style="407" customWidth="1"/>
    <col min="4099" max="4099" width="46.109375" style="407" customWidth="1"/>
    <col min="4100" max="4100" width="11" style="407" customWidth="1"/>
    <col min="4101" max="4101" width="12.5546875" style="407" customWidth="1"/>
    <col min="4102" max="4102" width="10.88671875" style="407" customWidth="1"/>
    <col min="4103" max="4103" width="16.109375" style="407" customWidth="1"/>
    <col min="4104" max="4104" width="0" style="407" hidden="1" customWidth="1"/>
    <col min="4105" max="4105" width="15.44140625" style="407" customWidth="1"/>
    <col min="4106" max="4106" width="12.88671875" style="407" bestFit="1" customWidth="1"/>
    <col min="4107" max="4107" width="8.88671875" style="407"/>
    <col min="4108" max="4108" width="12.88671875" style="407" bestFit="1" customWidth="1"/>
    <col min="4109" max="4352" width="8.88671875" style="407"/>
    <col min="4353" max="4353" width="3.6640625" style="407" bestFit="1" customWidth="1"/>
    <col min="4354" max="4354" width="8.33203125" style="407" customWidth="1"/>
    <col min="4355" max="4355" width="46.109375" style="407" customWidth="1"/>
    <col min="4356" max="4356" width="11" style="407" customWidth="1"/>
    <col min="4357" max="4357" width="12.5546875" style="407" customWidth="1"/>
    <col min="4358" max="4358" width="10.88671875" style="407" customWidth="1"/>
    <col min="4359" max="4359" width="16.109375" style="407" customWidth="1"/>
    <col min="4360" max="4360" width="0" style="407" hidden="1" customWidth="1"/>
    <col min="4361" max="4361" width="15.44140625" style="407" customWidth="1"/>
    <col min="4362" max="4362" width="12.88671875" style="407" bestFit="1" customWidth="1"/>
    <col min="4363" max="4363" width="8.88671875" style="407"/>
    <col min="4364" max="4364" width="12.88671875" style="407" bestFit="1" customWidth="1"/>
    <col min="4365" max="4608" width="8.88671875" style="407"/>
    <col min="4609" max="4609" width="3.6640625" style="407" bestFit="1" customWidth="1"/>
    <col min="4610" max="4610" width="8.33203125" style="407" customWidth="1"/>
    <col min="4611" max="4611" width="46.109375" style="407" customWidth="1"/>
    <col min="4612" max="4612" width="11" style="407" customWidth="1"/>
    <col min="4613" max="4613" width="12.5546875" style="407" customWidth="1"/>
    <col min="4614" max="4614" width="10.88671875" style="407" customWidth="1"/>
    <col min="4615" max="4615" width="16.109375" style="407" customWidth="1"/>
    <col min="4616" max="4616" width="0" style="407" hidden="1" customWidth="1"/>
    <col min="4617" max="4617" width="15.44140625" style="407" customWidth="1"/>
    <col min="4618" max="4618" width="12.88671875" style="407" bestFit="1" customWidth="1"/>
    <col min="4619" max="4619" width="8.88671875" style="407"/>
    <col min="4620" max="4620" width="12.88671875" style="407" bestFit="1" customWidth="1"/>
    <col min="4621" max="4864" width="8.88671875" style="407"/>
    <col min="4865" max="4865" width="3.6640625" style="407" bestFit="1" customWidth="1"/>
    <col min="4866" max="4866" width="8.33203125" style="407" customWidth="1"/>
    <col min="4867" max="4867" width="46.109375" style="407" customWidth="1"/>
    <col min="4868" max="4868" width="11" style="407" customWidth="1"/>
    <col min="4869" max="4869" width="12.5546875" style="407" customWidth="1"/>
    <col min="4870" max="4870" width="10.88671875" style="407" customWidth="1"/>
    <col min="4871" max="4871" width="16.109375" style="407" customWidth="1"/>
    <col min="4872" max="4872" width="0" style="407" hidden="1" customWidth="1"/>
    <col min="4873" max="4873" width="15.44140625" style="407" customWidth="1"/>
    <col min="4874" max="4874" width="12.88671875" style="407" bestFit="1" customWidth="1"/>
    <col min="4875" max="4875" width="8.88671875" style="407"/>
    <col min="4876" max="4876" width="12.88671875" style="407" bestFit="1" customWidth="1"/>
    <col min="4877" max="5120" width="8.88671875" style="407"/>
    <col min="5121" max="5121" width="3.6640625" style="407" bestFit="1" customWidth="1"/>
    <col min="5122" max="5122" width="8.33203125" style="407" customWidth="1"/>
    <col min="5123" max="5123" width="46.109375" style="407" customWidth="1"/>
    <col min="5124" max="5124" width="11" style="407" customWidth="1"/>
    <col min="5125" max="5125" width="12.5546875" style="407" customWidth="1"/>
    <col min="5126" max="5126" width="10.88671875" style="407" customWidth="1"/>
    <col min="5127" max="5127" width="16.109375" style="407" customWidth="1"/>
    <col min="5128" max="5128" width="0" style="407" hidden="1" customWidth="1"/>
    <col min="5129" max="5129" width="15.44140625" style="407" customWidth="1"/>
    <col min="5130" max="5130" width="12.88671875" style="407" bestFit="1" customWidth="1"/>
    <col min="5131" max="5131" width="8.88671875" style="407"/>
    <col min="5132" max="5132" width="12.88671875" style="407" bestFit="1" customWidth="1"/>
    <col min="5133" max="5376" width="8.88671875" style="407"/>
    <col min="5377" max="5377" width="3.6640625" style="407" bestFit="1" customWidth="1"/>
    <col min="5378" max="5378" width="8.33203125" style="407" customWidth="1"/>
    <col min="5379" max="5379" width="46.109375" style="407" customWidth="1"/>
    <col min="5380" max="5380" width="11" style="407" customWidth="1"/>
    <col min="5381" max="5381" width="12.5546875" style="407" customWidth="1"/>
    <col min="5382" max="5382" width="10.88671875" style="407" customWidth="1"/>
    <col min="5383" max="5383" width="16.109375" style="407" customWidth="1"/>
    <col min="5384" max="5384" width="0" style="407" hidden="1" customWidth="1"/>
    <col min="5385" max="5385" width="15.44140625" style="407" customWidth="1"/>
    <col min="5386" max="5386" width="12.88671875" style="407" bestFit="1" customWidth="1"/>
    <col min="5387" max="5387" width="8.88671875" style="407"/>
    <col min="5388" max="5388" width="12.88671875" style="407" bestFit="1" customWidth="1"/>
    <col min="5389" max="5632" width="8.88671875" style="407"/>
    <col min="5633" max="5633" width="3.6640625" style="407" bestFit="1" customWidth="1"/>
    <col min="5634" max="5634" width="8.33203125" style="407" customWidth="1"/>
    <col min="5635" max="5635" width="46.109375" style="407" customWidth="1"/>
    <col min="5636" max="5636" width="11" style="407" customWidth="1"/>
    <col min="5637" max="5637" width="12.5546875" style="407" customWidth="1"/>
    <col min="5638" max="5638" width="10.88671875" style="407" customWidth="1"/>
    <col min="5639" max="5639" width="16.109375" style="407" customWidth="1"/>
    <col min="5640" max="5640" width="0" style="407" hidden="1" customWidth="1"/>
    <col min="5641" max="5641" width="15.44140625" style="407" customWidth="1"/>
    <col min="5642" max="5642" width="12.88671875" style="407" bestFit="1" customWidth="1"/>
    <col min="5643" max="5643" width="8.88671875" style="407"/>
    <col min="5644" max="5644" width="12.88671875" style="407" bestFit="1" customWidth="1"/>
    <col min="5645" max="5888" width="8.88671875" style="407"/>
    <col min="5889" max="5889" width="3.6640625" style="407" bestFit="1" customWidth="1"/>
    <col min="5890" max="5890" width="8.33203125" style="407" customWidth="1"/>
    <col min="5891" max="5891" width="46.109375" style="407" customWidth="1"/>
    <col min="5892" max="5892" width="11" style="407" customWidth="1"/>
    <col min="5893" max="5893" width="12.5546875" style="407" customWidth="1"/>
    <col min="5894" max="5894" width="10.88671875" style="407" customWidth="1"/>
    <col min="5895" max="5895" width="16.109375" style="407" customWidth="1"/>
    <col min="5896" max="5896" width="0" style="407" hidden="1" customWidth="1"/>
    <col min="5897" max="5897" width="15.44140625" style="407" customWidth="1"/>
    <col min="5898" max="5898" width="12.88671875" style="407" bestFit="1" customWidth="1"/>
    <col min="5899" max="5899" width="8.88671875" style="407"/>
    <col min="5900" max="5900" width="12.88671875" style="407" bestFit="1" customWidth="1"/>
    <col min="5901" max="6144" width="8.88671875" style="407"/>
    <col min="6145" max="6145" width="3.6640625" style="407" bestFit="1" customWidth="1"/>
    <col min="6146" max="6146" width="8.33203125" style="407" customWidth="1"/>
    <col min="6147" max="6147" width="46.109375" style="407" customWidth="1"/>
    <col min="6148" max="6148" width="11" style="407" customWidth="1"/>
    <col min="6149" max="6149" width="12.5546875" style="407" customWidth="1"/>
    <col min="6150" max="6150" width="10.88671875" style="407" customWidth="1"/>
    <col min="6151" max="6151" width="16.109375" style="407" customWidth="1"/>
    <col min="6152" max="6152" width="0" style="407" hidden="1" customWidth="1"/>
    <col min="6153" max="6153" width="15.44140625" style="407" customWidth="1"/>
    <col min="6154" max="6154" width="12.88671875" style="407" bestFit="1" customWidth="1"/>
    <col min="6155" max="6155" width="8.88671875" style="407"/>
    <col min="6156" max="6156" width="12.88671875" style="407" bestFit="1" customWidth="1"/>
    <col min="6157" max="6400" width="8.88671875" style="407"/>
    <col min="6401" max="6401" width="3.6640625" style="407" bestFit="1" customWidth="1"/>
    <col min="6402" max="6402" width="8.33203125" style="407" customWidth="1"/>
    <col min="6403" max="6403" width="46.109375" style="407" customWidth="1"/>
    <col min="6404" max="6404" width="11" style="407" customWidth="1"/>
    <col min="6405" max="6405" width="12.5546875" style="407" customWidth="1"/>
    <col min="6406" max="6406" width="10.88671875" style="407" customWidth="1"/>
    <col min="6407" max="6407" width="16.109375" style="407" customWidth="1"/>
    <col min="6408" max="6408" width="0" style="407" hidden="1" customWidth="1"/>
    <col min="6409" max="6409" width="15.44140625" style="407" customWidth="1"/>
    <col min="6410" max="6410" width="12.88671875" style="407" bestFit="1" customWidth="1"/>
    <col min="6411" max="6411" width="8.88671875" style="407"/>
    <col min="6412" max="6412" width="12.88671875" style="407" bestFit="1" customWidth="1"/>
    <col min="6413" max="6656" width="8.88671875" style="407"/>
    <col min="6657" max="6657" width="3.6640625" style="407" bestFit="1" customWidth="1"/>
    <col min="6658" max="6658" width="8.33203125" style="407" customWidth="1"/>
    <col min="6659" max="6659" width="46.109375" style="407" customWidth="1"/>
    <col min="6660" max="6660" width="11" style="407" customWidth="1"/>
    <col min="6661" max="6661" width="12.5546875" style="407" customWidth="1"/>
    <col min="6662" max="6662" width="10.88671875" style="407" customWidth="1"/>
    <col min="6663" max="6663" width="16.109375" style="407" customWidth="1"/>
    <col min="6664" max="6664" width="0" style="407" hidden="1" customWidth="1"/>
    <col min="6665" max="6665" width="15.44140625" style="407" customWidth="1"/>
    <col min="6666" max="6666" width="12.88671875" style="407" bestFit="1" customWidth="1"/>
    <col min="6667" max="6667" width="8.88671875" style="407"/>
    <col min="6668" max="6668" width="12.88671875" style="407" bestFit="1" customWidth="1"/>
    <col min="6669" max="6912" width="8.88671875" style="407"/>
    <col min="6913" max="6913" width="3.6640625" style="407" bestFit="1" customWidth="1"/>
    <col min="6914" max="6914" width="8.33203125" style="407" customWidth="1"/>
    <col min="6915" max="6915" width="46.109375" style="407" customWidth="1"/>
    <col min="6916" max="6916" width="11" style="407" customWidth="1"/>
    <col min="6917" max="6917" width="12.5546875" style="407" customWidth="1"/>
    <col min="6918" max="6918" width="10.88671875" style="407" customWidth="1"/>
    <col min="6919" max="6919" width="16.109375" style="407" customWidth="1"/>
    <col min="6920" max="6920" width="0" style="407" hidden="1" customWidth="1"/>
    <col min="6921" max="6921" width="15.44140625" style="407" customWidth="1"/>
    <col min="6922" max="6922" width="12.88671875" style="407" bestFit="1" customWidth="1"/>
    <col min="6923" max="6923" width="8.88671875" style="407"/>
    <col min="6924" max="6924" width="12.88671875" style="407" bestFit="1" customWidth="1"/>
    <col min="6925" max="7168" width="8.88671875" style="407"/>
    <col min="7169" max="7169" width="3.6640625" style="407" bestFit="1" customWidth="1"/>
    <col min="7170" max="7170" width="8.33203125" style="407" customWidth="1"/>
    <col min="7171" max="7171" width="46.109375" style="407" customWidth="1"/>
    <col min="7172" max="7172" width="11" style="407" customWidth="1"/>
    <col min="7173" max="7173" width="12.5546875" style="407" customWidth="1"/>
    <col min="7174" max="7174" width="10.88671875" style="407" customWidth="1"/>
    <col min="7175" max="7175" width="16.109375" style="407" customWidth="1"/>
    <col min="7176" max="7176" width="0" style="407" hidden="1" customWidth="1"/>
    <col min="7177" max="7177" width="15.44140625" style="407" customWidth="1"/>
    <col min="7178" max="7178" width="12.88671875" style="407" bestFit="1" customWidth="1"/>
    <col min="7179" max="7179" width="8.88671875" style="407"/>
    <col min="7180" max="7180" width="12.88671875" style="407" bestFit="1" customWidth="1"/>
    <col min="7181" max="7424" width="8.88671875" style="407"/>
    <col min="7425" max="7425" width="3.6640625" style="407" bestFit="1" customWidth="1"/>
    <col min="7426" max="7426" width="8.33203125" style="407" customWidth="1"/>
    <col min="7427" max="7427" width="46.109375" style="407" customWidth="1"/>
    <col min="7428" max="7428" width="11" style="407" customWidth="1"/>
    <col min="7429" max="7429" width="12.5546875" style="407" customWidth="1"/>
    <col min="7430" max="7430" width="10.88671875" style="407" customWidth="1"/>
    <col min="7431" max="7431" width="16.109375" style="407" customWidth="1"/>
    <col min="7432" max="7432" width="0" style="407" hidden="1" customWidth="1"/>
    <col min="7433" max="7433" width="15.44140625" style="407" customWidth="1"/>
    <col min="7434" max="7434" width="12.88671875" style="407" bestFit="1" customWidth="1"/>
    <col min="7435" max="7435" width="8.88671875" style="407"/>
    <col min="7436" max="7436" width="12.88671875" style="407" bestFit="1" customWidth="1"/>
    <col min="7437" max="7680" width="8.88671875" style="407"/>
    <col min="7681" max="7681" width="3.6640625" style="407" bestFit="1" customWidth="1"/>
    <col min="7682" max="7682" width="8.33203125" style="407" customWidth="1"/>
    <col min="7683" max="7683" width="46.109375" style="407" customWidth="1"/>
    <col min="7684" max="7684" width="11" style="407" customWidth="1"/>
    <col min="7685" max="7685" width="12.5546875" style="407" customWidth="1"/>
    <col min="7686" max="7686" width="10.88671875" style="407" customWidth="1"/>
    <col min="7687" max="7687" width="16.109375" style="407" customWidth="1"/>
    <col min="7688" max="7688" width="0" style="407" hidden="1" customWidth="1"/>
    <col min="7689" max="7689" width="15.44140625" style="407" customWidth="1"/>
    <col min="7690" max="7690" width="12.88671875" style="407" bestFit="1" customWidth="1"/>
    <col min="7691" max="7691" width="8.88671875" style="407"/>
    <col min="7692" max="7692" width="12.88671875" style="407" bestFit="1" customWidth="1"/>
    <col min="7693" max="7936" width="8.88671875" style="407"/>
    <col min="7937" max="7937" width="3.6640625" style="407" bestFit="1" customWidth="1"/>
    <col min="7938" max="7938" width="8.33203125" style="407" customWidth="1"/>
    <col min="7939" max="7939" width="46.109375" style="407" customWidth="1"/>
    <col min="7940" max="7940" width="11" style="407" customWidth="1"/>
    <col min="7941" max="7941" width="12.5546875" style="407" customWidth="1"/>
    <col min="7942" max="7942" width="10.88671875" style="407" customWidth="1"/>
    <col min="7943" max="7943" width="16.109375" style="407" customWidth="1"/>
    <col min="7944" max="7944" width="0" style="407" hidden="1" customWidth="1"/>
    <col min="7945" max="7945" width="15.44140625" style="407" customWidth="1"/>
    <col min="7946" max="7946" width="12.88671875" style="407" bestFit="1" customWidth="1"/>
    <col min="7947" max="7947" width="8.88671875" style="407"/>
    <col min="7948" max="7948" width="12.88671875" style="407" bestFit="1" customWidth="1"/>
    <col min="7949" max="8192" width="8.88671875" style="407"/>
    <col min="8193" max="8193" width="3.6640625" style="407" bestFit="1" customWidth="1"/>
    <col min="8194" max="8194" width="8.33203125" style="407" customWidth="1"/>
    <col min="8195" max="8195" width="46.109375" style="407" customWidth="1"/>
    <col min="8196" max="8196" width="11" style="407" customWidth="1"/>
    <col min="8197" max="8197" width="12.5546875" style="407" customWidth="1"/>
    <col min="8198" max="8198" width="10.88671875" style="407" customWidth="1"/>
    <col min="8199" max="8199" width="16.109375" style="407" customWidth="1"/>
    <col min="8200" max="8200" width="0" style="407" hidden="1" customWidth="1"/>
    <col min="8201" max="8201" width="15.44140625" style="407" customWidth="1"/>
    <col min="8202" max="8202" width="12.88671875" style="407" bestFit="1" customWidth="1"/>
    <col min="8203" max="8203" width="8.88671875" style="407"/>
    <col min="8204" max="8204" width="12.88671875" style="407" bestFit="1" customWidth="1"/>
    <col min="8205" max="8448" width="8.88671875" style="407"/>
    <col min="8449" max="8449" width="3.6640625" style="407" bestFit="1" customWidth="1"/>
    <col min="8450" max="8450" width="8.33203125" style="407" customWidth="1"/>
    <col min="8451" max="8451" width="46.109375" style="407" customWidth="1"/>
    <col min="8452" max="8452" width="11" style="407" customWidth="1"/>
    <col min="8453" max="8453" width="12.5546875" style="407" customWidth="1"/>
    <col min="8454" max="8454" width="10.88671875" style="407" customWidth="1"/>
    <col min="8455" max="8455" width="16.109375" style="407" customWidth="1"/>
    <col min="8456" max="8456" width="0" style="407" hidden="1" customWidth="1"/>
    <col min="8457" max="8457" width="15.44140625" style="407" customWidth="1"/>
    <col min="8458" max="8458" width="12.88671875" style="407" bestFit="1" customWidth="1"/>
    <col min="8459" max="8459" width="8.88671875" style="407"/>
    <col min="8460" max="8460" width="12.88671875" style="407" bestFit="1" customWidth="1"/>
    <col min="8461" max="8704" width="8.88671875" style="407"/>
    <col min="8705" max="8705" width="3.6640625" style="407" bestFit="1" customWidth="1"/>
    <col min="8706" max="8706" width="8.33203125" style="407" customWidth="1"/>
    <col min="8707" max="8707" width="46.109375" style="407" customWidth="1"/>
    <col min="8708" max="8708" width="11" style="407" customWidth="1"/>
    <col min="8709" max="8709" width="12.5546875" style="407" customWidth="1"/>
    <col min="8710" max="8710" width="10.88671875" style="407" customWidth="1"/>
    <col min="8711" max="8711" width="16.109375" style="407" customWidth="1"/>
    <col min="8712" max="8712" width="0" style="407" hidden="1" customWidth="1"/>
    <col min="8713" max="8713" width="15.44140625" style="407" customWidth="1"/>
    <col min="8714" max="8714" width="12.88671875" style="407" bestFit="1" customWidth="1"/>
    <col min="8715" max="8715" width="8.88671875" style="407"/>
    <col min="8716" max="8716" width="12.88671875" style="407" bestFit="1" customWidth="1"/>
    <col min="8717" max="8960" width="8.88671875" style="407"/>
    <col min="8961" max="8961" width="3.6640625" style="407" bestFit="1" customWidth="1"/>
    <col min="8962" max="8962" width="8.33203125" style="407" customWidth="1"/>
    <col min="8963" max="8963" width="46.109375" style="407" customWidth="1"/>
    <col min="8964" max="8964" width="11" style="407" customWidth="1"/>
    <col min="8965" max="8965" width="12.5546875" style="407" customWidth="1"/>
    <col min="8966" max="8966" width="10.88671875" style="407" customWidth="1"/>
    <col min="8967" max="8967" width="16.109375" style="407" customWidth="1"/>
    <col min="8968" max="8968" width="0" style="407" hidden="1" customWidth="1"/>
    <col min="8969" max="8969" width="15.44140625" style="407" customWidth="1"/>
    <col min="8970" max="8970" width="12.88671875" style="407" bestFit="1" customWidth="1"/>
    <col min="8971" max="8971" width="8.88671875" style="407"/>
    <col min="8972" max="8972" width="12.88671875" style="407" bestFit="1" customWidth="1"/>
    <col min="8973" max="9216" width="8.88671875" style="407"/>
    <col min="9217" max="9217" width="3.6640625" style="407" bestFit="1" customWidth="1"/>
    <col min="9218" max="9218" width="8.33203125" style="407" customWidth="1"/>
    <col min="9219" max="9219" width="46.109375" style="407" customWidth="1"/>
    <col min="9220" max="9220" width="11" style="407" customWidth="1"/>
    <col min="9221" max="9221" width="12.5546875" style="407" customWidth="1"/>
    <col min="9222" max="9222" width="10.88671875" style="407" customWidth="1"/>
    <col min="9223" max="9223" width="16.109375" style="407" customWidth="1"/>
    <col min="9224" max="9224" width="0" style="407" hidden="1" customWidth="1"/>
    <col min="9225" max="9225" width="15.44140625" style="407" customWidth="1"/>
    <col min="9226" max="9226" width="12.88671875" style="407" bestFit="1" customWidth="1"/>
    <col min="9227" max="9227" width="8.88671875" style="407"/>
    <col min="9228" max="9228" width="12.88671875" style="407" bestFit="1" customWidth="1"/>
    <col min="9229" max="9472" width="8.88671875" style="407"/>
    <col min="9473" max="9473" width="3.6640625" style="407" bestFit="1" customWidth="1"/>
    <col min="9474" max="9474" width="8.33203125" style="407" customWidth="1"/>
    <col min="9475" max="9475" width="46.109375" style="407" customWidth="1"/>
    <col min="9476" max="9476" width="11" style="407" customWidth="1"/>
    <col min="9477" max="9477" width="12.5546875" style="407" customWidth="1"/>
    <col min="9478" max="9478" width="10.88671875" style="407" customWidth="1"/>
    <col min="9479" max="9479" width="16.109375" style="407" customWidth="1"/>
    <col min="9480" max="9480" width="0" style="407" hidden="1" customWidth="1"/>
    <col min="9481" max="9481" width="15.44140625" style="407" customWidth="1"/>
    <col min="9482" max="9482" width="12.88671875" style="407" bestFit="1" customWidth="1"/>
    <col min="9483" max="9483" width="8.88671875" style="407"/>
    <col min="9484" max="9484" width="12.88671875" style="407" bestFit="1" customWidth="1"/>
    <col min="9485" max="9728" width="8.88671875" style="407"/>
    <col min="9729" max="9729" width="3.6640625" style="407" bestFit="1" customWidth="1"/>
    <col min="9730" max="9730" width="8.33203125" style="407" customWidth="1"/>
    <col min="9731" max="9731" width="46.109375" style="407" customWidth="1"/>
    <col min="9732" max="9732" width="11" style="407" customWidth="1"/>
    <col min="9733" max="9733" width="12.5546875" style="407" customWidth="1"/>
    <col min="9734" max="9734" width="10.88671875" style="407" customWidth="1"/>
    <col min="9735" max="9735" width="16.109375" style="407" customWidth="1"/>
    <col min="9736" max="9736" width="0" style="407" hidden="1" customWidth="1"/>
    <col min="9737" max="9737" width="15.44140625" style="407" customWidth="1"/>
    <col min="9738" max="9738" width="12.88671875" style="407" bestFit="1" customWidth="1"/>
    <col min="9739" max="9739" width="8.88671875" style="407"/>
    <col min="9740" max="9740" width="12.88671875" style="407" bestFit="1" customWidth="1"/>
    <col min="9741" max="9984" width="8.88671875" style="407"/>
    <col min="9985" max="9985" width="3.6640625" style="407" bestFit="1" customWidth="1"/>
    <col min="9986" max="9986" width="8.33203125" style="407" customWidth="1"/>
    <col min="9987" max="9987" width="46.109375" style="407" customWidth="1"/>
    <col min="9988" max="9988" width="11" style="407" customWidth="1"/>
    <col min="9989" max="9989" width="12.5546875" style="407" customWidth="1"/>
    <col min="9990" max="9990" width="10.88671875" style="407" customWidth="1"/>
    <col min="9991" max="9991" width="16.109375" style="407" customWidth="1"/>
    <col min="9992" max="9992" width="0" style="407" hidden="1" customWidth="1"/>
    <col min="9993" max="9993" width="15.44140625" style="407" customWidth="1"/>
    <col min="9994" max="9994" width="12.88671875" style="407" bestFit="1" customWidth="1"/>
    <col min="9995" max="9995" width="8.88671875" style="407"/>
    <col min="9996" max="9996" width="12.88671875" style="407" bestFit="1" customWidth="1"/>
    <col min="9997" max="10240" width="8.88671875" style="407"/>
    <col min="10241" max="10241" width="3.6640625" style="407" bestFit="1" customWidth="1"/>
    <col min="10242" max="10242" width="8.33203125" style="407" customWidth="1"/>
    <col min="10243" max="10243" width="46.109375" style="407" customWidth="1"/>
    <col min="10244" max="10244" width="11" style="407" customWidth="1"/>
    <col min="10245" max="10245" width="12.5546875" style="407" customWidth="1"/>
    <col min="10246" max="10246" width="10.88671875" style="407" customWidth="1"/>
    <col min="10247" max="10247" width="16.109375" style="407" customWidth="1"/>
    <col min="10248" max="10248" width="0" style="407" hidden="1" customWidth="1"/>
    <col min="10249" max="10249" width="15.44140625" style="407" customWidth="1"/>
    <col min="10250" max="10250" width="12.88671875" style="407" bestFit="1" customWidth="1"/>
    <col min="10251" max="10251" width="8.88671875" style="407"/>
    <col min="10252" max="10252" width="12.88671875" style="407" bestFit="1" customWidth="1"/>
    <col min="10253" max="10496" width="8.88671875" style="407"/>
    <col min="10497" max="10497" width="3.6640625" style="407" bestFit="1" customWidth="1"/>
    <col min="10498" max="10498" width="8.33203125" style="407" customWidth="1"/>
    <col min="10499" max="10499" width="46.109375" style="407" customWidth="1"/>
    <col min="10500" max="10500" width="11" style="407" customWidth="1"/>
    <col min="10501" max="10501" width="12.5546875" style="407" customWidth="1"/>
    <col min="10502" max="10502" width="10.88671875" style="407" customWidth="1"/>
    <col min="10503" max="10503" width="16.109375" style="407" customWidth="1"/>
    <col min="10504" max="10504" width="0" style="407" hidden="1" customWidth="1"/>
    <col min="10505" max="10505" width="15.44140625" style="407" customWidth="1"/>
    <col min="10506" max="10506" width="12.88671875" style="407" bestFit="1" customWidth="1"/>
    <col min="10507" max="10507" width="8.88671875" style="407"/>
    <col min="10508" max="10508" width="12.88671875" style="407" bestFit="1" customWidth="1"/>
    <col min="10509" max="10752" width="8.88671875" style="407"/>
    <col min="10753" max="10753" width="3.6640625" style="407" bestFit="1" customWidth="1"/>
    <col min="10754" max="10754" width="8.33203125" style="407" customWidth="1"/>
    <col min="10755" max="10755" width="46.109375" style="407" customWidth="1"/>
    <col min="10756" max="10756" width="11" style="407" customWidth="1"/>
    <col min="10757" max="10757" width="12.5546875" style="407" customWidth="1"/>
    <col min="10758" max="10758" width="10.88671875" style="407" customWidth="1"/>
    <col min="10759" max="10759" width="16.109375" style="407" customWidth="1"/>
    <col min="10760" max="10760" width="0" style="407" hidden="1" customWidth="1"/>
    <col min="10761" max="10761" width="15.44140625" style="407" customWidth="1"/>
    <col min="10762" max="10762" width="12.88671875" style="407" bestFit="1" customWidth="1"/>
    <col min="10763" max="10763" width="8.88671875" style="407"/>
    <col min="10764" max="10764" width="12.88671875" style="407" bestFit="1" customWidth="1"/>
    <col min="10765" max="11008" width="8.88671875" style="407"/>
    <col min="11009" max="11009" width="3.6640625" style="407" bestFit="1" customWidth="1"/>
    <col min="11010" max="11010" width="8.33203125" style="407" customWidth="1"/>
    <col min="11011" max="11011" width="46.109375" style="407" customWidth="1"/>
    <col min="11012" max="11012" width="11" style="407" customWidth="1"/>
    <col min="11013" max="11013" width="12.5546875" style="407" customWidth="1"/>
    <col min="11014" max="11014" width="10.88671875" style="407" customWidth="1"/>
    <col min="11015" max="11015" width="16.109375" style="407" customWidth="1"/>
    <col min="11016" max="11016" width="0" style="407" hidden="1" customWidth="1"/>
    <col min="11017" max="11017" width="15.44140625" style="407" customWidth="1"/>
    <col min="11018" max="11018" width="12.88671875" style="407" bestFit="1" customWidth="1"/>
    <col min="11019" max="11019" width="8.88671875" style="407"/>
    <col min="11020" max="11020" width="12.88671875" style="407" bestFit="1" customWidth="1"/>
    <col min="11021" max="11264" width="8.88671875" style="407"/>
    <col min="11265" max="11265" width="3.6640625" style="407" bestFit="1" customWidth="1"/>
    <col min="11266" max="11266" width="8.33203125" style="407" customWidth="1"/>
    <col min="11267" max="11267" width="46.109375" style="407" customWidth="1"/>
    <col min="11268" max="11268" width="11" style="407" customWidth="1"/>
    <col min="11269" max="11269" width="12.5546875" style="407" customWidth="1"/>
    <col min="11270" max="11270" width="10.88671875" style="407" customWidth="1"/>
    <col min="11271" max="11271" width="16.109375" style="407" customWidth="1"/>
    <col min="11272" max="11272" width="0" style="407" hidden="1" customWidth="1"/>
    <col min="11273" max="11273" width="15.44140625" style="407" customWidth="1"/>
    <col min="11274" max="11274" width="12.88671875" style="407" bestFit="1" customWidth="1"/>
    <col min="11275" max="11275" width="8.88671875" style="407"/>
    <col min="11276" max="11276" width="12.88671875" style="407" bestFit="1" customWidth="1"/>
    <col min="11277" max="11520" width="8.88671875" style="407"/>
    <col min="11521" max="11521" width="3.6640625" style="407" bestFit="1" customWidth="1"/>
    <col min="11522" max="11522" width="8.33203125" style="407" customWidth="1"/>
    <col min="11523" max="11523" width="46.109375" style="407" customWidth="1"/>
    <col min="11524" max="11524" width="11" style="407" customWidth="1"/>
    <col min="11525" max="11525" width="12.5546875" style="407" customWidth="1"/>
    <col min="11526" max="11526" width="10.88671875" style="407" customWidth="1"/>
    <col min="11527" max="11527" width="16.109375" style="407" customWidth="1"/>
    <col min="11528" max="11528" width="0" style="407" hidden="1" customWidth="1"/>
    <col min="11529" max="11529" width="15.44140625" style="407" customWidth="1"/>
    <col min="11530" max="11530" width="12.88671875" style="407" bestFit="1" customWidth="1"/>
    <col min="11531" max="11531" width="8.88671875" style="407"/>
    <col min="11532" max="11532" width="12.88671875" style="407" bestFit="1" customWidth="1"/>
    <col min="11533" max="11776" width="8.88671875" style="407"/>
    <col min="11777" max="11777" width="3.6640625" style="407" bestFit="1" customWidth="1"/>
    <col min="11778" max="11778" width="8.33203125" style="407" customWidth="1"/>
    <col min="11779" max="11779" width="46.109375" style="407" customWidth="1"/>
    <col min="11780" max="11780" width="11" style="407" customWidth="1"/>
    <col min="11781" max="11781" width="12.5546875" style="407" customWidth="1"/>
    <col min="11782" max="11782" width="10.88671875" style="407" customWidth="1"/>
    <col min="11783" max="11783" width="16.109375" style="407" customWidth="1"/>
    <col min="11784" max="11784" width="0" style="407" hidden="1" customWidth="1"/>
    <col min="11785" max="11785" width="15.44140625" style="407" customWidth="1"/>
    <col min="11786" max="11786" width="12.88671875" style="407" bestFit="1" customWidth="1"/>
    <col min="11787" max="11787" width="8.88671875" style="407"/>
    <col min="11788" max="11788" width="12.88671875" style="407" bestFit="1" customWidth="1"/>
    <col min="11789" max="12032" width="8.88671875" style="407"/>
    <col min="12033" max="12033" width="3.6640625" style="407" bestFit="1" customWidth="1"/>
    <col min="12034" max="12034" width="8.33203125" style="407" customWidth="1"/>
    <col min="12035" max="12035" width="46.109375" style="407" customWidth="1"/>
    <col min="12036" max="12036" width="11" style="407" customWidth="1"/>
    <col min="12037" max="12037" width="12.5546875" style="407" customWidth="1"/>
    <col min="12038" max="12038" width="10.88671875" style="407" customWidth="1"/>
    <col min="12039" max="12039" width="16.109375" style="407" customWidth="1"/>
    <col min="12040" max="12040" width="0" style="407" hidden="1" customWidth="1"/>
    <col min="12041" max="12041" width="15.44140625" style="407" customWidth="1"/>
    <col min="12042" max="12042" width="12.88671875" style="407" bestFit="1" customWidth="1"/>
    <col min="12043" max="12043" width="8.88671875" style="407"/>
    <col min="12044" max="12044" width="12.88671875" style="407" bestFit="1" customWidth="1"/>
    <col min="12045" max="12288" width="8.88671875" style="407"/>
    <col min="12289" max="12289" width="3.6640625" style="407" bestFit="1" customWidth="1"/>
    <col min="12290" max="12290" width="8.33203125" style="407" customWidth="1"/>
    <col min="12291" max="12291" width="46.109375" style="407" customWidth="1"/>
    <col min="12292" max="12292" width="11" style="407" customWidth="1"/>
    <col min="12293" max="12293" width="12.5546875" style="407" customWidth="1"/>
    <col min="12294" max="12294" width="10.88671875" style="407" customWidth="1"/>
    <col min="12295" max="12295" width="16.109375" style="407" customWidth="1"/>
    <col min="12296" max="12296" width="0" style="407" hidden="1" customWidth="1"/>
    <col min="12297" max="12297" width="15.44140625" style="407" customWidth="1"/>
    <col min="12298" max="12298" width="12.88671875" style="407" bestFit="1" customWidth="1"/>
    <col min="12299" max="12299" width="8.88671875" style="407"/>
    <col min="12300" max="12300" width="12.88671875" style="407" bestFit="1" customWidth="1"/>
    <col min="12301" max="12544" width="8.88671875" style="407"/>
    <col min="12545" max="12545" width="3.6640625" style="407" bestFit="1" customWidth="1"/>
    <col min="12546" max="12546" width="8.33203125" style="407" customWidth="1"/>
    <col min="12547" max="12547" width="46.109375" style="407" customWidth="1"/>
    <col min="12548" max="12548" width="11" style="407" customWidth="1"/>
    <col min="12549" max="12549" width="12.5546875" style="407" customWidth="1"/>
    <col min="12550" max="12550" width="10.88671875" style="407" customWidth="1"/>
    <col min="12551" max="12551" width="16.109375" style="407" customWidth="1"/>
    <col min="12552" max="12552" width="0" style="407" hidden="1" customWidth="1"/>
    <col min="12553" max="12553" width="15.44140625" style="407" customWidth="1"/>
    <col min="12554" max="12554" width="12.88671875" style="407" bestFit="1" customWidth="1"/>
    <col min="12555" max="12555" width="8.88671875" style="407"/>
    <col min="12556" max="12556" width="12.88671875" style="407" bestFit="1" customWidth="1"/>
    <col min="12557" max="12800" width="8.88671875" style="407"/>
    <col min="12801" max="12801" width="3.6640625" style="407" bestFit="1" customWidth="1"/>
    <col min="12802" max="12802" width="8.33203125" style="407" customWidth="1"/>
    <col min="12803" max="12803" width="46.109375" style="407" customWidth="1"/>
    <col min="12804" max="12804" width="11" style="407" customWidth="1"/>
    <col min="12805" max="12805" width="12.5546875" style="407" customWidth="1"/>
    <col min="12806" max="12806" width="10.88671875" style="407" customWidth="1"/>
    <col min="12807" max="12807" width="16.109375" style="407" customWidth="1"/>
    <col min="12808" max="12808" width="0" style="407" hidden="1" customWidth="1"/>
    <col min="12809" max="12809" width="15.44140625" style="407" customWidth="1"/>
    <col min="12810" max="12810" width="12.88671875" style="407" bestFit="1" customWidth="1"/>
    <col min="12811" max="12811" width="8.88671875" style="407"/>
    <col min="12812" max="12812" width="12.88671875" style="407" bestFit="1" customWidth="1"/>
    <col min="12813" max="13056" width="8.88671875" style="407"/>
    <col min="13057" max="13057" width="3.6640625" style="407" bestFit="1" customWidth="1"/>
    <col min="13058" max="13058" width="8.33203125" style="407" customWidth="1"/>
    <col min="13059" max="13059" width="46.109375" style="407" customWidth="1"/>
    <col min="13060" max="13060" width="11" style="407" customWidth="1"/>
    <col min="13061" max="13061" width="12.5546875" style="407" customWidth="1"/>
    <col min="13062" max="13062" width="10.88671875" style="407" customWidth="1"/>
    <col min="13063" max="13063" width="16.109375" style="407" customWidth="1"/>
    <col min="13064" max="13064" width="0" style="407" hidden="1" customWidth="1"/>
    <col min="13065" max="13065" width="15.44140625" style="407" customWidth="1"/>
    <col min="13066" max="13066" width="12.88671875" style="407" bestFit="1" customWidth="1"/>
    <col min="13067" max="13067" width="8.88671875" style="407"/>
    <col min="13068" max="13068" width="12.88671875" style="407" bestFit="1" customWidth="1"/>
    <col min="13069" max="13312" width="8.88671875" style="407"/>
    <col min="13313" max="13313" width="3.6640625" style="407" bestFit="1" customWidth="1"/>
    <col min="13314" max="13314" width="8.33203125" style="407" customWidth="1"/>
    <col min="13315" max="13315" width="46.109375" style="407" customWidth="1"/>
    <col min="13316" max="13316" width="11" style="407" customWidth="1"/>
    <col min="13317" max="13317" width="12.5546875" style="407" customWidth="1"/>
    <col min="13318" max="13318" width="10.88671875" style="407" customWidth="1"/>
    <col min="13319" max="13319" width="16.109375" style="407" customWidth="1"/>
    <col min="13320" max="13320" width="0" style="407" hidden="1" customWidth="1"/>
    <col min="13321" max="13321" width="15.44140625" style="407" customWidth="1"/>
    <col min="13322" max="13322" width="12.88671875" style="407" bestFit="1" customWidth="1"/>
    <col min="13323" max="13323" width="8.88671875" style="407"/>
    <col min="13324" max="13324" width="12.88671875" style="407" bestFit="1" customWidth="1"/>
    <col min="13325" max="13568" width="8.88671875" style="407"/>
    <col min="13569" max="13569" width="3.6640625" style="407" bestFit="1" customWidth="1"/>
    <col min="13570" max="13570" width="8.33203125" style="407" customWidth="1"/>
    <col min="13571" max="13571" width="46.109375" style="407" customWidth="1"/>
    <col min="13572" max="13572" width="11" style="407" customWidth="1"/>
    <col min="13573" max="13573" width="12.5546875" style="407" customWidth="1"/>
    <col min="13574" max="13574" width="10.88671875" style="407" customWidth="1"/>
    <col min="13575" max="13575" width="16.109375" style="407" customWidth="1"/>
    <col min="13576" max="13576" width="0" style="407" hidden="1" customWidth="1"/>
    <col min="13577" max="13577" width="15.44140625" style="407" customWidth="1"/>
    <col min="13578" max="13578" width="12.88671875" style="407" bestFit="1" customWidth="1"/>
    <col min="13579" max="13579" width="8.88671875" style="407"/>
    <col min="13580" max="13580" width="12.88671875" style="407" bestFit="1" customWidth="1"/>
    <col min="13581" max="13824" width="8.88671875" style="407"/>
    <col min="13825" max="13825" width="3.6640625" style="407" bestFit="1" customWidth="1"/>
    <col min="13826" max="13826" width="8.33203125" style="407" customWidth="1"/>
    <col min="13827" max="13827" width="46.109375" style="407" customWidth="1"/>
    <col min="13828" max="13828" width="11" style="407" customWidth="1"/>
    <col min="13829" max="13829" width="12.5546875" style="407" customWidth="1"/>
    <col min="13830" max="13830" width="10.88671875" style="407" customWidth="1"/>
    <col min="13831" max="13831" width="16.109375" style="407" customWidth="1"/>
    <col min="13832" max="13832" width="0" style="407" hidden="1" customWidth="1"/>
    <col min="13833" max="13833" width="15.44140625" style="407" customWidth="1"/>
    <col min="13834" max="13834" width="12.88671875" style="407" bestFit="1" customWidth="1"/>
    <col min="13835" max="13835" width="8.88671875" style="407"/>
    <col min="13836" max="13836" width="12.88671875" style="407" bestFit="1" customWidth="1"/>
    <col min="13837" max="14080" width="8.88671875" style="407"/>
    <col min="14081" max="14081" width="3.6640625" style="407" bestFit="1" customWidth="1"/>
    <col min="14082" max="14082" width="8.33203125" style="407" customWidth="1"/>
    <col min="14083" max="14083" width="46.109375" style="407" customWidth="1"/>
    <col min="14084" max="14084" width="11" style="407" customWidth="1"/>
    <col min="14085" max="14085" width="12.5546875" style="407" customWidth="1"/>
    <col min="14086" max="14086" width="10.88671875" style="407" customWidth="1"/>
    <col min="14087" max="14087" width="16.109375" style="407" customWidth="1"/>
    <col min="14088" max="14088" width="0" style="407" hidden="1" customWidth="1"/>
    <col min="14089" max="14089" width="15.44140625" style="407" customWidth="1"/>
    <col min="14090" max="14090" width="12.88671875" style="407" bestFit="1" customWidth="1"/>
    <col min="14091" max="14091" width="8.88671875" style="407"/>
    <col min="14092" max="14092" width="12.88671875" style="407" bestFit="1" customWidth="1"/>
    <col min="14093" max="14336" width="8.88671875" style="407"/>
    <col min="14337" max="14337" width="3.6640625" style="407" bestFit="1" customWidth="1"/>
    <col min="14338" max="14338" width="8.33203125" style="407" customWidth="1"/>
    <col min="14339" max="14339" width="46.109375" style="407" customWidth="1"/>
    <col min="14340" max="14340" width="11" style="407" customWidth="1"/>
    <col min="14341" max="14341" width="12.5546875" style="407" customWidth="1"/>
    <col min="14342" max="14342" width="10.88671875" style="407" customWidth="1"/>
    <col min="14343" max="14343" width="16.109375" style="407" customWidth="1"/>
    <col min="14344" max="14344" width="0" style="407" hidden="1" customWidth="1"/>
    <col min="14345" max="14345" width="15.44140625" style="407" customWidth="1"/>
    <col min="14346" max="14346" width="12.88671875" style="407" bestFit="1" customWidth="1"/>
    <col min="14347" max="14347" width="8.88671875" style="407"/>
    <col min="14348" max="14348" width="12.88671875" style="407" bestFit="1" customWidth="1"/>
    <col min="14349" max="14592" width="8.88671875" style="407"/>
    <col min="14593" max="14593" width="3.6640625" style="407" bestFit="1" customWidth="1"/>
    <col min="14594" max="14594" width="8.33203125" style="407" customWidth="1"/>
    <col min="14595" max="14595" width="46.109375" style="407" customWidth="1"/>
    <col min="14596" max="14596" width="11" style="407" customWidth="1"/>
    <col min="14597" max="14597" width="12.5546875" style="407" customWidth="1"/>
    <col min="14598" max="14598" width="10.88671875" style="407" customWidth="1"/>
    <col min="14599" max="14599" width="16.109375" style="407" customWidth="1"/>
    <col min="14600" max="14600" width="0" style="407" hidden="1" customWidth="1"/>
    <col min="14601" max="14601" width="15.44140625" style="407" customWidth="1"/>
    <col min="14602" max="14602" width="12.88671875" style="407" bestFit="1" customWidth="1"/>
    <col min="14603" max="14603" width="8.88671875" style="407"/>
    <col min="14604" max="14604" width="12.88671875" style="407" bestFit="1" customWidth="1"/>
    <col min="14605" max="14848" width="8.88671875" style="407"/>
    <col min="14849" max="14849" width="3.6640625" style="407" bestFit="1" customWidth="1"/>
    <col min="14850" max="14850" width="8.33203125" style="407" customWidth="1"/>
    <col min="14851" max="14851" width="46.109375" style="407" customWidth="1"/>
    <col min="14852" max="14852" width="11" style="407" customWidth="1"/>
    <col min="14853" max="14853" width="12.5546875" style="407" customWidth="1"/>
    <col min="14854" max="14854" width="10.88671875" style="407" customWidth="1"/>
    <col min="14855" max="14855" width="16.109375" style="407" customWidth="1"/>
    <col min="14856" max="14856" width="0" style="407" hidden="1" customWidth="1"/>
    <col min="14857" max="14857" width="15.44140625" style="407" customWidth="1"/>
    <col min="14858" max="14858" width="12.88671875" style="407" bestFit="1" customWidth="1"/>
    <col min="14859" max="14859" width="8.88671875" style="407"/>
    <col min="14860" max="14860" width="12.88671875" style="407" bestFit="1" customWidth="1"/>
    <col min="14861" max="15104" width="8.88671875" style="407"/>
    <col min="15105" max="15105" width="3.6640625" style="407" bestFit="1" customWidth="1"/>
    <col min="15106" max="15106" width="8.33203125" style="407" customWidth="1"/>
    <col min="15107" max="15107" width="46.109375" style="407" customWidth="1"/>
    <col min="15108" max="15108" width="11" style="407" customWidth="1"/>
    <col min="15109" max="15109" width="12.5546875" style="407" customWidth="1"/>
    <col min="15110" max="15110" width="10.88671875" style="407" customWidth="1"/>
    <col min="15111" max="15111" width="16.109375" style="407" customWidth="1"/>
    <col min="15112" max="15112" width="0" style="407" hidden="1" customWidth="1"/>
    <col min="15113" max="15113" width="15.44140625" style="407" customWidth="1"/>
    <col min="15114" max="15114" width="12.88671875" style="407" bestFit="1" customWidth="1"/>
    <col min="15115" max="15115" width="8.88671875" style="407"/>
    <col min="15116" max="15116" width="12.88671875" style="407" bestFit="1" customWidth="1"/>
    <col min="15117" max="15360" width="8.88671875" style="407"/>
    <col min="15361" max="15361" width="3.6640625" style="407" bestFit="1" customWidth="1"/>
    <col min="15362" max="15362" width="8.33203125" style="407" customWidth="1"/>
    <col min="15363" max="15363" width="46.109375" style="407" customWidth="1"/>
    <col min="15364" max="15364" width="11" style="407" customWidth="1"/>
    <col min="15365" max="15365" width="12.5546875" style="407" customWidth="1"/>
    <col min="15366" max="15366" width="10.88671875" style="407" customWidth="1"/>
    <col min="15367" max="15367" width="16.109375" style="407" customWidth="1"/>
    <col min="15368" max="15368" width="0" style="407" hidden="1" customWidth="1"/>
    <col min="15369" max="15369" width="15.44140625" style="407" customWidth="1"/>
    <col min="15370" max="15370" width="12.88671875" style="407" bestFit="1" customWidth="1"/>
    <col min="15371" max="15371" width="8.88671875" style="407"/>
    <col min="15372" max="15372" width="12.88671875" style="407" bestFit="1" customWidth="1"/>
    <col min="15373" max="15616" width="8.88671875" style="407"/>
    <col min="15617" max="15617" width="3.6640625" style="407" bestFit="1" customWidth="1"/>
    <col min="15618" max="15618" width="8.33203125" style="407" customWidth="1"/>
    <col min="15619" max="15619" width="46.109375" style="407" customWidth="1"/>
    <col min="15620" max="15620" width="11" style="407" customWidth="1"/>
    <col min="15621" max="15621" width="12.5546875" style="407" customWidth="1"/>
    <col min="15622" max="15622" width="10.88671875" style="407" customWidth="1"/>
    <col min="15623" max="15623" width="16.109375" style="407" customWidth="1"/>
    <col min="15624" max="15624" width="0" style="407" hidden="1" customWidth="1"/>
    <col min="15625" max="15625" width="15.44140625" style="407" customWidth="1"/>
    <col min="15626" max="15626" width="12.88671875" style="407" bestFit="1" customWidth="1"/>
    <col min="15627" max="15627" width="8.88671875" style="407"/>
    <col min="15628" max="15628" width="12.88671875" style="407" bestFit="1" customWidth="1"/>
    <col min="15629" max="15872" width="8.88671875" style="407"/>
    <col min="15873" max="15873" width="3.6640625" style="407" bestFit="1" customWidth="1"/>
    <col min="15874" max="15874" width="8.33203125" style="407" customWidth="1"/>
    <col min="15875" max="15875" width="46.109375" style="407" customWidth="1"/>
    <col min="15876" max="15876" width="11" style="407" customWidth="1"/>
    <col min="15877" max="15877" width="12.5546875" style="407" customWidth="1"/>
    <col min="15878" max="15878" width="10.88671875" style="407" customWidth="1"/>
    <col min="15879" max="15879" width="16.109375" style="407" customWidth="1"/>
    <col min="15880" max="15880" width="0" style="407" hidden="1" customWidth="1"/>
    <col min="15881" max="15881" width="15.44140625" style="407" customWidth="1"/>
    <col min="15882" max="15882" width="12.88671875" style="407" bestFit="1" customWidth="1"/>
    <col min="15883" max="15883" width="8.88671875" style="407"/>
    <col min="15884" max="15884" width="12.88671875" style="407" bestFit="1" customWidth="1"/>
    <col min="15885" max="16128" width="8.88671875" style="407"/>
    <col min="16129" max="16129" width="3.6640625" style="407" bestFit="1" customWidth="1"/>
    <col min="16130" max="16130" width="8.33203125" style="407" customWidth="1"/>
    <col min="16131" max="16131" width="46.109375" style="407" customWidth="1"/>
    <col min="16132" max="16132" width="11" style="407" customWidth="1"/>
    <col min="16133" max="16133" width="12.5546875" style="407" customWidth="1"/>
    <col min="16134" max="16134" width="10.88671875" style="407" customWidth="1"/>
    <col min="16135" max="16135" width="16.109375" style="407" customWidth="1"/>
    <col min="16136" max="16136" width="0" style="407" hidden="1" customWidth="1"/>
    <col min="16137" max="16137" width="15.44140625" style="407" customWidth="1"/>
    <col min="16138" max="16138" width="12.88671875" style="407" bestFit="1" customWidth="1"/>
    <col min="16139" max="16139" width="8.88671875" style="407"/>
    <col min="16140" max="16140" width="12.88671875" style="407" bestFit="1" customWidth="1"/>
    <col min="16141" max="16384" width="8.88671875" style="407"/>
  </cols>
  <sheetData>
    <row r="1" spans="1:12" s="26" customFormat="1" ht="41.4" customHeight="1">
      <c r="A1" s="508" t="s">
        <v>928</v>
      </c>
      <c r="B1" s="488"/>
      <c r="C1" s="489"/>
      <c r="D1" s="509"/>
      <c r="E1" s="510"/>
      <c r="F1" s="510"/>
      <c r="G1" s="511"/>
      <c r="H1" s="311"/>
      <c r="I1" s="375">
        <f>G22/'[5]Grand Summary'!H40</f>
        <v>0</v>
      </c>
    </row>
    <row r="2" spans="1:12" s="26" customFormat="1" ht="18" customHeight="1">
      <c r="A2" s="622" t="s">
        <v>18</v>
      </c>
      <c r="B2" s="624" t="s">
        <v>19</v>
      </c>
      <c r="C2" s="626" t="s">
        <v>11</v>
      </c>
      <c r="D2" s="626" t="s">
        <v>20</v>
      </c>
      <c r="E2" s="626" t="s">
        <v>929</v>
      </c>
      <c r="F2" s="627" t="s">
        <v>930</v>
      </c>
      <c r="G2" s="628" t="s">
        <v>23</v>
      </c>
      <c r="H2" s="311"/>
      <c r="K2" s="376">
        <f>11*150000</f>
        <v>1650000</v>
      </c>
    </row>
    <row r="3" spans="1:12" s="26" customFormat="1" ht="18" customHeight="1">
      <c r="A3" s="623"/>
      <c r="B3" s="625"/>
      <c r="C3" s="626"/>
      <c r="D3" s="626"/>
      <c r="E3" s="626"/>
      <c r="F3" s="627"/>
      <c r="G3" s="628"/>
      <c r="H3" s="377"/>
    </row>
    <row r="4" spans="1:12" s="26" customFormat="1" ht="27.6" customHeight="1">
      <c r="A4" s="512"/>
      <c r="B4" s="513"/>
      <c r="C4" s="514" t="str">
        <f>'[4]Bill No 1'!C10</f>
        <v>PROJECT NAME BOARDS/ PLAQUES</v>
      </c>
      <c r="D4" s="513"/>
      <c r="E4" s="513"/>
      <c r="F4" s="515"/>
      <c r="G4" s="516"/>
      <c r="H4" s="377"/>
    </row>
    <row r="5" spans="1:12" s="379" customFormat="1" ht="45.6" customHeight="1">
      <c r="A5" s="497" t="s">
        <v>931</v>
      </c>
      <c r="B5" s="45"/>
      <c r="C5" s="381" t="s">
        <v>917</v>
      </c>
      <c r="D5" s="225" t="s">
        <v>932</v>
      </c>
      <c r="E5" s="517">
        <f>'Bill No 07 '!G5</f>
        <v>100000</v>
      </c>
      <c r="F5" s="397"/>
      <c r="G5" s="399"/>
      <c r="H5" s="311"/>
      <c r="J5" s="380"/>
    </row>
    <row r="6" spans="1:12" s="379" customFormat="1" ht="21" customHeight="1">
      <c r="A6" s="497"/>
      <c r="B6" s="45"/>
      <c r="C6" s="518" t="str">
        <f>'[4]Bill No 1'!C13</f>
        <v>SERVICES</v>
      </c>
      <c r="D6" s="225"/>
      <c r="E6" s="517">
        <f>'Bill No 07 '!G6</f>
        <v>0</v>
      </c>
      <c r="F6" s="397"/>
      <c r="G6" s="399"/>
      <c r="H6" s="311"/>
      <c r="J6" s="380"/>
    </row>
    <row r="7" spans="1:12" s="379" customFormat="1" ht="44.4" customHeight="1">
      <c r="A7" s="497" t="s">
        <v>933</v>
      </c>
      <c r="B7" s="45"/>
      <c r="C7" s="381" t="s">
        <v>918</v>
      </c>
      <c r="D7" s="225" t="s">
        <v>932</v>
      </c>
      <c r="E7" s="517">
        <f>'Bill No 07 '!G7</f>
        <v>1000000</v>
      </c>
      <c r="F7" s="397"/>
      <c r="G7" s="399"/>
      <c r="H7" s="311"/>
      <c r="J7" s="380"/>
    </row>
    <row r="8" spans="1:12" s="379" customFormat="1" ht="27" customHeight="1">
      <c r="A8" s="497"/>
      <c r="B8" s="45"/>
      <c r="C8" s="518" t="str">
        <f>'[4]Bill No 1'!C17</f>
        <v>ENVIRONMENTAL MANAGEMENT</v>
      </c>
      <c r="D8" s="395"/>
      <c r="E8" s="517">
        <f>'Bill No 07 '!G8</f>
        <v>0</v>
      </c>
      <c r="F8" s="519"/>
      <c r="G8" s="399"/>
      <c r="H8" s="388"/>
      <c r="J8" s="380"/>
    </row>
    <row r="9" spans="1:12" s="379" customFormat="1" ht="42.6" customHeight="1">
      <c r="A9" s="497" t="s">
        <v>934</v>
      </c>
      <c r="B9" s="45"/>
      <c r="C9" s="381" t="s">
        <v>919</v>
      </c>
      <c r="D9" s="225" t="s">
        <v>932</v>
      </c>
      <c r="E9" s="517">
        <f>'Bill No 07 '!G9</f>
        <v>1250000</v>
      </c>
      <c r="F9" s="397"/>
      <c r="G9" s="399"/>
      <c r="H9" s="388"/>
      <c r="J9" s="380"/>
    </row>
    <row r="10" spans="1:12" s="379" customFormat="1" ht="27" customHeight="1">
      <c r="A10" s="497"/>
      <c r="B10" s="45"/>
      <c r="C10" s="518" t="str">
        <f>'[4]Bill No 1'!C22</f>
        <v>TRAFFIC CONTROL</v>
      </c>
      <c r="D10" s="225"/>
      <c r="E10" s="517">
        <f>'Bill No 07 '!G10</f>
        <v>0</v>
      </c>
      <c r="F10" s="397"/>
      <c r="G10" s="399"/>
      <c r="H10" s="388"/>
      <c r="J10" s="380"/>
    </row>
    <row r="11" spans="1:12" s="379" customFormat="1" ht="51.6" customHeight="1">
      <c r="A11" s="497" t="s">
        <v>935</v>
      </c>
      <c r="B11" s="45"/>
      <c r="C11" s="381" t="s">
        <v>920</v>
      </c>
      <c r="D11" s="225" t="s">
        <v>932</v>
      </c>
      <c r="E11" s="517">
        <f>'Bill No 07 '!G11</f>
        <v>2000000</v>
      </c>
      <c r="F11" s="397"/>
      <c r="G11" s="399"/>
      <c r="H11" s="388"/>
      <c r="J11" s="380"/>
    </row>
    <row r="12" spans="1:12" s="379" customFormat="1" ht="26.4" customHeight="1">
      <c r="A12" s="497"/>
      <c r="B12" s="45"/>
      <c r="C12" s="518" t="str">
        <f>'[4]Bill No 1'!C24</f>
        <v>HEALTH &amp; SAFETY</v>
      </c>
      <c r="D12" s="225"/>
      <c r="E12" s="517">
        <f>'Bill No 07 '!G12</f>
        <v>0</v>
      </c>
      <c r="F12" s="397"/>
      <c r="G12" s="399"/>
      <c r="H12" s="388"/>
      <c r="J12" s="380"/>
    </row>
    <row r="13" spans="1:12" s="379" customFormat="1" ht="40.799999999999997" customHeight="1">
      <c r="A13" s="497" t="s">
        <v>936</v>
      </c>
      <c r="B13" s="485"/>
      <c r="C13" s="381" t="s">
        <v>921</v>
      </c>
      <c r="D13" s="225" t="s">
        <v>932</v>
      </c>
      <c r="E13" s="517">
        <f>'Bill No 07 '!G13</f>
        <v>180000</v>
      </c>
      <c r="F13" s="397"/>
      <c r="G13" s="399"/>
      <c r="H13" s="311"/>
      <c r="J13" s="380"/>
    </row>
    <row r="14" spans="1:12" s="379" customFormat="1" ht="25.2" customHeight="1">
      <c r="A14" s="497"/>
      <c r="B14" s="485"/>
      <c r="C14" s="518" t="str">
        <f>'[4]Bill No 1'!C27</f>
        <v>UTILITY RELOCATION</v>
      </c>
      <c r="D14" s="225"/>
      <c r="E14" s="517">
        <f>'Bill No 07 '!G14</f>
        <v>0</v>
      </c>
      <c r="F14" s="397"/>
      <c r="G14" s="399"/>
      <c r="H14" s="311"/>
      <c r="J14" s="380"/>
    </row>
    <row r="15" spans="1:12" s="379" customFormat="1" ht="35.25" customHeight="1">
      <c r="A15" s="497" t="s">
        <v>937</v>
      </c>
      <c r="B15" s="394"/>
      <c r="C15" s="381" t="s">
        <v>922</v>
      </c>
      <c r="D15" s="225" t="s">
        <v>932</v>
      </c>
      <c r="E15" s="517">
        <f>'Bill No 07 '!G15</f>
        <v>500000</v>
      </c>
      <c r="F15" s="397"/>
      <c r="G15" s="399"/>
      <c r="H15" s="311"/>
      <c r="I15" s="392"/>
      <c r="J15" s="393"/>
      <c r="K15" s="392"/>
      <c r="L15" s="392"/>
    </row>
    <row r="16" spans="1:12" s="379" customFormat="1" ht="26.4" customHeight="1">
      <c r="A16" s="497"/>
      <c r="B16" s="394"/>
      <c r="C16" s="518" t="str">
        <f>'[4]Bill No 1'!C39</f>
        <v>MONITORING</v>
      </c>
      <c r="D16" s="225"/>
      <c r="E16" s="517">
        <f>'Bill No 07 '!G16</f>
        <v>0</v>
      </c>
      <c r="F16" s="397"/>
      <c r="G16" s="399"/>
      <c r="H16" s="311"/>
      <c r="I16" s="392"/>
      <c r="J16" s="393"/>
      <c r="K16" s="392"/>
      <c r="L16" s="392"/>
    </row>
    <row r="17" spans="1:16140" s="379" customFormat="1" ht="35.1" customHeight="1">
      <c r="A17" s="497" t="s">
        <v>938</v>
      </c>
      <c r="B17" s="45"/>
      <c r="C17" s="381" t="s">
        <v>923</v>
      </c>
      <c r="D17" s="225" t="s">
        <v>932</v>
      </c>
      <c r="E17" s="517">
        <f>'Bill No 07 '!G17</f>
        <v>5000000</v>
      </c>
      <c r="F17" s="397"/>
      <c r="G17" s="399"/>
      <c r="H17" s="311"/>
      <c r="I17" s="392"/>
      <c r="J17" s="393"/>
      <c r="K17" s="392"/>
      <c r="L17" s="392"/>
    </row>
    <row r="18" spans="1:16140" s="379" customFormat="1" ht="27" customHeight="1">
      <c r="A18" s="497"/>
      <c r="B18" s="394"/>
      <c r="C18" s="518" t="str">
        <f>'[4]Bill No 1'!C42</f>
        <v>REMOVAL OF EXISTING STRUCTURES</v>
      </c>
      <c r="D18" s="225"/>
      <c r="E18" s="517">
        <f>'Bill No 07 '!G18</f>
        <v>0</v>
      </c>
      <c r="F18" s="397"/>
      <c r="G18" s="399"/>
      <c r="H18" s="311"/>
      <c r="I18" s="392"/>
      <c r="J18" s="393"/>
      <c r="K18" s="392"/>
      <c r="L18" s="392"/>
    </row>
    <row r="19" spans="1:16140" s="379" customFormat="1" ht="37.799999999999997" customHeight="1">
      <c r="A19" s="497" t="s">
        <v>939</v>
      </c>
      <c r="B19" s="394"/>
      <c r="C19" s="381" t="s">
        <v>924</v>
      </c>
      <c r="D19" s="225" t="s">
        <v>932</v>
      </c>
      <c r="E19" s="517">
        <f>'Bill No 07 '!G19</f>
        <v>300000</v>
      </c>
      <c r="F19" s="397"/>
      <c r="G19" s="399"/>
      <c r="H19" s="311"/>
      <c r="I19" s="392"/>
      <c r="J19" s="401"/>
      <c r="K19" s="392"/>
      <c r="L19" s="392"/>
    </row>
    <row r="20" spans="1:16140" s="379" customFormat="1" ht="45.6" customHeight="1">
      <c r="A20" s="497"/>
      <c r="B20" s="394"/>
      <c r="C20" s="518" t="str">
        <f>'[4]Bill No 1'!C44</f>
        <v>DEVELOPMENT OF ACCESS ROADS, REHABILITATION OF ROADS &amp; EXISTING DRAINAGE</v>
      </c>
      <c r="D20" s="225"/>
      <c r="E20" s="517">
        <f>'Bill No 07 '!G20</f>
        <v>0</v>
      </c>
      <c r="F20" s="397"/>
      <c r="G20" s="399"/>
      <c r="H20" s="311"/>
      <c r="I20" s="392"/>
      <c r="J20" s="401"/>
      <c r="K20" s="392"/>
      <c r="L20" s="392"/>
    </row>
    <row r="21" spans="1:16140" s="379" customFormat="1" ht="80.400000000000006" customHeight="1">
      <c r="A21" s="497" t="s">
        <v>940</v>
      </c>
      <c r="B21" s="394"/>
      <c r="C21" s="381" t="s">
        <v>925</v>
      </c>
      <c r="D21" s="225" t="s">
        <v>932</v>
      </c>
      <c r="E21" s="517">
        <f>'Bill No 07 '!G21</f>
        <v>2000000</v>
      </c>
      <c r="F21" s="397"/>
      <c r="G21" s="399"/>
      <c r="H21" s="311"/>
      <c r="I21" s="392"/>
      <c r="J21" s="401"/>
      <c r="K21" s="392"/>
      <c r="L21" s="392"/>
    </row>
    <row r="22" spans="1:16140" ht="30" customHeight="1" thickBot="1">
      <c r="A22" s="520"/>
      <c r="B22" s="618" t="s">
        <v>941</v>
      </c>
      <c r="C22" s="618"/>
      <c r="D22" s="618"/>
      <c r="E22" s="618"/>
      <c r="F22" s="618"/>
      <c r="G22" s="521">
        <f>SUM(G5:G21)</f>
        <v>0</v>
      </c>
      <c r="I22" s="392"/>
      <c r="J22" s="401"/>
      <c r="K22" s="392"/>
      <c r="L22" s="392">
        <f>J22*M22</f>
        <v>0</v>
      </c>
    </row>
    <row r="24" spans="1:16140" s="406" customFormat="1">
      <c r="A24" s="408"/>
      <c r="B24" s="408"/>
      <c r="C24" s="407"/>
      <c r="D24" s="409"/>
      <c r="E24" s="409"/>
      <c r="F24" s="410"/>
      <c r="G24" s="410" t="e">
        <f>SUM(G20,#REF!,#REF!,#REF!,#REF!,#REF!,#REF!,#REF!,#REF!,#REF!)</f>
        <v>#REF!</v>
      </c>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07"/>
      <c r="BL24" s="407"/>
      <c r="BM24" s="407"/>
      <c r="BN24" s="407"/>
      <c r="BO24" s="407"/>
      <c r="BP24" s="407"/>
      <c r="BQ24" s="407"/>
      <c r="BR24" s="407"/>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c r="DN24" s="407"/>
      <c r="DO24" s="407"/>
      <c r="DP24" s="407"/>
      <c r="DQ24" s="407"/>
      <c r="DR24" s="407"/>
      <c r="DS24" s="407"/>
      <c r="DT24" s="407"/>
      <c r="DU24" s="407"/>
      <c r="DV24" s="407"/>
      <c r="DW24" s="407"/>
      <c r="DX24" s="407"/>
      <c r="DY24" s="407"/>
      <c r="DZ24" s="407"/>
      <c r="EA24" s="407"/>
      <c r="EB24" s="407"/>
      <c r="EC24" s="407"/>
      <c r="ED24" s="407"/>
      <c r="EE24" s="407"/>
      <c r="EF24" s="407"/>
      <c r="EG24" s="407"/>
      <c r="EH24" s="407"/>
      <c r="EI24" s="407"/>
      <c r="EJ24" s="407"/>
      <c r="EK24" s="407"/>
      <c r="EL24" s="407"/>
      <c r="EM24" s="407"/>
      <c r="EN24" s="407"/>
      <c r="EO24" s="407"/>
      <c r="EP24" s="407"/>
      <c r="EQ24" s="407"/>
      <c r="ER24" s="407"/>
      <c r="ES24" s="407"/>
      <c r="ET24" s="407"/>
      <c r="EU24" s="407"/>
      <c r="EV24" s="407"/>
      <c r="EW24" s="407"/>
      <c r="EX24" s="407"/>
      <c r="EY24" s="407"/>
      <c r="EZ24" s="407"/>
      <c r="FA24" s="407"/>
      <c r="FB24" s="407"/>
      <c r="FC24" s="407"/>
      <c r="FD24" s="407"/>
      <c r="FE24" s="407"/>
      <c r="FF24" s="407"/>
      <c r="FG24" s="407"/>
      <c r="FH24" s="407"/>
      <c r="FI24" s="407"/>
      <c r="FJ24" s="407"/>
      <c r="FK24" s="407"/>
      <c r="FL24" s="407"/>
      <c r="FM24" s="407"/>
      <c r="FN24" s="407"/>
      <c r="FO24" s="407"/>
      <c r="FP24" s="407"/>
      <c r="FQ24" s="407"/>
      <c r="FR24" s="407"/>
      <c r="FS24" s="407"/>
      <c r="FT24" s="407"/>
      <c r="FU24" s="407"/>
      <c r="FV24" s="407"/>
      <c r="FW24" s="407"/>
      <c r="FX24" s="407"/>
      <c r="FY24" s="407"/>
      <c r="FZ24" s="407"/>
      <c r="GA24" s="407"/>
      <c r="GB24" s="407"/>
      <c r="GC24" s="407"/>
      <c r="GD24" s="407"/>
      <c r="GE24" s="407"/>
      <c r="GF24" s="407"/>
      <c r="GG24" s="407"/>
      <c r="GH24" s="407"/>
      <c r="GI24" s="407"/>
      <c r="GJ24" s="407"/>
      <c r="GK24" s="407"/>
      <c r="GL24" s="407"/>
      <c r="GM24" s="407"/>
      <c r="GN24" s="407"/>
      <c r="GO24" s="407"/>
      <c r="GP24" s="407"/>
      <c r="GQ24" s="407"/>
      <c r="GR24" s="407"/>
      <c r="GS24" s="407"/>
      <c r="GT24" s="407"/>
      <c r="GU24" s="407"/>
      <c r="GV24" s="407"/>
      <c r="GW24" s="407"/>
      <c r="GX24" s="407"/>
      <c r="GY24" s="407"/>
      <c r="GZ24" s="407"/>
      <c r="HA24" s="407"/>
      <c r="HB24" s="407"/>
      <c r="HC24" s="407"/>
      <c r="HD24" s="407"/>
      <c r="HE24" s="407"/>
      <c r="HF24" s="407"/>
      <c r="HG24" s="407"/>
      <c r="HH24" s="407"/>
      <c r="HI24" s="407"/>
      <c r="HJ24" s="407"/>
      <c r="HK24" s="407"/>
      <c r="HL24" s="407"/>
      <c r="HM24" s="407"/>
      <c r="HN24" s="407"/>
      <c r="HO24" s="407"/>
      <c r="HP24" s="407"/>
      <c r="HQ24" s="407"/>
      <c r="HR24" s="407"/>
      <c r="HS24" s="407"/>
      <c r="HT24" s="407"/>
      <c r="HU24" s="407"/>
      <c r="HV24" s="407"/>
      <c r="HW24" s="407"/>
      <c r="HX24" s="407"/>
      <c r="HY24" s="407"/>
      <c r="HZ24" s="407"/>
      <c r="IA24" s="407"/>
      <c r="IB24" s="407"/>
      <c r="IC24" s="407"/>
      <c r="ID24" s="407"/>
      <c r="IE24" s="407"/>
      <c r="IF24" s="407"/>
      <c r="IG24" s="407"/>
      <c r="IH24" s="407"/>
      <c r="II24" s="407"/>
      <c r="IJ24" s="407"/>
      <c r="IK24" s="407"/>
      <c r="IL24" s="407"/>
      <c r="IM24" s="407"/>
      <c r="IN24" s="407"/>
      <c r="IO24" s="407"/>
      <c r="IP24" s="407"/>
      <c r="IQ24" s="407"/>
      <c r="IR24" s="407"/>
      <c r="IS24" s="407"/>
      <c r="IT24" s="407"/>
      <c r="IU24" s="407"/>
      <c r="IV24" s="407"/>
      <c r="IW24" s="407"/>
      <c r="IX24" s="407"/>
      <c r="IY24" s="407"/>
      <c r="IZ24" s="407"/>
      <c r="JA24" s="407"/>
      <c r="JB24" s="407"/>
      <c r="JC24" s="407"/>
      <c r="JD24" s="407"/>
      <c r="JE24" s="407"/>
      <c r="JF24" s="407"/>
      <c r="JG24" s="407"/>
      <c r="JH24" s="407"/>
      <c r="JI24" s="407"/>
      <c r="JJ24" s="407"/>
      <c r="JK24" s="407"/>
      <c r="JL24" s="407"/>
      <c r="JM24" s="407"/>
      <c r="JN24" s="407"/>
      <c r="JO24" s="407"/>
      <c r="JP24" s="407"/>
      <c r="JQ24" s="407"/>
      <c r="JR24" s="407"/>
      <c r="JS24" s="407"/>
      <c r="JT24" s="407"/>
      <c r="JU24" s="407"/>
      <c r="JV24" s="407"/>
      <c r="JW24" s="407"/>
      <c r="JX24" s="407"/>
      <c r="JY24" s="407"/>
      <c r="JZ24" s="407"/>
      <c r="KA24" s="407"/>
      <c r="KB24" s="407"/>
      <c r="KC24" s="407"/>
      <c r="KD24" s="407"/>
      <c r="KE24" s="407"/>
      <c r="KF24" s="407"/>
      <c r="KG24" s="407"/>
      <c r="KH24" s="407"/>
      <c r="KI24" s="407"/>
      <c r="KJ24" s="407"/>
      <c r="KK24" s="407"/>
      <c r="KL24" s="407"/>
      <c r="KM24" s="407"/>
      <c r="KN24" s="407"/>
      <c r="KO24" s="407"/>
      <c r="KP24" s="407"/>
      <c r="KQ24" s="407"/>
      <c r="KR24" s="407"/>
      <c r="KS24" s="407"/>
      <c r="KT24" s="407"/>
      <c r="KU24" s="407"/>
      <c r="KV24" s="407"/>
      <c r="KW24" s="407"/>
      <c r="KX24" s="407"/>
      <c r="KY24" s="407"/>
      <c r="KZ24" s="407"/>
      <c r="LA24" s="407"/>
      <c r="LB24" s="407"/>
      <c r="LC24" s="407"/>
      <c r="LD24" s="407"/>
      <c r="LE24" s="407"/>
      <c r="LF24" s="407"/>
      <c r="LG24" s="407"/>
      <c r="LH24" s="407"/>
      <c r="LI24" s="407"/>
      <c r="LJ24" s="407"/>
      <c r="LK24" s="407"/>
      <c r="LL24" s="407"/>
      <c r="LM24" s="407"/>
      <c r="LN24" s="407"/>
      <c r="LO24" s="407"/>
      <c r="LP24" s="407"/>
      <c r="LQ24" s="407"/>
      <c r="LR24" s="407"/>
      <c r="LS24" s="407"/>
      <c r="LT24" s="407"/>
      <c r="LU24" s="407"/>
      <c r="LV24" s="407"/>
      <c r="LW24" s="407"/>
      <c r="LX24" s="407"/>
      <c r="LY24" s="407"/>
      <c r="LZ24" s="407"/>
      <c r="MA24" s="407"/>
      <c r="MB24" s="407"/>
      <c r="MC24" s="407"/>
      <c r="MD24" s="407"/>
      <c r="ME24" s="407"/>
      <c r="MF24" s="407"/>
      <c r="MG24" s="407"/>
      <c r="MH24" s="407"/>
      <c r="MI24" s="407"/>
      <c r="MJ24" s="407"/>
      <c r="MK24" s="407"/>
      <c r="ML24" s="407"/>
      <c r="MM24" s="407"/>
      <c r="MN24" s="407"/>
      <c r="MO24" s="407"/>
      <c r="MP24" s="407"/>
      <c r="MQ24" s="407"/>
      <c r="MR24" s="407"/>
      <c r="MS24" s="407"/>
      <c r="MT24" s="407"/>
      <c r="MU24" s="407"/>
      <c r="MV24" s="407"/>
      <c r="MW24" s="407"/>
      <c r="MX24" s="407"/>
      <c r="MY24" s="407"/>
      <c r="MZ24" s="407"/>
      <c r="NA24" s="407"/>
      <c r="NB24" s="407"/>
      <c r="NC24" s="407"/>
      <c r="ND24" s="407"/>
      <c r="NE24" s="407"/>
      <c r="NF24" s="407"/>
      <c r="NG24" s="407"/>
      <c r="NH24" s="407"/>
      <c r="NI24" s="407"/>
      <c r="NJ24" s="407"/>
      <c r="NK24" s="407"/>
      <c r="NL24" s="407"/>
      <c r="NM24" s="407"/>
      <c r="NN24" s="407"/>
      <c r="NO24" s="407"/>
      <c r="NP24" s="407"/>
      <c r="NQ24" s="407"/>
      <c r="NR24" s="407"/>
      <c r="NS24" s="407"/>
      <c r="NT24" s="407"/>
      <c r="NU24" s="407"/>
      <c r="NV24" s="407"/>
      <c r="NW24" s="407"/>
      <c r="NX24" s="407"/>
      <c r="NY24" s="407"/>
      <c r="NZ24" s="407"/>
      <c r="OA24" s="407"/>
      <c r="OB24" s="407"/>
      <c r="OC24" s="407"/>
      <c r="OD24" s="407"/>
      <c r="OE24" s="407"/>
      <c r="OF24" s="407"/>
      <c r="OG24" s="407"/>
      <c r="OH24" s="407"/>
      <c r="OI24" s="407"/>
      <c r="OJ24" s="407"/>
      <c r="OK24" s="407"/>
      <c r="OL24" s="407"/>
      <c r="OM24" s="407"/>
      <c r="ON24" s="407"/>
      <c r="OO24" s="407"/>
      <c r="OP24" s="407"/>
      <c r="OQ24" s="407"/>
      <c r="OR24" s="407"/>
      <c r="OS24" s="407"/>
      <c r="OT24" s="407"/>
      <c r="OU24" s="407"/>
      <c r="OV24" s="407"/>
      <c r="OW24" s="407"/>
      <c r="OX24" s="407"/>
      <c r="OY24" s="407"/>
      <c r="OZ24" s="407"/>
      <c r="PA24" s="407"/>
      <c r="PB24" s="407"/>
      <c r="PC24" s="407"/>
      <c r="PD24" s="407"/>
      <c r="PE24" s="407"/>
      <c r="PF24" s="407"/>
      <c r="PG24" s="407"/>
      <c r="PH24" s="407"/>
      <c r="PI24" s="407"/>
      <c r="PJ24" s="407"/>
      <c r="PK24" s="407"/>
      <c r="PL24" s="407"/>
      <c r="PM24" s="407"/>
      <c r="PN24" s="407"/>
      <c r="PO24" s="407"/>
      <c r="PP24" s="407"/>
      <c r="PQ24" s="407"/>
      <c r="PR24" s="407"/>
      <c r="PS24" s="407"/>
      <c r="PT24" s="407"/>
      <c r="PU24" s="407"/>
      <c r="PV24" s="407"/>
      <c r="PW24" s="407"/>
      <c r="PX24" s="407"/>
      <c r="PY24" s="407"/>
      <c r="PZ24" s="407"/>
      <c r="QA24" s="407"/>
      <c r="QB24" s="407"/>
      <c r="QC24" s="407"/>
      <c r="QD24" s="407"/>
      <c r="QE24" s="407"/>
      <c r="QF24" s="407"/>
      <c r="QG24" s="407"/>
      <c r="QH24" s="407"/>
      <c r="QI24" s="407"/>
      <c r="QJ24" s="407"/>
      <c r="QK24" s="407"/>
      <c r="QL24" s="407"/>
      <c r="QM24" s="407"/>
      <c r="QN24" s="407"/>
      <c r="QO24" s="407"/>
      <c r="QP24" s="407"/>
      <c r="QQ24" s="407"/>
      <c r="QR24" s="407"/>
      <c r="QS24" s="407"/>
      <c r="QT24" s="407"/>
      <c r="QU24" s="407"/>
      <c r="QV24" s="407"/>
      <c r="QW24" s="407"/>
      <c r="QX24" s="407"/>
      <c r="QY24" s="407"/>
      <c r="QZ24" s="407"/>
      <c r="RA24" s="407"/>
      <c r="RB24" s="407"/>
      <c r="RC24" s="407"/>
      <c r="RD24" s="407"/>
      <c r="RE24" s="407"/>
      <c r="RF24" s="407"/>
      <c r="RG24" s="407"/>
      <c r="RH24" s="407"/>
      <c r="RI24" s="407"/>
      <c r="RJ24" s="407"/>
      <c r="RK24" s="407"/>
      <c r="RL24" s="407"/>
      <c r="RM24" s="407"/>
      <c r="RN24" s="407"/>
      <c r="RO24" s="407"/>
      <c r="RP24" s="407"/>
      <c r="RQ24" s="407"/>
      <c r="RR24" s="407"/>
      <c r="RS24" s="407"/>
      <c r="RT24" s="407"/>
      <c r="RU24" s="407"/>
      <c r="RV24" s="407"/>
      <c r="RW24" s="407"/>
      <c r="RX24" s="407"/>
      <c r="RY24" s="407"/>
      <c r="RZ24" s="407"/>
      <c r="SA24" s="407"/>
      <c r="SB24" s="407"/>
      <c r="SC24" s="407"/>
      <c r="SD24" s="407"/>
      <c r="SE24" s="407"/>
      <c r="SF24" s="407"/>
      <c r="SG24" s="407"/>
      <c r="SH24" s="407"/>
      <c r="SI24" s="407"/>
      <c r="SJ24" s="407"/>
      <c r="SK24" s="407"/>
      <c r="SL24" s="407"/>
      <c r="SM24" s="407"/>
      <c r="SN24" s="407"/>
      <c r="SO24" s="407"/>
      <c r="SP24" s="407"/>
      <c r="SQ24" s="407"/>
      <c r="SR24" s="407"/>
      <c r="SS24" s="407"/>
      <c r="ST24" s="407"/>
      <c r="SU24" s="407"/>
      <c r="SV24" s="407"/>
      <c r="SW24" s="407"/>
      <c r="SX24" s="407"/>
      <c r="SY24" s="407"/>
      <c r="SZ24" s="407"/>
      <c r="TA24" s="407"/>
      <c r="TB24" s="407"/>
      <c r="TC24" s="407"/>
      <c r="TD24" s="407"/>
      <c r="TE24" s="407"/>
      <c r="TF24" s="407"/>
      <c r="TG24" s="407"/>
      <c r="TH24" s="407"/>
      <c r="TI24" s="407"/>
      <c r="TJ24" s="407"/>
      <c r="TK24" s="407"/>
      <c r="TL24" s="407"/>
      <c r="TM24" s="407"/>
      <c r="TN24" s="407"/>
      <c r="TO24" s="407"/>
      <c r="TP24" s="407"/>
      <c r="TQ24" s="407"/>
      <c r="TR24" s="407"/>
      <c r="TS24" s="407"/>
      <c r="TT24" s="407"/>
      <c r="TU24" s="407"/>
      <c r="TV24" s="407"/>
      <c r="TW24" s="407"/>
      <c r="TX24" s="407"/>
      <c r="TY24" s="407"/>
      <c r="TZ24" s="407"/>
      <c r="UA24" s="407"/>
      <c r="UB24" s="407"/>
      <c r="UC24" s="407"/>
      <c r="UD24" s="407"/>
      <c r="UE24" s="407"/>
      <c r="UF24" s="407"/>
      <c r="UG24" s="407"/>
      <c r="UH24" s="407"/>
      <c r="UI24" s="407"/>
      <c r="UJ24" s="407"/>
      <c r="UK24" s="407"/>
      <c r="UL24" s="407"/>
      <c r="UM24" s="407"/>
      <c r="UN24" s="407"/>
      <c r="UO24" s="407"/>
      <c r="UP24" s="407"/>
      <c r="UQ24" s="407"/>
      <c r="UR24" s="407"/>
      <c r="US24" s="407"/>
      <c r="UT24" s="407"/>
      <c r="UU24" s="407"/>
      <c r="UV24" s="407"/>
      <c r="UW24" s="407"/>
      <c r="UX24" s="407"/>
      <c r="UY24" s="407"/>
      <c r="UZ24" s="407"/>
      <c r="VA24" s="407"/>
      <c r="VB24" s="407"/>
      <c r="VC24" s="407"/>
      <c r="VD24" s="407"/>
      <c r="VE24" s="407"/>
      <c r="VF24" s="407"/>
      <c r="VG24" s="407"/>
      <c r="VH24" s="407"/>
      <c r="VI24" s="407"/>
      <c r="VJ24" s="407"/>
      <c r="VK24" s="407"/>
      <c r="VL24" s="407"/>
      <c r="VM24" s="407"/>
      <c r="VN24" s="407"/>
      <c r="VO24" s="407"/>
      <c r="VP24" s="407"/>
      <c r="VQ24" s="407"/>
      <c r="VR24" s="407"/>
      <c r="VS24" s="407"/>
      <c r="VT24" s="407"/>
      <c r="VU24" s="407"/>
      <c r="VV24" s="407"/>
      <c r="VW24" s="407"/>
      <c r="VX24" s="407"/>
      <c r="VY24" s="407"/>
      <c r="VZ24" s="407"/>
      <c r="WA24" s="407"/>
      <c r="WB24" s="407"/>
      <c r="WC24" s="407"/>
      <c r="WD24" s="407"/>
      <c r="WE24" s="407"/>
      <c r="WF24" s="407"/>
      <c r="WG24" s="407"/>
      <c r="WH24" s="407"/>
      <c r="WI24" s="407"/>
      <c r="WJ24" s="407"/>
      <c r="WK24" s="407"/>
      <c r="WL24" s="407"/>
      <c r="WM24" s="407"/>
      <c r="WN24" s="407"/>
      <c r="WO24" s="407"/>
      <c r="WP24" s="407"/>
      <c r="WQ24" s="407"/>
      <c r="WR24" s="407"/>
      <c r="WS24" s="407"/>
      <c r="WT24" s="407"/>
      <c r="WU24" s="407"/>
      <c r="WV24" s="407"/>
      <c r="WW24" s="407"/>
      <c r="WX24" s="407"/>
      <c r="WY24" s="407"/>
      <c r="WZ24" s="407"/>
      <c r="XA24" s="407"/>
      <c r="XB24" s="407"/>
      <c r="XC24" s="407"/>
      <c r="XD24" s="407"/>
      <c r="XE24" s="407"/>
      <c r="XF24" s="407"/>
      <c r="XG24" s="407"/>
      <c r="XH24" s="407"/>
      <c r="XI24" s="407"/>
      <c r="XJ24" s="407"/>
      <c r="XK24" s="407"/>
      <c r="XL24" s="407"/>
      <c r="XM24" s="407"/>
      <c r="XN24" s="407"/>
      <c r="XO24" s="407"/>
      <c r="XP24" s="407"/>
      <c r="XQ24" s="407"/>
      <c r="XR24" s="407"/>
      <c r="XS24" s="407"/>
      <c r="XT24" s="407"/>
      <c r="XU24" s="407"/>
      <c r="XV24" s="407"/>
      <c r="XW24" s="407"/>
      <c r="XX24" s="407"/>
      <c r="XY24" s="407"/>
      <c r="XZ24" s="407"/>
      <c r="YA24" s="407"/>
      <c r="YB24" s="407"/>
      <c r="YC24" s="407"/>
      <c r="YD24" s="407"/>
      <c r="YE24" s="407"/>
      <c r="YF24" s="407"/>
      <c r="YG24" s="407"/>
      <c r="YH24" s="407"/>
      <c r="YI24" s="407"/>
      <c r="YJ24" s="407"/>
      <c r="YK24" s="407"/>
      <c r="YL24" s="407"/>
      <c r="YM24" s="407"/>
      <c r="YN24" s="407"/>
      <c r="YO24" s="407"/>
      <c r="YP24" s="407"/>
      <c r="YQ24" s="407"/>
      <c r="YR24" s="407"/>
      <c r="YS24" s="407"/>
      <c r="YT24" s="407"/>
      <c r="YU24" s="407"/>
      <c r="YV24" s="407"/>
      <c r="YW24" s="407"/>
      <c r="YX24" s="407"/>
      <c r="YY24" s="407"/>
      <c r="YZ24" s="407"/>
      <c r="ZA24" s="407"/>
      <c r="ZB24" s="407"/>
      <c r="ZC24" s="407"/>
      <c r="ZD24" s="407"/>
      <c r="ZE24" s="407"/>
      <c r="ZF24" s="407"/>
      <c r="ZG24" s="407"/>
      <c r="ZH24" s="407"/>
      <c r="ZI24" s="407"/>
      <c r="ZJ24" s="407"/>
      <c r="ZK24" s="407"/>
      <c r="ZL24" s="407"/>
      <c r="ZM24" s="407"/>
      <c r="ZN24" s="407"/>
      <c r="ZO24" s="407"/>
      <c r="ZP24" s="407"/>
      <c r="ZQ24" s="407"/>
      <c r="ZR24" s="407"/>
      <c r="ZS24" s="407"/>
      <c r="ZT24" s="407"/>
      <c r="ZU24" s="407"/>
      <c r="ZV24" s="407"/>
      <c r="ZW24" s="407"/>
      <c r="ZX24" s="407"/>
      <c r="ZY24" s="407"/>
      <c r="ZZ24" s="407"/>
      <c r="AAA24" s="407"/>
      <c r="AAB24" s="407"/>
      <c r="AAC24" s="407"/>
      <c r="AAD24" s="407"/>
      <c r="AAE24" s="407"/>
      <c r="AAF24" s="407"/>
      <c r="AAG24" s="407"/>
      <c r="AAH24" s="407"/>
      <c r="AAI24" s="407"/>
      <c r="AAJ24" s="407"/>
      <c r="AAK24" s="407"/>
      <c r="AAL24" s="407"/>
      <c r="AAM24" s="407"/>
      <c r="AAN24" s="407"/>
      <c r="AAO24" s="407"/>
      <c r="AAP24" s="407"/>
      <c r="AAQ24" s="407"/>
      <c r="AAR24" s="407"/>
      <c r="AAS24" s="407"/>
      <c r="AAT24" s="407"/>
      <c r="AAU24" s="407"/>
      <c r="AAV24" s="407"/>
      <c r="AAW24" s="407"/>
      <c r="AAX24" s="407"/>
      <c r="AAY24" s="407"/>
      <c r="AAZ24" s="407"/>
      <c r="ABA24" s="407"/>
      <c r="ABB24" s="407"/>
      <c r="ABC24" s="407"/>
      <c r="ABD24" s="407"/>
      <c r="ABE24" s="407"/>
      <c r="ABF24" s="407"/>
      <c r="ABG24" s="407"/>
      <c r="ABH24" s="407"/>
      <c r="ABI24" s="407"/>
      <c r="ABJ24" s="407"/>
      <c r="ABK24" s="407"/>
      <c r="ABL24" s="407"/>
      <c r="ABM24" s="407"/>
      <c r="ABN24" s="407"/>
      <c r="ABO24" s="407"/>
      <c r="ABP24" s="407"/>
      <c r="ABQ24" s="407"/>
      <c r="ABR24" s="407"/>
      <c r="ABS24" s="407"/>
      <c r="ABT24" s="407"/>
      <c r="ABU24" s="407"/>
      <c r="ABV24" s="407"/>
      <c r="ABW24" s="407"/>
      <c r="ABX24" s="407"/>
      <c r="ABY24" s="407"/>
      <c r="ABZ24" s="407"/>
      <c r="ACA24" s="407"/>
      <c r="ACB24" s="407"/>
      <c r="ACC24" s="407"/>
      <c r="ACD24" s="407"/>
      <c r="ACE24" s="407"/>
      <c r="ACF24" s="407"/>
      <c r="ACG24" s="407"/>
      <c r="ACH24" s="407"/>
      <c r="ACI24" s="407"/>
      <c r="ACJ24" s="407"/>
      <c r="ACK24" s="407"/>
      <c r="ACL24" s="407"/>
      <c r="ACM24" s="407"/>
      <c r="ACN24" s="407"/>
      <c r="ACO24" s="407"/>
      <c r="ACP24" s="407"/>
      <c r="ACQ24" s="407"/>
      <c r="ACR24" s="407"/>
      <c r="ACS24" s="407"/>
      <c r="ACT24" s="407"/>
      <c r="ACU24" s="407"/>
      <c r="ACV24" s="407"/>
      <c r="ACW24" s="407"/>
      <c r="ACX24" s="407"/>
      <c r="ACY24" s="407"/>
      <c r="ACZ24" s="407"/>
      <c r="ADA24" s="407"/>
      <c r="ADB24" s="407"/>
      <c r="ADC24" s="407"/>
      <c r="ADD24" s="407"/>
      <c r="ADE24" s="407"/>
      <c r="ADF24" s="407"/>
      <c r="ADG24" s="407"/>
      <c r="ADH24" s="407"/>
      <c r="ADI24" s="407"/>
      <c r="ADJ24" s="407"/>
      <c r="ADK24" s="407"/>
      <c r="ADL24" s="407"/>
      <c r="ADM24" s="407"/>
      <c r="ADN24" s="407"/>
      <c r="ADO24" s="407"/>
      <c r="ADP24" s="407"/>
      <c r="ADQ24" s="407"/>
      <c r="ADR24" s="407"/>
      <c r="ADS24" s="407"/>
      <c r="ADT24" s="407"/>
      <c r="ADU24" s="407"/>
      <c r="ADV24" s="407"/>
      <c r="ADW24" s="407"/>
      <c r="ADX24" s="407"/>
      <c r="ADY24" s="407"/>
      <c r="ADZ24" s="407"/>
      <c r="AEA24" s="407"/>
      <c r="AEB24" s="407"/>
      <c r="AEC24" s="407"/>
      <c r="AED24" s="407"/>
      <c r="AEE24" s="407"/>
      <c r="AEF24" s="407"/>
      <c r="AEG24" s="407"/>
      <c r="AEH24" s="407"/>
      <c r="AEI24" s="407"/>
      <c r="AEJ24" s="407"/>
      <c r="AEK24" s="407"/>
      <c r="AEL24" s="407"/>
      <c r="AEM24" s="407"/>
      <c r="AEN24" s="407"/>
      <c r="AEO24" s="407"/>
      <c r="AEP24" s="407"/>
      <c r="AEQ24" s="407"/>
      <c r="AER24" s="407"/>
      <c r="AES24" s="407"/>
      <c r="AET24" s="407"/>
      <c r="AEU24" s="407"/>
      <c r="AEV24" s="407"/>
      <c r="AEW24" s="407"/>
      <c r="AEX24" s="407"/>
      <c r="AEY24" s="407"/>
      <c r="AEZ24" s="407"/>
      <c r="AFA24" s="407"/>
      <c r="AFB24" s="407"/>
      <c r="AFC24" s="407"/>
      <c r="AFD24" s="407"/>
      <c r="AFE24" s="407"/>
      <c r="AFF24" s="407"/>
      <c r="AFG24" s="407"/>
      <c r="AFH24" s="407"/>
      <c r="AFI24" s="407"/>
      <c r="AFJ24" s="407"/>
      <c r="AFK24" s="407"/>
      <c r="AFL24" s="407"/>
      <c r="AFM24" s="407"/>
      <c r="AFN24" s="407"/>
      <c r="AFO24" s="407"/>
      <c r="AFP24" s="407"/>
      <c r="AFQ24" s="407"/>
      <c r="AFR24" s="407"/>
      <c r="AFS24" s="407"/>
      <c r="AFT24" s="407"/>
      <c r="AFU24" s="407"/>
      <c r="AFV24" s="407"/>
      <c r="AFW24" s="407"/>
      <c r="AFX24" s="407"/>
      <c r="AFY24" s="407"/>
      <c r="AFZ24" s="407"/>
      <c r="AGA24" s="407"/>
      <c r="AGB24" s="407"/>
      <c r="AGC24" s="407"/>
      <c r="AGD24" s="407"/>
      <c r="AGE24" s="407"/>
      <c r="AGF24" s="407"/>
      <c r="AGG24" s="407"/>
      <c r="AGH24" s="407"/>
      <c r="AGI24" s="407"/>
      <c r="AGJ24" s="407"/>
      <c r="AGK24" s="407"/>
      <c r="AGL24" s="407"/>
      <c r="AGM24" s="407"/>
      <c r="AGN24" s="407"/>
      <c r="AGO24" s="407"/>
      <c r="AGP24" s="407"/>
      <c r="AGQ24" s="407"/>
      <c r="AGR24" s="407"/>
      <c r="AGS24" s="407"/>
      <c r="AGT24" s="407"/>
      <c r="AGU24" s="407"/>
      <c r="AGV24" s="407"/>
      <c r="AGW24" s="407"/>
      <c r="AGX24" s="407"/>
      <c r="AGY24" s="407"/>
      <c r="AGZ24" s="407"/>
      <c r="AHA24" s="407"/>
      <c r="AHB24" s="407"/>
      <c r="AHC24" s="407"/>
      <c r="AHD24" s="407"/>
      <c r="AHE24" s="407"/>
      <c r="AHF24" s="407"/>
      <c r="AHG24" s="407"/>
      <c r="AHH24" s="407"/>
      <c r="AHI24" s="407"/>
      <c r="AHJ24" s="407"/>
      <c r="AHK24" s="407"/>
      <c r="AHL24" s="407"/>
      <c r="AHM24" s="407"/>
      <c r="AHN24" s="407"/>
      <c r="AHO24" s="407"/>
      <c r="AHP24" s="407"/>
      <c r="AHQ24" s="407"/>
      <c r="AHR24" s="407"/>
      <c r="AHS24" s="407"/>
      <c r="AHT24" s="407"/>
      <c r="AHU24" s="407"/>
      <c r="AHV24" s="407"/>
      <c r="AHW24" s="407"/>
      <c r="AHX24" s="407"/>
      <c r="AHY24" s="407"/>
      <c r="AHZ24" s="407"/>
      <c r="AIA24" s="407"/>
      <c r="AIB24" s="407"/>
      <c r="AIC24" s="407"/>
      <c r="AID24" s="407"/>
      <c r="AIE24" s="407"/>
      <c r="AIF24" s="407"/>
      <c r="AIG24" s="407"/>
      <c r="AIH24" s="407"/>
      <c r="AII24" s="407"/>
      <c r="AIJ24" s="407"/>
      <c r="AIK24" s="407"/>
      <c r="AIL24" s="407"/>
      <c r="AIM24" s="407"/>
      <c r="AIN24" s="407"/>
      <c r="AIO24" s="407"/>
      <c r="AIP24" s="407"/>
      <c r="AIQ24" s="407"/>
      <c r="AIR24" s="407"/>
      <c r="AIS24" s="407"/>
      <c r="AIT24" s="407"/>
      <c r="AIU24" s="407"/>
      <c r="AIV24" s="407"/>
      <c r="AIW24" s="407"/>
      <c r="AIX24" s="407"/>
      <c r="AIY24" s="407"/>
      <c r="AIZ24" s="407"/>
      <c r="AJA24" s="407"/>
      <c r="AJB24" s="407"/>
      <c r="AJC24" s="407"/>
      <c r="AJD24" s="407"/>
      <c r="AJE24" s="407"/>
      <c r="AJF24" s="407"/>
      <c r="AJG24" s="407"/>
      <c r="AJH24" s="407"/>
      <c r="AJI24" s="407"/>
      <c r="AJJ24" s="407"/>
      <c r="AJK24" s="407"/>
      <c r="AJL24" s="407"/>
      <c r="AJM24" s="407"/>
      <c r="AJN24" s="407"/>
      <c r="AJO24" s="407"/>
      <c r="AJP24" s="407"/>
      <c r="AJQ24" s="407"/>
      <c r="AJR24" s="407"/>
      <c r="AJS24" s="407"/>
      <c r="AJT24" s="407"/>
      <c r="AJU24" s="407"/>
      <c r="AJV24" s="407"/>
      <c r="AJW24" s="407"/>
      <c r="AJX24" s="407"/>
      <c r="AJY24" s="407"/>
      <c r="AJZ24" s="407"/>
      <c r="AKA24" s="407"/>
      <c r="AKB24" s="407"/>
      <c r="AKC24" s="407"/>
      <c r="AKD24" s="407"/>
      <c r="AKE24" s="407"/>
      <c r="AKF24" s="407"/>
      <c r="AKG24" s="407"/>
      <c r="AKH24" s="407"/>
      <c r="AKI24" s="407"/>
      <c r="AKJ24" s="407"/>
      <c r="AKK24" s="407"/>
      <c r="AKL24" s="407"/>
      <c r="AKM24" s="407"/>
      <c r="AKN24" s="407"/>
      <c r="AKO24" s="407"/>
      <c r="AKP24" s="407"/>
      <c r="AKQ24" s="407"/>
      <c r="AKR24" s="407"/>
      <c r="AKS24" s="407"/>
      <c r="AKT24" s="407"/>
      <c r="AKU24" s="407"/>
      <c r="AKV24" s="407"/>
      <c r="AKW24" s="407"/>
      <c r="AKX24" s="407"/>
      <c r="AKY24" s="407"/>
      <c r="AKZ24" s="407"/>
      <c r="ALA24" s="407"/>
      <c r="ALB24" s="407"/>
      <c r="ALC24" s="407"/>
      <c r="ALD24" s="407"/>
      <c r="ALE24" s="407"/>
      <c r="ALF24" s="407"/>
      <c r="ALG24" s="407"/>
      <c r="ALH24" s="407"/>
      <c r="ALI24" s="407"/>
      <c r="ALJ24" s="407"/>
      <c r="ALK24" s="407"/>
      <c r="ALL24" s="407"/>
      <c r="ALM24" s="407"/>
      <c r="ALN24" s="407"/>
      <c r="ALO24" s="407"/>
      <c r="ALP24" s="407"/>
      <c r="ALQ24" s="407"/>
      <c r="ALR24" s="407"/>
      <c r="ALS24" s="407"/>
      <c r="ALT24" s="407"/>
      <c r="ALU24" s="407"/>
      <c r="ALV24" s="407"/>
      <c r="ALW24" s="407"/>
      <c r="ALX24" s="407"/>
      <c r="ALY24" s="407"/>
      <c r="ALZ24" s="407"/>
      <c r="AMA24" s="407"/>
      <c r="AMB24" s="407"/>
      <c r="AMC24" s="407"/>
      <c r="AMD24" s="407"/>
      <c r="AME24" s="407"/>
      <c r="AMF24" s="407"/>
      <c r="AMG24" s="407"/>
      <c r="AMH24" s="407"/>
      <c r="AMI24" s="407"/>
      <c r="AMJ24" s="407"/>
      <c r="AMK24" s="407"/>
      <c r="AML24" s="407"/>
      <c r="AMM24" s="407"/>
      <c r="AMN24" s="407"/>
      <c r="AMO24" s="407"/>
      <c r="AMP24" s="407"/>
      <c r="AMQ24" s="407"/>
      <c r="AMR24" s="407"/>
      <c r="AMS24" s="407"/>
      <c r="AMT24" s="407"/>
      <c r="AMU24" s="407"/>
      <c r="AMV24" s="407"/>
      <c r="AMW24" s="407"/>
      <c r="AMX24" s="407"/>
      <c r="AMY24" s="407"/>
      <c r="AMZ24" s="407"/>
      <c r="ANA24" s="407"/>
      <c r="ANB24" s="407"/>
      <c r="ANC24" s="407"/>
      <c r="AND24" s="407"/>
      <c r="ANE24" s="407"/>
      <c r="ANF24" s="407"/>
      <c r="ANG24" s="407"/>
      <c r="ANH24" s="407"/>
      <c r="ANI24" s="407"/>
      <c r="ANJ24" s="407"/>
      <c r="ANK24" s="407"/>
      <c r="ANL24" s="407"/>
      <c r="ANM24" s="407"/>
      <c r="ANN24" s="407"/>
      <c r="ANO24" s="407"/>
      <c r="ANP24" s="407"/>
      <c r="ANQ24" s="407"/>
      <c r="ANR24" s="407"/>
      <c r="ANS24" s="407"/>
      <c r="ANT24" s="407"/>
      <c r="ANU24" s="407"/>
      <c r="ANV24" s="407"/>
      <c r="ANW24" s="407"/>
      <c r="ANX24" s="407"/>
      <c r="ANY24" s="407"/>
      <c r="ANZ24" s="407"/>
      <c r="AOA24" s="407"/>
      <c r="AOB24" s="407"/>
      <c r="AOC24" s="407"/>
      <c r="AOD24" s="407"/>
      <c r="AOE24" s="407"/>
      <c r="AOF24" s="407"/>
      <c r="AOG24" s="407"/>
      <c r="AOH24" s="407"/>
      <c r="AOI24" s="407"/>
      <c r="AOJ24" s="407"/>
      <c r="AOK24" s="407"/>
      <c r="AOL24" s="407"/>
      <c r="AOM24" s="407"/>
      <c r="AON24" s="407"/>
      <c r="AOO24" s="407"/>
      <c r="AOP24" s="407"/>
      <c r="AOQ24" s="407"/>
      <c r="AOR24" s="407"/>
      <c r="AOS24" s="407"/>
      <c r="AOT24" s="407"/>
      <c r="AOU24" s="407"/>
      <c r="AOV24" s="407"/>
      <c r="AOW24" s="407"/>
      <c r="AOX24" s="407"/>
      <c r="AOY24" s="407"/>
      <c r="AOZ24" s="407"/>
      <c r="APA24" s="407"/>
      <c r="APB24" s="407"/>
      <c r="APC24" s="407"/>
      <c r="APD24" s="407"/>
      <c r="APE24" s="407"/>
      <c r="APF24" s="407"/>
      <c r="APG24" s="407"/>
      <c r="APH24" s="407"/>
      <c r="API24" s="407"/>
      <c r="APJ24" s="407"/>
      <c r="APK24" s="407"/>
      <c r="APL24" s="407"/>
      <c r="APM24" s="407"/>
      <c r="APN24" s="407"/>
      <c r="APO24" s="407"/>
      <c r="APP24" s="407"/>
      <c r="APQ24" s="407"/>
      <c r="APR24" s="407"/>
      <c r="APS24" s="407"/>
      <c r="APT24" s="407"/>
      <c r="APU24" s="407"/>
      <c r="APV24" s="407"/>
      <c r="APW24" s="407"/>
      <c r="APX24" s="407"/>
      <c r="APY24" s="407"/>
      <c r="APZ24" s="407"/>
      <c r="AQA24" s="407"/>
      <c r="AQB24" s="407"/>
      <c r="AQC24" s="407"/>
      <c r="AQD24" s="407"/>
      <c r="AQE24" s="407"/>
      <c r="AQF24" s="407"/>
      <c r="AQG24" s="407"/>
      <c r="AQH24" s="407"/>
      <c r="AQI24" s="407"/>
      <c r="AQJ24" s="407"/>
      <c r="AQK24" s="407"/>
      <c r="AQL24" s="407"/>
      <c r="AQM24" s="407"/>
      <c r="AQN24" s="407"/>
      <c r="AQO24" s="407"/>
      <c r="AQP24" s="407"/>
      <c r="AQQ24" s="407"/>
      <c r="AQR24" s="407"/>
      <c r="AQS24" s="407"/>
      <c r="AQT24" s="407"/>
      <c r="AQU24" s="407"/>
      <c r="AQV24" s="407"/>
      <c r="AQW24" s="407"/>
      <c r="AQX24" s="407"/>
      <c r="AQY24" s="407"/>
      <c r="AQZ24" s="407"/>
      <c r="ARA24" s="407"/>
      <c r="ARB24" s="407"/>
      <c r="ARC24" s="407"/>
      <c r="ARD24" s="407"/>
      <c r="ARE24" s="407"/>
      <c r="ARF24" s="407"/>
      <c r="ARG24" s="407"/>
      <c r="ARH24" s="407"/>
      <c r="ARI24" s="407"/>
      <c r="ARJ24" s="407"/>
      <c r="ARK24" s="407"/>
      <c r="ARL24" s="407"/>
      <c r="ARM24" s="407"/>
      <c r="ARN24" s="407"/>
      <c r="ARO24" s="407"/>
      <c r="ARP24" s="407"/>
      <c r="ARQ24" s="407"/>
      <c r="ARR24" s="407"/>
      <c r="ARS24" s="407"/>
      <c r="ART24" s="407"/>
      <c r="ARU24" s="407"/>
      <c r="ARV24" s="407"/>
      <c r="ARW24" s="407"/>
      <c r="ARX24" s="407"/>
      <c r="ARY24" s="407"/>
      <c r="ARZ24" s="407"/>
      <c r="ASA24" s="407"/>
      <c r="ASB24" s="407"/>
      <c r="ASC24" s="407"/>
      <c r="ASD24" s="407"/>
      <c r="ASE24" s="407"/>
      <c r="ASF24" s="407"/>
      <c r="ASG24" s="407"/>
      <c r="ASH24" s="407"/>
      <c r="ASI24" s="407"/>
      <c r="ASJ24" s="407"/>
      <c r="ASK24" s="407"/>
      <c r="ASL24" s="407"/>
      <c r="ASM24" s="407"/>
      <c r="ASN24" s="407"/>
      <c r="ASO24" s="407"/>
      <c r="ASP24" s="407"/>
      <c r="ASQ24" s="407"/>
      <c r="ASR24" s="407"/>
      <c r="ASS24" s="407"/>
      <c r="AST24" s="407"/>
      <c r="ASU24" s="407"/>
      <c r="ASV24" s="407"/>
      <c r="ASW24" s="407"/>
      <c r="ASX24" s="407"/>
      <c r="ASY24" s="407"/>
      <c r="ASZ24" s="407"/>
      <c r="ATA24" s="407"/>
      <c r="ATB24" s="407"/>
      <c r="ATC24" s="407"/>
      <c r="ATD24" s="407"/>
      <c r="ATE24" s="407"/>
      <c r="ATF24" s="407"/>
      <c r="ATG24" s="407"/>
      <c r="ATH24" s="407"/>
      <c r="ATI24" s="407"/>
      <c r="ATJ24" s="407"/>
      <c r="ATK24" s="407"/>
      <c r="ATL24" s="407"/>
      <c r="ATM24" s="407"/>
      <c r="ATN24" s="407"/>
      <c r="ATO24" s="407"/>
      <c r="ATP24" s="407"/>
      <c r="ATQ24" s="407"/>
      <c r="ATR24" s="407"/>
      <c r="ATS24" s="407"/>
      <c r="ATT24" s="407"/>
      <c r="ATU24" s="407"/>
      <c r="ATV24" s="407"/>
      <c r="ATW24" s="407"/>
      <c r="ATX24" s="407"/>
      <c r="ATY24" s="407"/>
      <c r="ATZ24" s="407"/>
      <c r="AUA24" s="407"/>
      <c r="AUB24" s="407"/>
      <c r="AUC24" s="407"/>
      <c r="AUD24" s="407"/>
      <c r="AUE24" s="407"/>
      <c r="AUF24" s="407"/>
      <c r="AUG24" s="407"/>
      <c r="AUH24" s="407"/>
      <c r="AUI24" s="407"/>
      <c r="AUJ24" s="407"/>
      <c r="AUK24" s="407"/>
      <c r="AUL24" s="407"/>
      <c r="AUM24" s="407"/>
      <c r="AUN24" s="407"/>
      <c r="AUO24" s="407"/>
      <c r="AUP24" s="407"/>
      <c r="AUQ24" s="407"/>
      <c r="AUR24" s="407"/>
      <c r="AUS24" s="407"/>
      <c r="AUT24" s="407"/>
      <c r="AUU24" s="407"/>
      <c r="AUV24" s="407"/>
      <c r="AUW24" s="407"/>
      <c r="AUX24" s="407"/>
      <c r="AUY24" s="407"/>
      <c r="AUZ24" s="407"/>
      <c r="AVA24" s="407"/>
      <c r="AVB24" s="407"/>
      <c r="AVC24" s="407"/>
      <c r="AVD24" s="407"/>
      <c r="AVE24" s="407"/>
      <c r="AVF24" s="407"/>
      <c r="AVG24" s="407"/>
      <c r="AVH24" s="407"/>
      <c r="AVI24" s="407"/>
      <c r="AVJ24" s="407"/>
      <c r="AVK24" s="407"/>
      <c r="AVL24" s="407"/>
      <c r="AVM24" s="407"/>
      <c r="AVN24" s="407"/>
      <c r="AVO24" s="407"/>
      <c r="AVP24" s="407"/>
      <c r="AVQ24" s="407"/>
      <c r="AVR24" s="407"/>
      <c r="AVS24" s="407"/>
      <c r="AVT24" s="407"/>
      <c r="AVU24" s="407"/>
      <c r="AVV24" s="407"/>
      <c r="AVW24" s="407"/>
      <c r="AVX24" s="407"/>
      <c r="AVY24" s="407"/>
      <c r="AVZ24" s="407"/>
      <c r="AWA24" s="407"/>
      <c r="AWB24" s="407"/>
      <c r="AWC24" s="407"/>
      <c r="AWD24" s="407"/>
      <c r="AWE24" s="407"/>
      <c r="AWF24" s="407"/>
      <c r="AWG24" s="407"/>
      <c r="AWH24" s="407"/>
      <c r="AWI24" s="407"/>
      <c r="AWJ24" s="407"/>
      <c r="AWK24" s="407"/>
      <c r="AWL24" s="407"/>
      <c r="AWM24" s="407"/>
      <c r="AWN24" s="407"/>
      <c r="AWO24" s="407"/>
      <c r="AWP24" s="407"/>
      <c r="AWQ24" s="407"/>
      <c r="AWR24" s="407"/>
      <c r="AWS24" s="407"/>
      <c r="AWT24" s="407"/>
      <c r="AWU24" s="407"/>
      <c r="AWV24" s="407"/>
      <c r="AWW24" s="407"/>
      <c r="AWX24" s="407"/>
      <c r="AWY24" s="407"/>
      <c r="AWZ24" s="407"/>
      <c r="AXA24" s="407"/>
      <c r="AXB24" s="407"/>
      <c r="AXC24" s="407"/>
      <c r="AXD24" s="407"/>
      <c r="AXE24" s="407"/>
      <c r="AXF24" s="407"/>
      <c r="AXG24" s="407"/>
      <c r="AXH24" s="407"/>
      <c r="AXI24" s="407"/>
      <c r="AXJ24" s="407"/>
      <c r="AXK24" s="407"/>
      <c r="AXL24" s="407"/>
      <c r="AXM24" s="407"/>
      <c r="AXN24" s="407"/>
      <c r="AXO24" s="407"/>
      <c r="AXP24" s="407"/>
      <c r="AXQ24" s="407"/>
      <c r="AXR24" s="407"/>
      <c r="AXS24" s="407"/>
      <c r="AXT24" s="407"/>
      <c r="AXU24" s="407"/>
      <c r="AXV24" s="407"/>
      <c r="AXW24" s="407"/>
      <c r="AXX24" s="407"/>
      <c r="AXY24" s="407"/>
      <c r="AXZ24" s="407"/>
      <c r="AYA24" s="407"/>
      <c r="AYB24" s="407"/>
      <c r="AYC24" s="407"/>
      <c r="AYD24" s="407"/>
      <c r="AYE24" s="407"/>
      <c r="AYF24" s="407"/>
      <c r="AYG24" s="407"/>
      <c r="AYH24" s="407"/>
      <c r="AYI24" s="407"/>
      <c r="AYJ24" s="407"/>
      <c r="AYK24" s="407"/>
      <c r="AYL24" s="407"/>
      <c r="AYM24" s="407"/>
      <c r="AYN24" s="407"/>
      <c r="AYO24" s="407"/>
      <c r="AYP24" s="407"/>
      <c r="AYQ24" s="407"/>
      <c r="AYR24" s="407"/>
      <c r="AYS24" s="407"/>
      <c r="AYT24" s="407"/>
      <c r="AYU24" s="407"/>
      <c r="AYV24" s="407"/>
      <c r="AYW24" s="407"/>
      <c r="AYX24" s="407"/>
      <c r="AYY24" s="407"/>
      <c r="AYZ24" s="407"/>
      <c r="AZA24" s="407"/>
      <c r="AZB24" s="407"/>
      <c r="AZC24" s="407"/>
      <c r="AZD24" s="407"/>
      <c r="AZE24" s="407"/>
      <c r="AZF24" s="407"/>
      <c r="AZG24" s="407"/>
      <c r="AZH24" s="407"/>
      <c r="AZI24" s="407"/>
      <c r="AZJ24" s="407"/>
      <c r="AZK24" s="407"/>
      <c r="AZL24" s="407"/>
      <c r="AZM24" s="407"/>
      <c r="AZN24" s="407"/>
      <c r="AZO24" s="407"/>
      <c r="AZP24" s="407"/>
      <c r="AZQ24" s="407"/>
      <c r="AZR24" s="407"/>
      <c r="AZS24" s="407"/>
      <c r="AZT24" s="407"/>
      <c r="AZU24" s="407"/>
      <c r="AZV24" s="407"/>
      <c r="AZW24" s="407"/>
      <c r="AZX24" s="407"/>
      <c r="AZY24" s="407"/>
      <c r="AZZ24" s="407"/>
      <c r="BAA24" s="407"/>
      <c r="BAB24" s="407"/>
      <c r="BAC24" s="407"/>
      <c r="BAD24" s="407"/>
      <c r="BAE24" s="407"/>
      <c r="BAF24" s="407"/>
      <c r="BAG24" s="407"/>
      <c r="BAH24" s="407"/>
      <c r="BAI24" s="407"/>
      <c r="BAJ24" s="407"/>
      <c r="BAK24" s="407"/>
      <c r="BAL24" s="407"/>
      <c r="BAM24" s="407"/>
      <c r="BAN24" s="407"/>
      <c r="BAO24" s="407"/>
      <c r="BAP24" s="407"/>
      <c r="BAQ24" s="407"/>
      <c r="BAR24" s="407"/>
      <c r="BAS24" s="407"/>
      <c r="BAT24" s="407"/>
      <c r="BAU24" s="407"/>
      <c r="BAV24" s="407"/>
      <c r="BAW24" s="407"/>
      <c r="BAX24" s="407"/>
      <c r="BAY24" s="407"/>
      <c r="BAZ24" s="407"/>
      <c r="BBA24" s="407"/>
      <c r="BBB24" s="407"/>
      <c r="BBC24" s="407"/>
      <c r="BBD24" s="407"/>
      <c r="BBE24" s="407"/>
      <c r="BBF24" s="407"/>
      <c r="BBG24" s="407"/>
      <c r="BBH24" s="407"/>
      <c r="BBI24" s="407"/>
      <c r="BBJ24" s="407"/>
      <c r="BBK24" s="407"/>
      <c r="BBL24" s="407"/>
      <c r="BBM24" s="407"/>
      <c r="BBN24" s="407"/>
      <c r="BBO24" s="407"/>
      <c r="BBP24" s="407"/>
      <c r="BBQ24" s="407"/>
      <c r="BBR24" s="407"/>
      <c r="BBS24" s="407"/>
      <c r="BBT24" s="407"/>
      <c r="BBU24" s="407"/>
      <c r="BBV24" s="407"/>
      <c r="BBW24" s="407"/>
      <c r="BBX24" s="407"/>
      <c r="BBY24" s="407"/>
      <c r="BBZ24" s="407"/>
      <c r="BCA24" s="407"/>
      <c r="BCB24" s="407"/>
      <c r="BCC24" s="407"/>
      <c r="BCD24" s="407"/>
      <c r="BCE24" s="407"/>
      <c r="BCF24" s="407"/>
      <c r="BCG24" s="407"/>
      <c r="BCH24" s="407"/>
      <c r="BCI24" s="407"/>
      <c r="BCJ24" s="407"/>
      <c r="BCK24" s="407"/>
      <c r="BCL24" s="407"/>
      <c r="BCM24" s="407"/>
      <c r="BCN24" s="407"/>
      <c r="BCO24" s="407"/>
      <c r="BCP24" s="407"/>
      <c r="BCQ24" s="407"/>
      <c r="BCR24" s="407"/>
      <c r="BCS24" s="407"/>
      <c r="BCT24" s="407"/>
      <c r="BCU24" s="407"/>
      <c r="BCV24" s="407"/>
      <c r="BCW24" s="407"/>
      <c r="BCX24" s="407"/>
      <c r="BCY24" s="407"/>
      <c r="BCZ24" s="407"/>
      <c r="BDA24" s="407"/>
      <c r="BDB24" s="407"/>
      <c r="BDC24" s="407"/>
      <c r="BDD24" s="407"/>
      <c r="BDE24" s="407"/>
      <c r="BDF24" s="407"/>
      <c r="BDG24" s="407"/>
      <c r="BDH24" s="407"/>
      <c r="BDI24" s="407"/>
      <c r="BDJ24" s="407"/>
      <c r="BDK24" s="407"/>
      <c r="BDL24" s="407"/>
      <c r="BDM24" s="407"/>
      <c r="BDN24" s="407"/>
      <c r="BDO24" s="407"/>
      <c r="BDP24" s="407"/>
      <c r="BDQ24" s="407"/>
      <c r="BDR24" s="407"/>
      <c r="BDS24" s="407"/>
      <c r="BDT24" s="407"/>
      <c r="BDU24" s="407"/>
      <c r="BDV24" s="407"/>
      <c r="BDW24" s="407"/>
      <c r="BDX24" s="407"/>
      <c r="BDY24" s="407"/>
      <c r="BDZ24" s="407"/>
      <c r="BEA24" s="407"/>
      <c r="BEB24" s="407"/>
      <c r="BEC24" s="407"/>
      <c r="BED24" s="407"/>
      <c r="BEE24" s="407"/>
      <c r="BEF24" s="407"/>
      <c r="BEG24" s="407"/>
      <c r="BEH24" s="407"/>
      <c r="BEI24" s="407"/>
      <c r="BEJ24" s="407"/>
      <c r="BEK24" s="407"/>
      <c r="BEL24" s="407"/>
      <c r="BEM24" s="407"/>
      <c r="BEN24" s="407"/>
      <c r="BEO24" s="407"/>
      <c r="BEP24" s="407"/>
      <c r="BEQ24" s="407"/>
      <c r="BER24" s="407"/>
      <c r="BES24" s="407"/>
      <c r="BET24" s="407"/>
      <c r="BEU24" s="407"/>
      <c r="BEV24" s="407"/>
      <c r="BEW24" s="407"/>
      <c r="BEX24" s="407"/>
      <c r="BEY24" s="407"/>
      <c r="BEZ24" s="407"/>
      <c r="BFA24" s="407"/>
      <c r="BFB24" s="407"/>
      <c r="BFC24" s="407"/>
      <c r="BFD24" s="407"/>
      <c r="BFE24" s="407"/>
      <c r="BFF24" s="407"/>
      <c r="BFG24" s="407"/>
      <c r="BFH24" s="407"/>
      <c r="BFI24" s="407"/>
      <c r="BFJ24" s="407"/>
      <c r="BFK24" s="407"/>
      <c r="BFL24" s="407"/>
      <c r="BFM24" s="407"/>
      <c r="BFN24" s="407"/>
      <c r="BFO24" s="407"/>
      <c r="BFP24" s="407"/>
      <c r="BFQ24" s="407"/>
      <c r="BFR24" s="407"/>
      <c r="BFS24" s="407"/>
      <c r="BFT24" s="407"/>
      <c r="BFU24" s="407"/>
      <c r="BFV24" s="407"/>
      <c r="BFW24" s="407"/>
      <c r="BFX24" s="407"/>
      <c r="BFY24" s="407"/>
      <c r="BFZ24" s="407"/>
      <c r="BGA24" s="407"/>
      <c r="BGB24" s="407"/>
      <c r="BGC24" s="407"/>
      <c r="BGD24" s="407"/>
      <c r="BGE24" s="407"/>
      <c r="BGF24" s="407"/>
      <c r="BGG24" s="407"/>
      <c r="BGH24" s="407"/>
      <c r="BGI24" s="407"/>
      <c r="BGJ24" s="407"/>
      <c r="BGK24" s="407"/>
      <c r="BGL24" s="407"/>
      <c r="BGM24" s="407"/>
      <c r="BGN24" s="407"/>
      <c r="BGO24" s="407"/>
      <c r="BGP24" s="407"/>
      <c r="BGQ24" s="407"/>
      <c r="BGR24" s="407"/>
      <c r="BGS24" s="407"/>
      <c r="BGT24" s="407"/>
      <c r="BGU24" s="407"/>
      <c r="BGV24" s="407"/>
      <c r="BGW24" s="407"/>
      <c r="BGX24" s="407"/>
      <c r="BGY24" s="407"/>
      <c r="BGZ24" s="407"/>
      <c r="BHA24" s="407"/>
      <c r="BHB24" s="407"/>
      <c r="BHC24" s="407"/>
      <c r="BHD24" s="407"/>
      <c r="BHE24" s="407"/>
      <c r="BHF24" s="407"/>
      <c r="BHG24" s="407"/>
      <c r="BHH24" s="407"/>
      <c r="BHI24" s="407"/>
      <c r="BHJ24" s="407"/>
      <c r="BHK24" s="407"/>
      <c r="BHL24" s="407"/>
      <c r="BHM24" s="407"/>
      <c r="BHN24" s="407"/>
      <c r="BHO24" s="407"/>
      <c r="BHP24" s="407"/>
      <c r="BHQ24" s="407"/>
      <c r="BHR24" s="407"/>
      <c r="BHS24" s="407"/>
      <c r="BHT24" s="407"/>
      <c r="BHU24" s="407"/>
      <c r="BHV24" s="407"/>
      <c r="BHW24" s="407"/>
      <c r="BHX24" s="407"/>
      <c r="BHY24" s="407"/>
      <c r="BHZ24" s="407"/>
      <c r="BIA24" s="407"/>
      <c r="BIB24" s="407"/>
      <c r="BIC24" s="407"/>
      <c r="BID24" s="407"/>
      <c r="BIE24" s="407"/>
      <c r="BIF24" s="407"/>
      <c r="BIG24" s="407"/>
      <c r="BIH24" s="407"/>
      <c r="BII24" s="407"/>
      <c r="BIJ24" s="407"/>
      <c r="BIK24" s="407"/>
      <c r="BIL24" s="407"/>
      <c r="BIM24" s="407"/>
      <c r="BIN24" s="407"/>
      <c r="BIO24" s="407"/>
      <c r="BIP24" s="407"/>
      <c r="BIQ24" s="407"/>
      <c r="BIR24" s="407"/>
      <c r="BIS24" s="407"/>
      <c r="BIT24" s="407"/>
      <c r="BIU24" s="407"/>
      <c r="BIV24" s="407"/>
      <c r="BIW24" s="407"/>
      <c r="BIX24" s="407"/>
      <c r="BIY24" s="407"/>
      <c r="BIZ24" s="407"/>
      <c r="BJA24" s="407"/>
      <c r="BJB24" s="407"/>
      <c r="BJC24" s="407"/>
      <c r="BJD24" s="407"/>
      <c r="BJE24" s="407"/>
      <c r="BJF24" s="407"/>
      <c r="BJG24" s="407"/>
      <c r="BJH24" s="407"/>
      <c r="BJI24" s="407"/>
      <c r="BJJ24" s="407"/>
      <c r="BJK24" s="407"/>
      <c r="BJL24" s="407"/>
      <c r="BJM24" s="407"/>
      <c r="BJN24" s="407"/>
      <c r="BJO24" s="407"/>
      <c r="BJP24" s="407"/>
      <c r="BJQ24" s="407"/>
      <c r="BJR24" s="407"/>
      <c r="BJS24" s="407"/>
      <c r="BJT24" s="407"/>
      <c r="BJU24" s="407"/>
      <c r="BJV24" s="407"/>
      <c r="BJW24" s="407"/>
      <c r="BJX24" s="407"/>
      <c r="BJY24" s="407"/>
      <c r="BJZ24" s="407"/>
      <c r="BKA24" s="407"/>
      <c r="BKB24" s="407"/>
      <c r="BKC24" s="407"/>
      <c r="BKD24" s="407"/>
      <c r="BKE24" s="407"/>
      <c r="BKF24" s="407"/>
      <c r="BKG24" s="407"/>
      <c r="BKH24" s="407"/>
      <c r="BKI24" s="407"/>
      <c r="BKJ24" s="407"/>
      <c r="BKK24" s="407"/>
      <c r="BKL24" s="407"/>
      <c r="BKM24" s="407"/>
      <c r="BKN24" s="407"/>
      <c r="BKO24" s="407"/>
      <c r="BKP24" s="407"/>
      <c r="BKQ24" s="407"/>
      <c r="BKR24" s="407"/>
      <c r="BKS24" s="407"/>
      <c r="BKT24" s="407"/>
      <c r="BKU24" s="407"/>
      <c r="BKV24" s="407"/>
      <c r="BKW24" s="407"/>
      <c r="BKX24" s="407"/>
      <c r="BKY24" s="407"/>
      <c r="BKZ24" s="407"/>
      <c r="BLA24" s="407"/>
      <c r="BLB24" s="407"/>
      <c r="BLC24" s="407"/>
      <c r="BLD24" s="407"/>
      <c r="BLE24" s="407"/>
      <c r="BLF24" s="407"/>
      <c r="BLG24" s="407"/>
      <c r="BLH24" s="407"/>
      <c r="BLI24" s="407"/>
      <c r="BLJ24" s="407"/>
      <c r="BLK24" s="407"/>
      <c r="BLL24" s="407"/>
      <c r="BLM24" s="407"/>
      <c r="BLN24" s="407"/>
      <c r="BLO24" s="407"/>
      <c r="BLP24" s="407"/>
      <c r="BLQ24" s="407"/>
      <c r="BLR24" s="407"/>
      <c r="BLS24" s="407"/>
      <c r="BLT24" s="407"/>
      <c r="BLU24" s="407"/>
      <c r="BLV24" s="407"/>
      <c r="BLW24" s="407"/>
      <c r="BLX24" s="407"/>
      <c r="BLY24" s="407"/>
      <c r="BLZ24" s="407"/>
      <c r="BMA24" s="407"/>
      <c r="BMB24" s="407"/>
      <c r="BMC24" s="407"/>
      <c r="BMD24" s="407"/>
      <c r="BME24" s="407"/>
      <c r="BMF24" s="407"/>
      <c r="BMG24" s="407"/>
      <c r="BMH24" s="407"/>
      <c r="BMI24" s="407"/>
      <c r="BMJ24" s="407"/>
      <c r="BMK24" s="407"/>
      <c r="BML24" s="407"/>
      <c r="BMM24" s="407"/>
      <c r="BMN24" s="407"/>
      <c r="BMO24" s="407"/>
      <c r="BMP24" s="407"/>
      <c r="BMQ24" s="407"/>
      <c r="BMR24" s="407"/>
      <c r="BMS24" s="407"/>
      <c r="BMT24" s="407"/>
      <c r="BMU24" s="407"/>
      <c r="BMV24" s="407"/>
      <c r="BMW24" s="407"/>
      <c r="BMX24" s="407"/>
      <c r="BMY24" s="407"/>
      <c r="BMZ24" s="407"/>
      <c r="BNA24" s="407"/>
      <c r="BNB24" s="407"/>
      <c r="BNC24" s="407"/>
      <c r="BND24" s="407"/>
      <c r="BNE24" s="407"/>
      <c r="BNF24" s="407"/>
      <c r="BNG24" s="407"/>
      <c r="BNH24" s="407"/>
      <c r="BNI24" s="407"/>
      <c r="BNJ24" s="407"/>
      <c r="BNK24" s="407"/>
      <c r="BNL24" s="407"/>
      <c r="BNM24" s="407"/>
      <c r="BNN24" s="407"/>
      <c r="BNO24" s="407"/>
      <c r="BNP24" s="407"/>
      <c r="BNQ24" s="407"/>
      <c r="BNR24" s="407"/>
      <c r="BNS24" s="407"/>
      <c r="BNT24" s="407"/>
      <c r="BNU24" s="407"/>
      <c r="BNV24" s="407"/>
      <c r="BNW24" s="407"/>
      <c r="BNX24" s="407"/>
      <c r="BNY24" s="407"/>
      <c r="BNZ24" s="407"/>
      <c r="BOA24" s="407"/>
      <c r="BOB24" s="407"/>
      <c r="BOC24" s="407"/>
      <c r="BOD24" s="407"/>
      <c r="BOE24" s="407"/>
      <c r="BOF24" s="407"/>
      <c r="BOG24" s="407"/>
      <c r="BOH24" s="407"/>
      <c r="BOI24" s="407"/>
      <c r="BOJ24" s="407"/>
      <c r="BOK24" s="407"/>
      <c r="BOL24" s="407"/>
      <c r="BOM24" s="407"/>
      <c r="BON24" s="407"/>
      <c r="BOO24" s="407"/>
      <c r="BOP24" s="407"/>
      <c r="BOQ24" s="407"/>
      <c r="BOR24" s="407"/>
      <c r="BOS24" s="407"/>
      <c r="BOT24" s="407"/>
      <c r="BOU24" s="407"/>
      <c r="BOV24" s="407"/>
      <c r="BOW24" s="407"/>
      <c r="BOX24" s="407"/>
      <c r="BOY24" s="407"/>
      <c r="BOZ24" s="407"/>
      <c r="BPA24" s="407"/>
      <c r="BPB24" s="407"/>
      <c r="BPC24" s="407"/>
      <c r="BPD24" s="407"/>
      <c r="BPE24" s="407"/>
      <c r="BPF24" s="407"/>
      <c r="BPG24" s="407"/>
      <c r="BPH24" s="407"/>
      <c r="BPI24" s="407"/>
      <c r="BPJ24" s="407"/>
      <c r="BPK24" s="407"/>
      <c r="BPL24" s="407"/>
      <c r="BPM24" s="407"/>
      <c r="BPN24" s="407"/>
      <c r="BPO24" s="407"/>
      <c r="BPP24" s="407"/>
      <c r="BPQ24" s="407"/>
      <c r="BPR24" s="407"/>
      <c r="BPS24" s="407"/>
      <c r="BPT24" s="407"/>
      <c r="BPU24" s="407"/>
      <c r="BPV24" s="407"/>
      <c r="BPW24" s="407"/>
      <c r="BPX24" s="407"/>
      <c r="BPY24" s="407"/>
      <c r="BPZ24" s="407"/>
      <c r="BQA24" s="407"/>
      <c r="BQB24" s="407"/>
      <c r="BQC24" s="407"/>
      <c r="BQD24" s="407"/>
      <c r="BQE24" s="407"/>
      <c r="BQF24" s="407"/>
      <c r="BQG24" s="407"/>
      <c r="BQH24" s="407"/>
      <c r="BQI24" s="407"/>
      <c r="BQJ24" s="407"/>
      <c r="BQK24" s="407"/>
      <c r="BQL24" s="407"/>
      <c r="BQM24" s="407"/>
      <c r="BQN24" s="407"/>
      <c r="BQO24" s="407"/>
      <c r="BQP24" s="407"/>
      <c r="BQQ24" s="407"/>
      <c r="BQR24" s="407"/>
      <c r="BQS24" s="407"/>
      <c r="BQT24" s="407"/>
      <c r="BQU24" s="407"/>
      <c r="BQV24" s="407"/>
      <c r="BQW24" s="407"/>
      <c r="BQX24" s="407"/>
      <c r="BQY24" s="407"/>
      <c r="BQZ24" s="407"/>
      <c r="BRA24" s="407"/>
      <c r="BRB24" s="407"/>
      <c r="BRC24" s="407"/>
      <c r="BRD24" s="407"/>
      <c r="BRE24" s="407"/>
      <c r="BRF24" s="407"/>
      <c r="BRG24" s="407"/>
      <c r="BRH24" s="407"/>
      <c r="BRI24" s="407"/>
      <c r="BRJ24" s="407"/>
      <c r="BRK24" s="407"/>
      <c r="BRL24" s="407"/>
      <c r="BRM24" s="407"/>
      <c r="BRN24" s="407"/>
      <c r="BRO24" s="407"/>
      <c r="BRP24" s="407"/>
      <c r="BRQ24" s="407"/>
      <c r="BRR24" s="407"/>
      <c r="BRS24" s="407"/>
      <c r="BRT24" s="407"/>
      <c r="BRU24" s="407"/>
      <c r="BRV24" s="407"/>
      <c r="BRW24" s="407"/>
      <c r="BRX24" s="407"/>
      <c r="BRY24" s="407"/>
      <c r="BRZ24" s="407"/>
      <c r="BSA24" s="407"/>
      <c r="BSB24" s="407"/>
      <c r="BSC24" s="407"/>
      <c r="BSD24" s="407"/>
      <c r="BSE24" s="407"/>
      <c r="BSF24" s="407"/>
      <c r="BSG24" s="407"/>
      <c r="BSH24" s="407"/>
      <c r="BSI24" s="407"/>
      <c r="BSJ24" s="407"/>
      <c r="BSK24" s="407"/>
      <c r="BSL24" s="407"/>
      <c r="BSM24" s="407"/>
      <c r="BSN24" s="407"/>
      <c r="BSO24" s="407"/>
      <c r="BSP24" s="407"/>
      <c r="BSQ24" s="407"/>
      <c r="BSR24" s="407"/>
      <c r="BSS24" s="407"/>
      <c r="BST24" s="407"/>
      <c r="BSU24" s="407"/>
      <c r="BSV24" s="407"/>
      <c r="BSW24" s="407"/>
      <c r="BSX24" s="407"/>
      <c r="BSY24" s="407"/>
      <c r="BSZ24" s="407"/>
      <c r="BTA24" s="407"/>
      <c r="BTB24" s="407"/>
      <c r="BTC24" s="407"/>
      <c r="BTD24" s="407"/>
      <c r="BTE24" s="407"/>
      <c r="BTF24" s="407"/>
      <c r="BTG24" s="407"/>
      <c r="BTH24" s="407"/>
      <c r="BTI24" s="407"/>
      <c r="BTJ24" s="407"/>
      <c r="BTK24" s="407"/>
      <c r="BTL24" s="407"/>
      <c r="BTM24" s="407"/>
      <c r="BTN24" s="407"/>
      <c r="BTO24" s="407"/>
      <c r="BTP24" s="407"/>
      <c r="BTQ24" s="407"/>
      <c r="BTR24" s="407"/>
      <c r="BTS24" s="407"/>
      <c r="BTT24" s="407"/>
      <c r="BTU24" s="407"/>
      <c r="BTV24" s="407"/>
      <c r="BTW24" s="407"/>
      <c r="BTX24" s="407"/>
      <c r="BTY24" s="407"/>
      <c r="BTZ24" s="407"/>
      <c r="BUA24" s="407"/>
      <c r="BUB24" s="407"/>
      <c r="BUC24" s="407"/>
      <c r="BUD24" s="407"/>
      <c r="BUE24" s="407"/>
      <c r="BUF24" s="407"/>
      <c r="BUG24" s="407"/>
      <c r="BUH24" s="407"/>
      <c r="BUI24" s="407"/>
      <c r="BUJ24" s="407"/>
      <c r="BUK24" s="407"/>
      <c r="BUL24" s="407"/>
      <c r="BUM24" s="407"/>
      <c r="BUN24" s="407"/>
      <c r="BUO24" s="407"/>
      <c r="BUP24" s="407"/>
      <c r="BUQ24" s="407"/>
      <c r="BUR24" s="407"/>
      <c r="BUS24" s="407"/>
      <c r="BUT24" s="407"/>
      <c r="BUU24" s="407"/>
      <c r="BUV24" s="407"/>
      <c r="BUW24" s="407"/>
      <c r="BUX24" s="407"/>
      <c r="BUY24" s="407"/>
      <c r="BUZ24" s="407"/>
      <c r="BVA24" s="407"/>
      <c r="BVB24" s="407"/>
      <c r="BVC24" s="407"/>
      <c r="BVD24" s="407"/>
      <c r="BVE24" s="407"/>
      <c r="BVF24" s="407"/>
      <c r="BVG24" s="407"/>
      <c r="BVH24" s="407"/>
      <c r="BVI24" s="407"/>
      <c r="BVJ24" s="407"/>
      <c r="BVK24" s="407"/>
      <c r="BVL24" s="407"/>
      <c r="BVM24" s="407"/>
      <c r="BVN24" s="407"/>
      <c r="BVO24" s="407"/>
      <c r="BVP24" s="407"/>
      <c r="BVQ24" s="407"/>
      <c r="BVR24" s="407"/>
      <c r="BVS24" s="407"/>
      <c r="BVT24" s="407"/>
      <c r="BVU24" s="407"/>
      <c r="BVV24" s="407"/>
      <c r="BVW24" s="407"/>
      <c r="BVX24" s="407"/>
      <c r="BVY24" s="407"/>
      <c r="BVZ24" s="407"/>
      <c r="BWA24" s="407"/>
      <c r="BWB24" s="407"/>
      <c r="BWC24" s="407"/>
      <c r="BWD24" s="407"/>
      <c r="BWE24" s="407"/>
      <c r="BWF24" s="407"/>
      <c r="BWG24" s="407"/>
      <c r="BWH24" s="407"/>
      <c r="BWI24" s="407"/>
      <c r="BWJ24" s="407"/>
      <c r="BWK24" s="407"/>
      <c r="BWL24" s="407"/>
      <c r="BWM24" s="407"/>
      <c r="BWN24" s="407"/>
      <c r="BWO24" s="407"/>
      <c r="BWP24" s="407"/>
      <c r="BWQ24" s="407"/>
      <c r="BWR24" s="407"/>
      <c r="BWS24" s="407"/>
      <c r="BWT24" s="407"/>
      <c r="BWU24" s="407"/>
      <c r="BWV24" s="407"/>
      <c r="BWW24" s="407"/>
      <c r="BWX24" s="407"/>
      <c r="BWY24" s="407"/>
      <c r="BWZ24" s="407"/>
      <c r="BXA24" s="407"/>
      <c r="BXB24" s="407"/>
      <c r="BXC24" s="407"/>
      <c r="BXD24" s="407"/>
      <c r="BXE24" s="407"/>
      <c r="BXF24" s="407"/>
      <c r="BXG24" s="407"/>
      <c r="BXH24" s="407"/>
      <c r="BXI24" s="407"/>
      <c r="BXJ24" s="407"/>
      <c r="BXK24" s="407"/>
      <c r="BXL24" s="407"/>
      <c r="BXM24" s="407"/>
      <c r="BXN24" s="407"/>
      <c r="BXO24" s="407"/>
      <c r="BXP24" s="407"/>
      <c r="BXQ24" s="407"/>
      <c r="BXR24" s="407"/>
      <c r="BXS24" s="407"/>
      <c r="BXT24" s="407"/>
      <c r="BXU24" s="407"/>
      <c r="BXV24" s="407"/>
      <c r="BXW24" s="407"/>
      <c r="BXX24" s="407"/>
      <c r="BXY24" s="407"/>
      <c r="BXZ24" s="407"/>
      <c r="BYA24" s="407"/>
      <c r="BYB24" s="407"/>
      <c r="BYC24" s="407"/>
      <c r="BYD24" s="407"/>
      <c r="BYE24" s="407"/>
      <c r="BYF24" s="407"/>
      <c r="BYG24" s="407"/>
      <c r="BYH24" s="407"/>
      <c r="BYI24" s="407"/>
      <c r="BYJ24" s="407"/>
      <c r="BYK24" s="407"/>
      <c r="BYL24" s="407"/>
      <c r="BYM24" s="407"/>
      <c r="BYN24" s="407"/>
      <c r="BYO24" s="407"/>
      <c r="BYP24" s="407"/>
      <c r="BYQ24" s="407"/>
      <c r="BYR24" s="407"/>
      <c r="BYS24" s="407"/>
      <c r="BYT24" s="407"/>
      <c r="BYU24" s="407"/>
      <c r="BYV24" s="407"/>
      <c r="BYW24" s="407"/>
      <c r="BYX24" s="407"/>
      <c r="BYY24" s="407"/>
      <c r="BYZ24" s="407"/>
      <c r="BZA24" s="407"/>
      <c r="BZB24" s="407"/>
      <c r="BZC24" s="407"/>
      <c r="BZD24" s="407"/>
      <c r="BZE24" s="407"/>
      <c r="BZF24" s="407"/>
      <c r="BZG24" s="407"/>
      <c r="BZH24" s="407"/>
      <c r="BZI24" s="407"/>
      <c r="BZJ24" s="407"/>
      <c r="BZK24" s="407"/>
      <c r="BZL24" s="407"/>
      <c r="BZM24" s="407"/>
      <c r="BZN24" s="407"/>
      <c r="BZO24" s="407"/>
      <c r="BZP24" s="407"/>
      <c r="BZQ24" s="407"/>
      <c r="BZR24" s="407"/>
      <c r="BZS24" s="407"/>
      <c r="BZT24" s="407"/>
      <c r="BZU24" s="407"/>
      <c r="BZV24" s="407"/>
      <c r="BZW24" s="407"/>
      <c r="BZX24" s="407"/>
      <c r="BZY24" s="407"/>
      <c r="BZZ24" s="407"/>
      <c r="CAA24" s="407"/>
      <c r="CAB24" s="407"/>
      <c r="CAC24" s="407"/>
      <c r="CAD24" s="407"/>
      <c r="CAE24" s="407"/>
      <c r="CAF24" s="407"/>
      <c r="CAG24" s="407"/>
      <c r="CAH24" s="407"/>
      <c r="CAI24" s="407"/>
      <c r="CAJ24" s="407"/>
      <c r="CAK24" s="407"/>
      <c r="CAL24" s="407"/>
      <c r="CAM24" s="407"/>
      <c r="CAN24" s="407"/>
      <c r="CAO24" s="407"/>
      <c r="CAP24" s="407"/>
      <c r="CAQ24" s="407"/>
      <c r="CAR24" s="407"/>
      <c r="CAS24" s="407"/>
      <c r="CAT24" s="407"/>
      <c r="CAU24" s="407"/>
      <c r="CAV24" s="407"/>
      <c r="CAW24" s="407"/>
      <c r="CAX24" s="407"/>
      <c r="CAY24" s="407"/>
      <c r="CAZ24" s="407"/>
      <c r="CBA24" s="407"/>
      <c r="CBB24" s="407"/>
      <c r="CBC24" s="407"/>
      <c r="CBD24" s="407"/>
      <c r="CBE24" s="407"/>
      <c r="CBF24" s="407"/>
      <c r="CBG24" s="407"/>
      <c r="CBH24" s="407"/>
      <c r="CBI24" s="407"/>
      <c r="CBJ24" s="407"/>
      <c r="CBK24" s="407"/>
      <c r="CBL24" s="407"/>
      <c r="CBM24" s="407"/>
      <c r="CBN24" s="407"/>
      <c r="CBO24" s="407"/>
      <c r="CBP24" s="407"/>
      <c r="CBQ24" s="407"/>
      <c r="CBR24" s="407"/>
      <c r="CBS24" s="407"/>
      <c r="CBT24" s="407"/>
      <c r="CBU24" s="407"/>
      <c r="CBV24" s="407"/>
      <c r="CBW24" s="407"/>
      <c r="CBX24" s="407"/>
      <c r="CBY24" s="407"/>
      <c r="CBZ24" s="407"/>
      <c r="CCA24" s="407"/>
      <c r="CCB24" s="407"/>
      <c r="CCC24" s="407"/>
      <c r="CCD24" s="407"/>
      <c r="CCE24" s="407"/>
      <c r="CCF24" s="407"/>
      <c r="CCG24" s="407"/>
      <c r="CCH24" s="407"/>
      <c r="CCI24" s="407"/>
      <c r="CCJ24" s="407"/>
      <c r="CCK24" s="407"/>
      <c r="CCL24" s="407"/>
      <c r="CCM24" s="407"/>
      <c r="CCN24" s="407"/>
      <c r="CCO24" s="407"/>
      <c r="CCP24" s="407"/>
      <c r="CCQ24" s="407"/>
      <c r="CCR24" s="407"/>
      <c r="CCS24" s="407"/>
      <c r="CCT24" s="407"/>
      <c r="CCU24" s="407"/>
      <c r="CCV24" s="407"/>
      <c r="CCW24" s="407"/>
      <c r="CCX24" s="407"/>
      <c r="CCY24" s="407"/>
      <c r="CCZ24" s="407"/>
      <c r="CDA24" s="407"/>
      <c r="CDB24" s="407"/>
      <c r="CDC24" s="407"/>
      <c r="CDD24" s="407"/>
      <c r="CDE24" s="407"/>
      <c r="CDF24" s="407"/>
      <c r="CDG24" s="407"/>
      <c r="CDH24" s="407"/>
      <c r="CDI24" s="407"/>
      <c r="CDJ24" s="407"/>
      <c r="CDK24" s="407"/>
      <c r="CDL24" s="407"/>
      <c r="CDM24" s="407"/>
      <c r="CDN24" s="407"/>
      <c r="CDO24" s="407"/>
      <c r="CDP24" s="407"/>
      <c r="CDQ24" s="407"/>
      <c r="CDR24" s="407"/>
      <c r="CDS24" s="407"/>
      <c r="CDT24" s="407"/>
      <c r="CDU24" s="407"/>
      <c r="CDV24" s="407"/>
      <c r="CDW24" s="407"/>
      <c r="CDX24" s="407"/>
      <c r="CDY24" s="407"/>
      <c r="CDZ24" s="407"/>
      <c r="CEA24" s="407"/>
      <c r="CEB24" s="407"/>
      <c r="CEC24" s="407"/>
      <c r="CED24" s="407"/>
      <c r="CEE24" s="407"/>
      <c r="CEF24" s="407"/>
      <c r="CEG24" s="407"/>
      <c r="CEH24" s="407"/>
      <c r="CEI24" s="407"/>
      <c r="CEJ24" s="407"/>
      <c r="CEK24" s="407"/>
      <c r="CEL24" s="407"/>
      <c r="CEM24" s="407"/>
      <c r="CEN24" s="407"/>
      <c r="CEO24" s="407"/>
      <c r="CEP24" s="407"/>
      <c r="CEQ24" s="407"/>
      <c r="CER24" s="407"/>
      <c r="CES24" s="407"/>
      <c r="CET24" s="407"/>
      <c r="CEU24" s="407"/>
      <c r="CEV24" s="407"/>
      <c r="CEW24" s="407"/>
      <c r="CEX24" s="407"/>
      <c r="CEY24" s="407"/>
      <c r="CEZ24" s="407"/>
      <c r="CFA24" s="407"/>
      <c r="CFB24" s="407"/>
      <c r="CFC24" s="407"/>
      <c r="CFD24" s="407"/>
      <c r="CFE24" s="407"/>
      <c r="CFF24" s="407"/>
      <c r="CFG24" s="407"/>
      <c r="CFH24" s="407"/>
      <c r="CFI24" s="407"/>
      <c r="CFJ24" s="407"/>
      <c r="CFK24" s="407"/>
      <c r="CFL24" s="407"/>
      <c r="CFM24" s="407"/>
      <c r="CFN24" s="407"/>
      <c r="CFO24" s="407"/>
      <c r="CFP24" s="407"/>
      <c r="CFQ24" s="407"/>
      <c r="CFR24" s="407"/>
      <c r="CFS24" s="407"/>
      <c r="CFT24" s="407"/>
      <c r="CFU24" s="407"/>
      <c r="CFV24" s="407"/>
      <c r="CFW24" s="407"/>
      <c r="CFX24" s="407"/>
      <c r="CFY24" s="407"/>
      <c r="CFZ24" s="407"/>
      <c r="CGA24" s="407"/>
      <c r="CGB24" s="407"/>
      <c r="CGC24" s="407"/>
      <c r="CGD24" s="407"/>
      <c r="CGE24" s="407"/>
      <c r="CGF24" s="407"/>
      <c r="CGG24" s="407"/>
      <c r="CGH24" s="407"/>
      <c r="CGI24" s="407"/>
      <c r="CGJ24" s="407"/>
      <c r="CGK24" s="407"/>
      <c r="CGL24" s="407"/>
      <c r="CGM24" s="407"/>
      <c r="CGN24" s="407"/>
      <c r="CGO24" s="407"/>
      <c r="CGP24" s="407"/>
      <c r="CGQ24" s="407"/>
      <c r="CGR24" s="407"/>
      <c r="CGS24" s="407"/>
      <c r="CGT24" s="407"/>
      <c r="CGU24" s="407"/>
      <c r="CGV24" s="407"/>
      <c r="CGW24" s="407"/>
      <c r="CGX24" s="407"/>
      <c r="CGY24" s="407"/>
      <c r="CGZ24" s="407"/>
      <c r="CHA24" s="407"/>
      <c r="CHB24" s="407"/>
      <c r="CHC24" s="407"/>
      <c r="CHD24" s="407"/>
      <c r="CHE24" s="407"/>
      <c r="CHF24" s="407"/>
      <c r="CHG24" s="407"/>
      <c r="CHH24" s="407"/>
      <c r="CHI24" s="407"/>
      <c r="CHJ24" s="407"/>
      <c r="CHK24" s="407"/>
      <c r="CHL24" s="407"/>
      <c r="CHM24" s="407"/>
      <c r="CHN24" s="407"/>
      <c r="CHO24" s="407"/>
      <c r="CHP24" s="407"/>
      <c r="CHQ24" s="407"/>
      <c r="CHR24" s="407"/>
      <c r="CHS24" s="407"/>
      <c r="CHT24" s="407"/>
      <c r="CHU24" s="407"/>
      <c r="CHV24" s="407"/>
      <c r="CHW24" s="407"/>
      <c r="CHX24" s="407"/>
      <c r="CHY24" s="407"/>
      <c r="CHZ24" s="407"/>
      <c r="CIA24" s="407"/>
      <c r="CIB24" s="407"/>
      <c r="CIC24" s="407"/>
      <c r="CID24" s="407"/>
      <c r="CIE24" s="407"/>
      <c r="CIF24" s="407"/>
      <c r="CIG24" s="407"/>
      <c r="CIH24" s="407"/>
      <c r="CII24" s="407"/>
      <c r="CIJ24" s="407"/>
      <c r="CIK24" s="407"/>
      <c r="CIL24" s="407"/>
      <c r="CIM24" s="407"/>
      <c r="CIN24" s="407"/>
      <c r="CIO24" s="407"/>
      <c r="CIP24" s="407"/>
      <c r="CIQ24" s="407"/>
      <c r="CIR24" s="407"/>
      <c r="CIS24" s="407"/>
      <c r="CIT24" s="407"/>
      <c r="CIU24" s="407"/>
      <c r="CIV24" s="407"/>
      <c r="CIW24" s="407"/>
      <c r="CIX24" s="407"/>
      <c r="CIY24" s="407"/>
      <c r="CIZ24" s="407"/>
      <c r="CJA24" s="407"/>
      <c r="CJB24" s="407"/>
      <c r="CJC24" s="407"/>
      <c r="CJD24" s="407"/>
      <c r="CJE24" s="407"/>
      <c r="CJF24" s="407"/>
      <c r="CJG24" s="407"/>
      <c r="CJH24" s="407"/>
      <c r="CJI24" s="407"/>
      <c r="CJJ24" s="407"/>
      <c r="CJK24" s="407"/>
      <c r="CJL24" s="407"/>
      <c r="CJM24" s="407"/>
      <c r="CJN24" s="407"/>
      <c r="CJO24" s="407"/>
      <c r="CJP24" s="407"/>
      <c r="CJQ24" s="407"/>
      <c r="CJR24" s="407"/>
      <c r="CJS24" s="407"/>
      <c r="CJT24" s="407"/>
      <c r="CJU24" s="407"/>
      <c r="CJV24" s="407"/>
      <c r="CJW24" s="407"/>
      <c r="CJX24" s="407"/>
      <c r="CJY24" s="407"/>
      <c r="CJZ24" s="407"/>
      <c r="CKA24" s="407"/>
      <c r="CKB24" s="407"/>
      <c r="CKC24" s="407"/>
      <c r="CKD24" s="407"/>
      <c r="CKE24" s="407"/>
      <c r="CKF24" s="407"/>
      <c r="CKG24" s="407"/>
      <c r="CKH24" s="407"/>
      <c r="CKI24" s="407"/>
      <c r="CKJ24" s="407"/>
      <c r="CKK24" s="407"/>
      <c r="CKL24" s="407"/>
      <c r="CKM24" s="407"/>
      <c r="CKN24" s="407"/>
      <c r="CKO24" s="407"/>
      <c r="CKP24" s="407"/>
      <c r="CKQ24" s="407"/>
      <c r="CKR24" s="407"/>
      <c r="CKS24" s="407"/>
      <c r="CKT24" s="407"/>
      <c r="CKU24" s="407"/>
      <c r="CKV24" s="407"/>
      <c r="CKW24" s="407"/>
      <c r="CKX24" s="407"/>
      <c r="CKY24" s="407"/>
      <c r="CKZ24" s="407"/>
      <c r="CLA24" s="407"/>
      <c r="CLB24" s="407"/>
      <c r="CLC24" s="407"/>
      <c r="CLD24" s="407"/>
      <c r="CLE24" s="407"/>
      <c r="CLF24" s="407"/>
      <c r="CLG24" s="407"/>
      <c r="CLH24" s="407"/>
      <c r="CLI24" s="407"/>
      <c r="CLJ24" s="407"/>
      <c r="CLK24" s="407"/>
      <c r="CLL24" s="407"/>
      <c r="CLM24" s="407"/>
      <c r="CLN24" s="407"/>
      <c r="CLO24" s="407"/>
      <c r="CLP24" s="407"/>
      <c r="CLQ24" s="407"/>
      <c r="CLR24" s="407"/>
      <c r="CLS24" s="407"/>
      <c r="CLT24" s="407"/>
      <c r="CLU24" s="407"/>
      <c r="CLV24" s="407"/>
      <c r="CLW24" s="407"/>
      <c r="CLX24" s="407"/>
      <c r="CLY24" s="407"/>
      <c r="CLZ24" s="407"/>
      <c r="CMA24" s="407"/>
      <c r="CMB24" s="407"/>
      <c r="CMC24" s="407"/>
      <c r="CMD24" s="407"/>
      <c r="CME24" s="407"/>
      <c r="CMF24" s="407"/>
      <c r="CMG24" s="407"/>
      <c r="CMH24" s="407"/>
      <c r="CMI24" s="407"/>
      <c r="CMJ24" s="407"/>
      <c r="CMK24" s="407"/>
      <c r="CML24" s="407"/>
      <c r="CMM24" s="407"/>
      <c r="CMN24" s="407"/>
      <c r="CMO24" s="407"/>
      <c r="CMP24" s="407"/>
      <c r="CMQ24" s="407"/>
      <c r="CMR24" s="407"/>
      <c r="CMS24" s="407"/>
      <c r="CMT24" s="407"/>
      <c r="CMU24" s="407"/>
      <c r="CMV24" s="407"/>
      <c r="CMW24" s="407"/>
      <c r="CMX24" s="407"/>
      <c r="CMY24" s="407"/>
      <c r="CMZ24" s="407"/>
      <c r="CNA24" s="407"/>
      <c r="CNB24" s="407"/>
      <c r="CNC24" s="407"/>
      <c r="CND24" s="407"/>
      <c r="CNE24" s="407"/>
      <c r="CNF24" s="407"/>
      <c r="CNG24" s="407"/>
      <c r="CNH24" s="407"/>
      <c r="CNI24" s="407"/>
      <c r="CNJ24" s="407"/>
      <c r="CNK24" s="407"/>
      <c r="CNL24" s="407"/>
      <c r="CNM24" s="407"/>
      <c r="CNN24" s="407"/>
      <c r="CNO24" s="407"/>
      <c r="CNP24" s="407"/>
      <c r="CNQ24" s="407"/>
      <c r="CNR24" s="407"/>
      <c r="CNS24" s="407"/>
      <c r="CNT24" s="407"/>
      <c r="CNU24" s="407"/>
      <c r="CNV24" s="407"/>
      <c r="CNW24" s="407"/>
      <c r="CNX24" s="407"/>
      <c r="CNY24" s="407"/>
      <c r="CNZ24" s="407"/>
      <c r="COA24" s="407"/>
      <c r="COB24" s="407"/>
      <c r="COC24" s="407"/>
      <c r="COD24" s="407"/>
      <c r="COE24" s="407"/>
      <c r="COF24" s="407"/>
      <c r="COG24" s="407"/>
      <c r="COH24" s="407"/>
      <c r="COI24" s="407"/>
      <c r="COJ24" s="407"/>
      <c r="COK24" s="407"/>
      <c r="COL24" s="407"/>
      <c r="COM24" s="407"/>
      <c r="CON24" s="407"/>
      <c r="COO24" s="407"/>
      <c r="COP24" s="407"/>
      <c r="COQ24" s="407"/>
      <c r="COR24" s="407"/>
      <c r="COS24" s="407"/>
      <c r="COT24" s="407"/>
      <c r="COU24" s="407"/>
      <c r="COV24" s="407"/>
      <c r="COW24" s="407"/>
      <c r="COX24" s="407"/>
      <c r="COY24" s="407"/>
      <c r="COZ24" s="407"/>
      <c r="CPA24" s="407"/>
      <c r="CPB24" s="407"/>
      <c r="CPC24" s="407"/>
      <c r="CPD24" s="407"/>
      <c r="CPE24" s="407"/>
      <c r="CPF24" s="407"/>
      <c r="CPG24" s="407"/>
      <c r="CPH24" s="407"/>
      <c r="CPI24" s="407"/>
      <c r="CPJ24" s="407"/>
      <c r="CPK24" s="407"/>
      <c r="CPL24" s="407"/>
      <c r="CPM24" s="407"/>
      <c r="CPN24" s="407"/>
      <c r="CPO24" s="407"/>
      <c r="CPP24" s="407"/>
      <c r="CPQ24" s="407"/>
      <c r="CPR24" s="407"/>
      <c r="CPS24" s="407"/>
      <c r="CPT24" s="407"/>
      <c r="CPU24" s="407"/>
      <c r="CPV24" s="407"/>
      <c r="CPW24" s="407"/>
      <c r="CPX24" s="407"/>
      <c r="CPY24" s="407"/>
      <c r="CPZ24" s="407"/>
      <c r="CQA24" s="407"/>
      <c r="CQB24" s="407"/>
      <c r="CQC24" s="407"/>
      <c r="CQD24" s="407"/>
      <c r="CQE24" s="407"/>
      <c r="CQF24" s="407"/>
      <c r="CQG24" s="407"/>
      <c r="CQH24" s="407"/>
      <c r="CQI24" s="407"/>
      <c r="CQJ24" s="407"/>
      <c r="CQK24" s="407"/>
      <c r="CQL24" s="407"/>
      <c r="CQM24" s="407"/>
      <c r="CQN24" s="407"/>
      <c r="CQO24" s="407"/>
      <c r="CQP24" s="407"/>
      <c r="CQQ24" s="407"/>
      <c r="CQR24" s="407"/>
      <c r="CQS24" s="407"/>
      <c r="CQT24" s="407"/>
      <c r="CQU24" s="407"/>
      <c r="CQV24" s="407"/>
      <c r="CQW24" s="407"/>
      <c r="CQX24" s="407"/>
      <c r="CQY24" s="407"/>
      <c r="CQZ24" s="407"/>
      <c r="CRA24" s="407"/>
      <c r="CRB24" s="407"/>
      <c r="CRC24" s="407"/>
      <c r="CRD24" s="407"/>
      <c r="CRE24" s="407"/>
      <c r="CRF24" s="407"/>
      <c r="CRG24" s="407"/>
      <c r="CRH24" s="407"/>
      <c r="CRI24" s="407"/>
      <c r="CRJ24" s="407"/>
      <c r="CRK24" s="407"/>
      <c r="CRL24" s="407"/>
      <c r="CRM24" s="407"/>
      <c r="CRN24" s="407"/>
      <c r="CRO24" s="407"/>
      <c r="CRP24" s="407"/>
      <c r="CRQ24" s="407"/>
      <c r="CRR24" s="407"/>
      <c r="CRS24" s="407"/>
      <c r="CRT24" s="407"/>
      <c r="CRU24" s="407"/>
      <c r="CRV24" s="407"/>
      <c r="CRW24" s="407"/>
      <c r="CRX24" s="407"/>
      <c r="CRY24" s="407"/>
      <c r="CRZ24" s="407"/>
      <c r="CSA24" s="407"/>
      <c r="CSB24" s="407"/>
      <c r="CSC24" s="407"/>
      <c r="CSD24" s="407"/>
      <c r="CSE24" s="407"/>
      <c r="CSF24" s="407"/>
      <c r="CSG24" s="407"/>
      <c r="CSH24" s="407"/>
      <c r="CSI24" s="407"/>
      <c r="CSJ24" s="407"/>
      <c r="CSK24" s="407"/>
      <c r="CSL24" s="407"/>
      <c r="CSM24" s="407"/>
      <c r="CSN24" s="407"/>
      <c r="CSO24" s="407"/>
      <c r="CSP24" s="407"/>
      <c r="CSQ24" s="407"/>
      <c r="CSR24" s="407"/>
      <c r="CSS24" s="407"/>
      <c r="CST24" s="407"/>
      <c r="CSU24" s="407"/>
      <c r="CSV24" s="407"/>
      <c r="CSW24" s="407"/>
      <c r="CSX24" s="407"/>
      <c r="CSY24" s="407"/>
      <c r="CSZ24" s="407"/>
      <c r="CTA24" s="407"/>
      <c r="CTB24" s="407"/>
      <c r="CTC24" s="407"/>
      <c r="CTD24" s="407"/>
      <c r="CTE24" s="407"/>
      <c r="CTF24" s="407"/>
      <c r="CTG24" s="407"/>
      <c r="CTH24" s="407"/>
      <c r="CTI24" s="407"/>
      <c r="CTJ24" s="407"/>
      <c r="CTK24" s="407"/>
      <c r="CTL24" s="407"/>
      <c r="CTM24" s="407"/>
      <c r="CTN24" s="407"/>
      <c r="CTO24" s="407"/>
      <c r="CTP24" s="407"/>
      <c r="CTQ24" s="407"/>
      <c r="CTR24" s="407"/>
      <c r="CTS24" s="407"/>
      <c r="CTT24" s="407"/>
      <c r="CTU24" s="407"/>
      <c r="CTV24" s="407"/>
      <c r="CTW24" s="407"/>
      <c r="CTX24" s="407"/>
      <c r="CTY24" s="407"/>
      <c r="CTZ24" s="407"/>
      <c r="CUA24" s="407"/>
      <c r="CUB24" s="407"/>
      <c r="CUC24" s="407"/>
      <c r="CUD24" s="407"/>
      <c r="CUE24" s="407"/>
      <c r="CUF24" s="407"/>
      <c r="CUG24" s="407"/>
      <c r="CUH24" s="407"/>
      <c r="CUI24" s="407"/>
      <c r="CUJ24" s="407"/>
      <c r="CUK24" s="407"/>
      <c r="CUL24" s="407"/>
      <c r="CUM24" s="407"/>
      <c r="CUN24" s="407"/>
      <c r="CUO24" s="407"/>
      <c r="CUP24" s="407"/>
      <c r="CUQ24" s="407"/>
      <c r="CUR24" s="407"/>
      <c r="CUS24" s="407"/>
      <c r="CUT24" s="407"/>
      <c r="CUU24" s="407"/>
      <c r="CUV24" s="407"/>
      <c r="CUW24" s="407"/>
      <c r="CUX24" s="407"/>
      <c r="CUY24" s="407"/>
      <c r="CUZ24" s="407"/>
      <c r="CVA24" s="407"/>
      <c r="CVB24" s="407"/>
      <c r="CVC24" s="407"/>
      <c r="CVD24" s="407"/>
      <c r="CVE24" s="407"/>
      <c r="CVF24" s="407"/>
      <c r="CVG24" s="407"/>
      <c r="CVH24" s="407"/>
      <c r="CVI24" s="407"/>
      <c r="CVJ24" s="407"/>
      <c r="CVK24" s="407"/>
      <c r="CVL24" s="407"/>
      <c r="CVM24" s="407"/>
      <c r="CVN24" s="407"/>
      <c r="CVO24" s="407"/>
      <c r="CVP24" s="407"/>
      <c r="CVQ24" s="407"/>
      <c r="CVR24" s="407"/>
      <c r="CVS24" s="407"/>
      <c r="CVT24" s="407"/>
      <c r="CVU24" s="407"/>
      <c r="CVV24" s="407"/>
      <c r="CVW24" s="407"/>
      <c r="CVX24" s="407"/>
      <c r="CVY24" s="407"/>
      <c r="CVZ24" s="407"/>
      <c r="CWA24" s="407"/>
      <c r="CWB24" s="407"/>
      <c r="CWC24" s="407"/>
      <c r="CWD24" s="407"/>
      <c r="CWE24" s="407"/>
      <c r="CWF24" s="407"/>
      <c r="CWG24" s="407"/>
      <c r="CWH24" s="407"/>
      <c r="CWI24" s="407"/>
      <c r="CWJ24" s="407"/>
      <c r="CWK24" s="407"/>
      <c r="CWL24" s="407"/>
      <c r="CWM24" s="407"/>
      <c r="CWN24" s="407"/>
      <c r="CWO24" s="407"/>
      <c r="CWP24" s="407"/>
      <c r="CWQ24" s="407"/>
      <c r="CWR24" s="407"/>
      <c r="CWS24" s="407"/>
      <c r="CWT24" s="407"/>
      <c r="CWU24" s="407"/>
      <c r="CWV24" s="407"/>
      <c r="CWW24" s="407"/>
      <c r="CWX24" s="407"/>
      <c r="CWY24" s="407"/>
      <c r="CWZ24" s="407"/>
      <c r="CXA24" s="407"/>
      <c r="CXB24" s="407"/>
      <c r="CXC24" s="407"/>
      <c r="CXD24" s="407"/>
      <c r="CXE24" s="407"/>
      <c r="CXF24" s="407"/>
      <c r="CXG24" s="407"/>
      <c r="CXH24" s="407"/>
      <c r="CXI24" s="407"/>
      <c r="CXJ24" s="407"/>
      <c r="CXK24" s="407"/>
      <c r="CXL24" s="407"/>
      <c r="CXM24" s="407"/>
      <c r="CXN24" s="407"/>
      <c r="CXO24" s="407"/>
      <c r="CXP24" s="407"/>
      <c r="CXQ24" s="407"/>
      <c r="CXR24" s="407"/>
      <c r="CXS24" s="407"/>
      <c r="CXT24" s="407"/>
      <c r="CXU24" s="407"/>
      <c r="CXV24" s="407"/>
      <c r="CXW24" s="407"/>
      <c r="CXX24" s="407"/>
      <c r="CXY24" s="407"/>
      <c r="CXZ24" s="407"/>
      <c r="CYA24" s="407"/>
      <c r="CYB24" s="407"/>
      <c r="CYC24" s="407"/>
      <c r="CYD24" s="407"/>
      <c r="CYE24" s="407"/>
      <c r="CYF24" s="407"/>
      <c r="CYG24" s="407"/>
      <c r="CYH24" s="407"/>
      <c r="CYI24" s="407"/>
      <c r="CYJ24" s="407"/>
      <c r="CYK24" s="407"/>
      <c r="CYL24" s="407"/>
      <c r="CYM24" s="407"/>
      <c r="CYN24" s="407"/>
      <c r="CYO24" s="407"/>
      <c r="CYP24" s="407"/>
      <c r="CYQ24" s="407"/>
      <c r="CYR24" s="407"/>
      <c r="CYS24" s="407"/>
      <c r="CYT24" s="407"/>
      <c r="CYU24" s="407"/>
      <c r="CYV24" s="407"/>
      <c r="CYW24" s="407"/>
      <c r="CYX24" s="407"/>
      <c r="CYY24" s="407"/>
      <c r="CYZ24" s="407"/>
      <c r="CZA24" s="407"/>
      <c r="CZB24" s="407"/>
      <c r="CZC24" s="407"/>
      <c r="CZD24" s="407"/>
      <c r="CZE24" s="407"/>
      <c r="CZF24" s="407"/>
      <c r="CZG24" s="407"/>
      <c r="CZH24" s="407"/>
      <c r="CZI24" s="407"/>
      <c r="CZJ24" s="407"/>
      <c r="CZK24" s="407"/>
      <c r="CZL24" s="407"/>
      <c r="CZM24" s="407"/>
      <c r="CZN24" s="407"/>
      <c r="CZO24" s="407"/>
      <c r="CZP24" s="407"/>
      <c r="CZQ24" s="407"/>
      <c r="CZR24" s="407"/>
      <c r="CZS24" s="407"/>
      <c r="CZT24" s="407"/>
      <c r="CZU24" s="407"/>
      <c r="CZV24" s="407"/>
      <c r="CZW24" s="407"/>
      <c r="CZX24" s="407"/>
      <c r="CZY24" s="407"/>
      <c r="CZZ24" s="407"/>
      <c r="DAA24" s="407"/>
      <c r="DAB24" s="407"/>
      <c r="DAC24" s="407"/>
      <c r="DAD24" s="407"/>
      <c r="DAE24" s="407"/>
      <c r="DAF24" s="407"/>
      <c r="DAG24" s="407"/>
      <c r="DAH24" s="407"/>
      <c r="DAI24" s="407"/>
      <c r="DAJ24" s="407"/>
      <c r="DAK24" s="407"/>
      <c r="DAL24" s="407"/>
      <c r="DAM24" s="407"/>
      <c r="DAN24" s="407"/>
      <c r="DAO24" s="407"/>
      <c r="DAP24" s="407"/>
      <c r="DAQ24" s="407"/>
      <c r="DAR24" s="407"/>
      <c r="DAS24" s="407"/>
      <c r="DAT24" s="407"/>
      <c r="DAU24" s="407"/>
      <c r="DAV24" s="407"/>
      <c r="DAW24" s="407"/>
      <c r="DAX24" s="407"/>
      <c r="DAY24" s="407"/>
      <c r="DAZ24" s="407"/>
      <c r="DBA24" s="407"/>
      <c r="DBB24" s="407"/>
      <c r="DBC24" s="407"/>
      <c r="DBD24" s="407"/>
      <c r="DBE24" s="407"/>
      <c r="DBF24" s="407"/>
      <c r="DBG24" s="407"/>
      <c r="DBH24" s="407"/>
      <c r="DBI24" s="407"/>
      <c r="DBJ24" s="407"/>
      <c r="DBK24" s="407"/>
      <c r="DBL24" s="407"/>
      <c r="DBM24" s="407"/>
      <c r="DBN24" s="407"/>
      <c r="DBO24" s="407"/>
      <c r="DBP24" s="407"/>
      <c r="DBQ24" s="407"/>
      <c r="DBR24" s="407"/>
      <c r="DBS24" s="407"/>
      <c r="DBT24" s="407"/>
      <c r="DBU24" s="407"/>
      <c r="DBV24" s="407"/>
      <c r="DBW24" s="407"/>
      <c r="DBX24" s="407"/>
      <c r="DBY24" s="407"/>
      <c r="DBZ24" s="407"/>
      <c r="DCA24" s="407"/>
      <c r="DCB24" s="407"/>
      <c r="DCC24" s="407"/>
      <c r="DCD24" s="407"/>
      <c r="DCE24" s="407"/>
      <c r="DCF24" s="407"/>
      <c r="DCG24" s="407"/>
      <c r="DCH24" s="407"/>
      <c r="DCI24" s="407"/>
      <c r="DCJ24" s="407"/>
      <c r="DCK24" s="407"/>
      <c r="DCL24" s="407"/>
      <c r="DCM24" s="407"/>
      <c r="DCN24" s="407"/>
      <c r="DCO24" s="407"/>
      <c r="DCP24" s="407"/>
      <c r="DCQ24" s="407"/>
      <c r="DCR24" s="407"/>
      <c r="DCS24" s="407"/>
      <c r="DCT24" s="407"/>
      <c r="DCU24" s="407"/>
      <c r="DCV24" s="407"/>
      <c r="DCW24" s="407"/>
      <c r="DCX24" s="407"/>
      <c r="DCY24" s="407"/>
      <c r="DCZ24" s="407"/>
      <c r="DDA24" s="407"/>
      <c r="DDB24" s="407"/>
      <c r="DDC24" s="407"/>
      <c r="DDD24" s="407"/>
      <c r="DDE24" s="407"/>
      <c r="DDF24" s="407"/>
      <c r="DDG24" s="407"/>
      <c r="DDH24" s="407"/>
      <c r="DDI24" s="407"/>
      <c r="DDJ24" s="407"/>
      <c r="DDK24" s="407"/>
      <c r="DDL24" s="407"/>
      <c r="DDM24" s="407"/>
      <c r="DDN24" s="407"/>
      <c r="DDO24" s="407"/>
      <c r="DDP24" s="407"/>
      <c r="DDQ24" s="407"/>
      <c r="DDR24" s="407"/>
      <c r="DDS24" s="407"/>
      <c r="DDT24" s="407"/>
      <c r="DDU24" s="407"/>
      <c r="DDV24" s="407"/>
      <c r="DDW24" s="407"/>
      <c r="DDX24" s="407"/>
      <c r="DDY24" s="407"/>
      <c r="DDZ24" s="407"/>
      <c r="DEA24" s="407"/>
      <c r="DEB24" s="407"/>
      <c r="DEC24" s="407"/>
      <c r="DED24" s="407"/>
      <c r="DEE24" s="407"/>
      <c r="DEF24" s="407"/>
      <c r="DEG24" s="407"/>
      <c r="DEH24" s="407"/>
      <c r="DEI24" s="407"/>
      <c r="DEJ24" s="407"/>
      <c r="DEK24" s="407"/>
      <c r="DEL24" s="407"/>
      <c r="DEM24" s="407"/>
      <c r="DEN24" s="407"/>
      <c r="DEO24" s="407"/>
      <c r="DEP24" s="407"/>
      <c r="DEQ24" s="407"/>
      <c r="DER24" s="407"/>
      <c r="DES24" s="407"/>
      <c r="DET24" s="407"/>
      <c r="DEU24" s="407"/>
      <c r="DEV24" s="407"/>
      <c r="DEW24" s="407"/>
      <c r="DEX24" s="407"/>
      <c r="DEY24" s="407"/>
      <c r="DEZ24" s="407"/>
      <c r="DFA24" s="407"/>
      <c r="DFB24" s="407"/>
      <c r="DFC24" s="407"/>
      <c r="DFD24" s="407"/>
      <c r="DFE24" s="407"/>
      <c r="DFF24" s="407"/>
      <c r="DFG24" s="407"/>
      <c r="DFH24" s="407"/>
      <c r="DFI24" s="407"/>
      <c r="DFJ24" s="407"/>
      <c r="DFK24" s="407"/>
      <c r="DFL24" s="407"/>
      <c r="DFM24" s="407"/>
      <c r="DFN24" s="407"/>
      <c r="DFO24" s="407"/>
      <c r="DFP24" s="407"/>
      <c r="DFQ24" s="407"/>
      <c r="DFR24" s="407"/>
      <c r="DFS24" s="407"/>
      <c r="DFT24" s="407"/>
      <c r="DFU24" s="407"/>
      <c r="DFV24" s="407"/>
      <c r="DFW24" s="407"/>
      <c r="DFX24" s="407"/>
      <c r="DFY24" s="407"/>
      <c r="DFZ24" s="407"/>
      <c r="DGA24" s="407"/>
      <c r="DGB24" s="407"/>
      <c r="DGC24" s="407"/>
      <c r="DGD24" s="407"/>
      <c r="DGE24" s="407"/>
      <c r="DGF24" s="407"/>
      <c r="DGG24" s="407"/>
      <c r="DGH24" s="407"/>
      <c r="DGI24" s="407"/>
      <c r="DGJ24" s="407"/>
      <c r="DGK24" s="407"/>
      <c r="DGL24" s="407"/>
      <c r="DGM24" s="407"/>
      <c r="DGN24" s="407"/>
      <c r="DGO24" s="407"/>
      <c r="DGP24" s="407"/>
      <c r="DGQ24" s="407"/>
      <c r="DGR24" s="407"/>
      <c r="DGS24" s="407"/>
      <c r="DGT24" s="407"/>
      <c r="DGU24" s="407"/>
      <c r="DGV24" s="407"/>
      <c r="DGW24" s="407"/>
      <c r="DGX24" s="407"/>
      <c r="DGY24" s="407"/>
      <c r="DGZ24" s="407"/>
      <c r="DHA24" s="407"/>
      <c r="DHB24" s="407"/>
      <c r="DHC24" s="407"/>
      <c r="DHD24" s="407"/>
      <c r="DHE24" s="407"/>
      <c r="DHF24" s="407"/>
      <c r="DHG24" s="407"/>
      <c r="DHH24" s="407"/>
      <c r="DHI24" s="407"/>
      <c r="DHJ24" s="407"/>
      <c r="DHK24" s="407"/>
      <c r="DHL24" s="407"/>
      <c r="DHM24" s="407"/>
      <c r="DHN24" s="407"/>
      <c r="DHO24" s="407"/>
      <c r="DHP24" s="407"/>
      <c r="DHQ24" s="407"/>
      <c r="DHR24" s="407"/>
      <c r="DHS24" s="407"/>
      <c r="DHT24" s="407"/>
      <c r="DHU24" s="407"/>
      <c r="DHV24" s="407"/>
      <c r="DHW24" s="407"/>
      <c r="DHX24" s="407"/>
      <c r="DHY24" s="407"/>
      <c r="DHZ24" s="407"/>
      <c r="DIA24" s="407"/>
      <c r="DIB24" s="407"/>
      <c r="DIC24" s="407"/>
      <c r="DID24" s="407"/>
      <c r="DIE24" s="407"/>
      <c r="DIF24" s="407"/>
      <c r="DIG24" s="407"/>
      <c r="DIH24" s="407"/>
      <c r="DII24" s="407"/>
      <c r="DIJ24" s="407"/>
      <c r="DIK24" s="407"/>
      <c r="DIL24" s="407"/>
      <c r="DIM24" s="407"/>
      <c r="DIN24" s="407"/>
      <c r="DIO24" s="407"/>
      <c r="DIP24" s="407"/>
      <c r="DIQ24" s="407"/>
      <c r="DIR24" s="407"/>
      <c r="DIS24" s="407"/>
      <c r="DIT24" s="407"/>
      <c r="DIU24" s="407"/>
      <c r="DIV24" s="407"/>
      <c r="DIW24" s="407"/>
      <c r="DIX24" s="407"/>
      <c r="DIY24" s="407"/>
      <c r="DIZ24" s="407"/>
      <c r="DJA24" s="407"/>
      <c r="DJB24" s="407"/>
      <c r="DJC24" s="407"/>
      <c r="DJD24" s="407"/>
      <c r="DJE24" s="407"/>
      <c r="DJF24" s="407"/>
      <c r="DJG24" s="407"/>
      <c r="DJH24" s="407"/>
      <c r="DJI24" s="407"/>
      <c r="DJJ24" s="407"/>
      <c r="DJK24" s="407"/>
      <c r="DJL24" s="407"/>
      <c r="DJM24" s="407"/>
      <c r="DJN24" s="407"/>
      <c r="DJO24" s="407"/>
      <c r="DJP24" s="407"/>
      <c r="DJQ24" s="407"/>
      <c r="DJR24" s="407"/>
      <c r="DJS24" s="407"/>
      <c r="DJT24" s="407"/>
      <c r="DJU24" s="407"/>
      <c r="DJV24" s="407"/>
      <c r="DJW24" s="407"/>
      <c r="DJX24" s="407"/>
      <c r="DJY24" s="407"/>
      <c r="DJZ24" s="407"/>
      <c r="DKA24" s="407"/>
      <c r="DKB24" s="407"/>
      <c r="DKC24" s="407"/>
      <c r="DKD24" s="407"/>
      <c r="DKE24" s="407"/>
      <c r="DKF24" s="407"/>
      <c r="DKG24" s="407"/>
      <c r="DKH24" s="407"/>
      <c r="DKI24" s="407"/>
      <c r="DKJ24" s="407"/>
      <c r="DKK24" s="407"/>
      <c r="DKL24" s="407"/>
      <c r="DKM24" s="407"/>
      <c r="DKN24" s="407"/>
      <c r="DKO24" s="407"/>
      <c r="DKP24" s="407"/>
      <c r="DKQ24" s="407"/>
      <c r="DKR24" s="407"/>
      <c r="DKS24" s="407"/>
      <c r="DKT24" s="407"/>
      <c r="DKU24" s="407"/>
      <c r="DKV24" s="407"/>
      <c r="DKW24" s="407"/>
      <c r="DKX24" s="407"/>
      <c r="DKY24" s="407"/>
      <c r="DKZ24" s="407"/>
      <c r="DLA24" s="407"/>
      <c r="DLB24" s="407"/>
      <c r="DLC24" s="407"/>
      <c r="DLD24" s="407"/>
      <c r="DLE24" s="407"/>
      <c r="DLF24" s="407"/>
      <c r="DLG24" s="407"/>
      <c r="DLH24" s="407"/>
      <c r="DLI24" s="407"/>
      <c r="DLJ24" s="407"/>
      <c r="DLK24" s="407"/>
      <c r="DLL24" s="407"/>
      <c r="DLM24" s="407"/>
      <c r="DLN24" s="407"/>
      <c r="DLO24" s="407"/>
      <c r="DLP24" s="407"/>
      <c r="DLQ24" s="407"/>
      <c r="DLR24" s="407"/>
      <c r="DLS24" s="407"/>
      <c r="DLT24" s="407"/>
      <c r="DLU24" s="407"/>
      <c r="DLV24" s="407"/>
      <c r="DLW24" s="407"/>
      <c r="DLX24" s="407"/>
      <c r="DLY24" s="407"/>
      <c r="DLZ24" s="407"/>
      <c r="DMA24" s="407"/>
      <c r="DMB24" s="407"/>
      <c r="DMC24" s="407"/>
      <c r="DMD24" s="407"/>
      <c r="DME24" s="407"/>
      <c r="DMF24" s="407"/>
      <c r="DMG24" s="407"/>
      <c r="DMH24" s="407"/>
      <c r="DMI24" s="407"/>
      <c r="DMJ24" s="407"/>
      <c r="DMK24" s="407"/>
      <c r="DML24" s="407"/>
      <c r="DMM24" s="407"/>
      <c r="DMN24" s="407"/>
      <c r="DMO24" s="407"/>
      <c r="DMP24" s="407"/>
      <c r="DMQ24" s="407"/>
      <c r="DMR24" s="407"/>
      <c r="DMS24" s="407"/>
      <c r="DMT24" s="407"/>
      <c r="DMU24" s="407"/>
      <c r="DMV24" s="407"/>
      <c r="DMW24" s="407"/>
      <c r="DMX24" s="407"/>
      <c r="DMY24" s="407"/>
      <c r="DMZ24" s="407"/>
      <c r="DNA24" s="407"/>
      <c r="DNB24" s="407"/>
      <c r="DNC24" s="407"/>
      <c r="DND24" s="407"/>
      <c r="DNE24" s="407"/>
      <c r="DNF24" s="407"/>
      <c r="DNG24" s="407"/>
      <c r="DNH24" s="407"/>
      <c r="DNI24" s="407"/>
      <c r="DNJ24" s="407"/>
      <c r="DNK24" s="407"/>
      <c r="DNL24" s="407"/>
      <c r="DNM24" s="407"/>
      <c r="DNN24" s="407"/>
      <c r="DNO24" s="407"/>
      <c r="DNP24" s="407"/>
      <c r="DNQ24" s="407"/>
      <c r="DNR24" s="407"/>
      <c r="DNS24" s="407"/>
      <c r="DNT24" s="407"/>
      <c r="DNU24" s="407"/>
      <c r="DNV24" s="407"/>
      <c r="DNW24" s="407"/>
      <c r="DNX24" s="407"/>
      <c r="DNY24" s="407"/>
      <c r="DNZ24" s="407"/>
      <c r="DOA24" s="407"/>
      <c r="DOB24" s="407"/>
      <c r="DOC24" s="407"/>
      <c r="DOD24" s="407"/>
      <c r="DOE24" s="407"/>
      <c r="DOF24" s="407"/>
      <c r="DOG24" s="407"/>
      <c r="DOH24" s="407"/>
      <c r="DOI24" s="407"/>
      <c r="DOJ24" s="407"/>
      <c r="DOK24" s="407"/>
      <c r="DOL24" s="407"/>
      <c r="DOM24" s="407"/>
      <c r="DON24" s="407"/>
      <c r="DOO24" s="407"/>
      <c r="DOP24" s="407"/>
      <c r="DOQ24" s="407"/>
      <c r="DOR24" s="407"/>
      <c r="DOS24" s="407"/>
      <c r="DOT24" s="407"/>
      <c r="DOU24" s="407"/>
      <c r="DOV24" s="407"/>
      <c r="DOW24" s="407"/>
      <c r="DOX24" s="407"/>
      <c r="DOY24" s="407"/>
      <c r="DOZ24" s="407"/>
      <c r="DPA24" s="407"/>
      <c r="DPB24" s="407"/>
      <c r="DPC24" s="407"/>
      <c r="DPD24" s="407"/>
      <c r="DPE24" s="407"/>
      <c r="DPF24" s="407"/>
      <c r="DPG24" s="407"/>
      <c r="DPH24" s="407"/>
      <c r="DPI24" s="407"/>
      <c r="DPJ24" s="407"/>
      <c r="DPK24" s="407"/>
      <c r="DPL24" s="407"/>
      <c r="DPM24" s="407"/>
      <c r="DPN24" s="407"/>
      <c r="DPO24" s="407"/>
      <c r="DPP24" s="407"/>
      <c r="DPQ24" s="407"/>
      <c r="DPR24" s="407"/>
      <c r="DPS24" s="407"/>
      <c r="DPT24" s="407"/>
      <c r="DPU24" s="407"/>
      <c r="DPV24" s="407"/>
      <c r="DPW24" s="407"/>
      <c r="DPX24" s="407"/>
      <c r="DPY24" s="407"/>
      <c r="DPZ24" s="407"/>
      <c r="DQA24" s="407"/>
      <c r="DQB24" s="407"/>
      <c r="DQC24" s="407"/>
      <c r="DQD24" s="407"/>
      <c r="DQE24" s="407"/>
      <c r="DQF24" s="407"/>
      <c r="DQG24" s="407"/>
      <c r="DQH24" s="407"/>
      <c r="DQI24" s="407"/>
      <c r="DQJ24" s="407"/>
      <c r="DQK24" s="407"/>
      <c r="DQL24" s="407"/>
      <c r="DQM24" s="407"/>
      <c r="DQN24" s="407"/>
      <c r="DQO24" s="407"/>
      <c r="DQP24" s="407"/>
      <c r="DQQ24" s="407"/>
      <c r="DQR24" s="407"/>
      <c r="DQS24" s="407"/>
      <c r="DQT24" s="407"/>
      <c r="DQU24" s="407"/>
      <c r="DQV24" s="407"/>
      <c r="DQW24" s="407"/>
      <c r="DQX24" s="407"/>
      <c r="DQY24" s="407"/>
      <c r="DQZ24" s="407"/>
      <c r="DRA24" s="407"/>
      <c r="DRB24" s="407"/>
      <c r="DRC24" s="407"/>
      <c r="DRD24" s="407"/>
      <c r="DRE24" s="407"/>
      <c r="DRF24" s="407"/>
      <c r="DRG24" s="407"/>
      <c r="DRH24" s="407"/>
      <c r="DRI24" s="407"/>
      <c r="DRJ24" s="407"/>
      <c r="DRK24" s="407"/>
      <c r="DRL24" s="407"/>
      <c r="DRM24" s="407"/>
      <c r="DRN24" s="407"/>
      <c r="DRO24" s="407"/>
      <c r="DRP24" s="407"/>
      <c r="DRQ24" s="407"/>
      <c r="DRR24" s="407"/>
      <c r="DRS24" s="407"/>
      <c r="DRT24" s="407"/>
      <c r="DRU24" s="407"/>
      <c r="DRV24" s="407"/>
      <c r="DRW24" s="407"/>
      <c r="DRX24" s="407"/>
      <c r="DRY24" s="407"/>
      <c r="DRZ24" s="407"/>
      <c r="DSA24" s="407"/>
      <c r="DSB24" s="407"/>
      <c r="DSC24" s="407"/>
      <c r="DSD24" s="407"/>
      <c r="DSE24" s="407"/>
      <c r="DSF24" s="407"/>
      <c r="DSG24" s="407"/>
      <c r="DSH24" s="407"/>
      <c r="DSI24" s="407"/>
      <c r="DSJ24" s="407"/>
      <c r="DSK24" s="407"/>
      <c r="DSL24" s="407"/>
      <c r="DSM24" s="407"/>
      <c r="DSN24" s="407"/>
      <c r="DSO24" s="407"/>
      <c r="DSP24" s="407"/>
      <c r="DSQ24" s="407"/>
      <c r="DSR24" s="407"/>
      <c r="DSS24" s="407"/>
      <c r="DST24" s="407"/>
      <c r="DSU24" s="407"/>
      <c r="DSV24" s="407"/>
      <c r="DSW24" s="407"/>
      <c r="DSX24" s="407"/>
      <c r="DSY24" s="407"/>
      <c r="DSZ24" s="407"/>
      <c r="DTA24" s="407"/>
      <c r="DTB24" s="407"/>
      <c r="DTC24" s="407"/>
      <c r="DTD24" s="407"/>
      <c r="DTE24" s="407"/>
      <c r="DTF24" s="407"/>
      <c r="DTG24" s="407"/>
      <c r="DTH24" s="407"/>
      <c r="DTI24" s="407"/>
      <c r="DTJ24" s="407"/>
      <c r="DTK24" s="407"/>
      <c r="DTL24" s="407"/>
      <c r="DTM24" s="407"/>
      <c r="DTN24" s="407"/>
      <c r="DTO24" s="407"/>
      <c r="DTP24" s="407"/>
      <c r="DTQ24" s="407"/>
      <c r="DTR24" s="407"/>
      <c r="DTS24" s="407"/>
      <c r="DTT24" s="407"/>
      <c r="DTU24" s="407"/>
      <c r="DTV24" s="407"/>
      <c r="DTW24" s="407"/>
      <c r="DTX24" s="407"/>
      <c r="DTY24" s="407"/>
      <c r="DTZ24" s="407"/>
      <c r="DUA24" s="407"/>
      <c r="DUB24" s="407"/>
      <c r="DUC24" s="407"/>
      <c r="DUD24" s="407"/>
      <c r="DUE24" s="407"/>
      <c r="DUF24" s="407"/>
      <c r="DUG24" s="407"/>
      <c r="DUH24" s="407"/>
      <c r="DUI24" s="407"/>
      <c r="DUJ24" s="407"/>
      <c r="DUK24" s="407"/>
      <c r="DUL24" s="407"/>
      <c r="DUM24" s="407"/>
      <c r="DUN24" s="407"/>
      <c r="DUO24" s="407"/>
      <c r="DUP24" s="407"/>
      <c r="DUQ24" s="407"/>
      <c r="DUR24" s="407"/>
      <c r="DUS24" s="407"/>
      <c r="DUT24" s="407"/>
      <c r="DUU24" s="407"/>
      <c r="DUV24" s="407"/>
      <c r="DUW24" s="407"/>
      <c r="DUX24" s="407"/>
      <c r="DUY24" s="407"/>
      <c r="DUZ24" s="407"/>
      <c r="DVA24" s="407"/>
      <c r="DVB24" s="407"/>
      <c r="DVC24" s="407"/>
      <c r="DVD24" s="407"/>
      <c r="DVE24" s="407"/>
      <c r="DVF24" s="407"/>
      <c r="DVG24" s="407"/>
      <c r="DVH24" s="407"/>
      <c r="DVI24" s="407"/>
      <c r="DVJ24" s="407"/>
      <c r="DVK24" s="407"/>
      <c r="DVL24" s="407"/>
      <c r="DVM24" s="407"/>
      <c r="DVN24" s="407"/>
      <c r="DVO24" s="407"/>
      <c r="DVP24" s="407"/>
      <c r="DVQ24" s="407"/>
      <c r="DVR24" s="407"/>
      <c r="DVS24" s="407"/>
      <c r="DVT24" s="407"/>
      <c r="DVU24" s="407"/>
      <c r="DVV24" s="407"/>
      <c r="DVW24" s="407"/>
      <c r="DVX24" s="407"/>
      <c r="DVY24" s="407"/>
      <c r="DVZ24" s="407"/>
      <c r="DWA24" s="407"/>
      <c r="DWB24" s="407"/>
      <c r="DWC24" s="407"/>
      <c r="DWD24" s="407"/>
      <c r="DWE24" s="407"/>
      <c r="DWF24" s="407"/>
      <c r="DWG24" s="407"/>
      <c r="DWH24" s="407"/>
      <c r="DWI24" s="407"/>
      <c r="DWJ24" s="407"/>
      <c r="DWK24" s="407"/>
      <c r="DWL24" s="407"/>
      <c r="DWM24" s="407"/>
      <c r="DWN24" s="407"/>
      <c r="DWO24" s="407"/>
      <c r="DWP24" s="407"/>
      <c r="DWQ24" s="407"/>
      <c r="DWR24" s="407"/>
      <c r="DWS24" s="407"/>
      <c r="DWT24" s="407"/>
      <c r="DWU24" s="407"/>
      <c r="DWV24" s="407"/>
      <c r="DWW24" s="407"/>
      <c r="DWX24" s="407"/>
      <c r="DWY24" s="407"/>
      <c r="DWZ24" s="407"/>
      <c r="DXA24" s="407"/>
      <c r="DXB24" s="407"/>
      <c r="DXC24" s="407"/>
      <c r="DXD24" s="407"/>
      <c r="DXE24" s="407"/>
      <c r="DXF24" s="407"/>
      <c r="DXG24" s="407"/>
      <c r="DXH24" s="407"/>
      <c r="DXI24" s="407"/>
      <c r="DXJ24" s="407"/>
      <c r="DXK24" s="407"/>
      <c r="DXL24" s="407"/>
      <c r="DXM24" s="407"/>
      <c r="DXN24" s="407"/>
      <c r="DXO24" s="407"/>
      <c r="DXP24" s="407"/>
      <c r="DXQ24" s="407"/>
      <c r="DXR24" s="407"/>
      <c r="DXS24" s="407"/>
      <c r="DXT24" s="407"/>
      <c r="DXU24" s="407"/>
      <c r="DXV24" s="407"/>
      <c r="DXW24" s="407"/>
      <c r="DXX24" s="407"/>
      <c r="DXY24" s="407"/>
      <c r="DXZ24" s="407"/>
      <c r="DYA24" s="407"/>
      <c r="DYB24" s="407"/>
      <c r="DYC24" s="407"/>
      <c r="DYD24" s="407"/>
      <c r="DYE24" s="407"/>
      <c r="DYF24" s="407"/>
      <c r="DYG24" s="407"/>
      <c r="DYH24" s="407"/>
      <c r="DYI24" s="407"/>
      <c r="DYJ24" s="407"/>
      <c r="DYK24" s="407"/>
      <c r="DYL24" s="407"/>
      <c r="DYM24" s="407"/>
      <c r="DYN24" s="407"/>
      <c r="DYO24" s="407"/>
      <c r="DYP24" s="407"/>
      <c r="DYQ24" s="407"/>
      <c r="DYR24" s="407"/>
      <c r="DYS24" s="407"/>
      <c r="DYT24" s="407"/>
      <c r="DYU24" s="407"/>
      <c r="DYV24" s="407"/>
      <c r="DYW24" s="407"/>
      <c r="DYX24" s="407"/>
      <c r="DYY24" s="407"/>
      <c r="DYZ24" s="407"/>
      <c r="DZA24" s="407"/>
      <c r="DZB24" s="407"/>
      <c r="DZC24" s="407"/>
      <c r="DZD24" s="407"/>
      <c r="DZE24" s="407"/>
      <c r="DZF24" s="407"/>
      <c r="DZG24" s="407"/>
      <c r="DZH24" s="407"/>
      <c r="DZI24" s="407"/>
      <c r="DZJ24" s="407"/>
      <c r="DZK24" s="407"/>
      <c r="DZL24" s="407"/>
      <c r="DZM24" s="407"/>
      <c r="DZN24" s="407"/>
      <c r="DZO24" s="407"/>
      <c r="DZP24" s="407"/>
      <c r="DZQ24" s="407"/>
      <c r="DZR24" s="407"/>
      <c r="DZS24" s="407"/>
      <c r="DZT24" s="407"/>
      <c r="DZU24" s="407"/>
      <c r="DZV24" s="407"/>
      <c r="DZW24" s="407"/>
      <c r="DZX24" s="407"/>
      <c r="DZY24" s="407"/>
      <c r="DZZ24" s="407"/>
      <c r="EAA24" s="407"/>
      <c r="EAB24" s="407"/>
      <c r="EAC24" s="407"/>
      <c r="EAD24" s="407"/>
      <c r="EAE24" s="407"/>
      <c r="EAF24" s="407"/>
      <c r="EAG24" s="407"/>
      <c r="EAH24" s="407"/>
      <c r="EAI24" s="407"/>
      <c r="EAJ24" s="407"/>
      <c r="EAK24" s="407"/>
      <c r="EAL24" s="407"/>
      <c r="EAM24" s="407"/>
      <c r="EAN24" s="407"/>
      <c r="EAO24" s="407"/>
      <c r="EAP24" s="407"/>
      <c r="EAQ24" s="407"/>
      <c r="EAR24" s="407"/>
      <c r="EAS24" s="407"/>
      <c r="EAT24" s="407"/>
      <c r="EAU24" s="407"/>
      <c r="EAV24" s="407"/>
      <c r="EAW24" s="407"/>
      <c r="EAX24" s="407"/>
      <c r="EAY24" s="407"/>
      <c r="EAZ24" s="407"/>
      <c r="EBA24" s="407"/>
      <c r="EBB24" s="407"/>
      <c r="EBC24" s="407"/>
      <c r="EBD24" s="407"/>
      <c r="EBE24" s="407"/>
      <c r="EBF24" s="407"/>
      <c r="EBG24" s="407"/>
      <c r="EBH24" s="407"/>
      <c r="EBI24" s="407"/>
      <c r="EBJ24" s="407"/>
      <c r="EBK24" s="407"/>
      <c r="EBL24" s="407"/>
      <c r="EBM24" s="407"/>
      <c r="EBN24" s="407"/>
      <c r="EBO24" s="407"/>
      <c r="EBP24" s="407"/>
      <c r="EBQ24" s="407"/>
      <c r="EBR24" s="407"/>
      <c r="EBS24" s="407"/>
      <c r="EBT24" s="407"/>
      <c r="EBU24" s="407"/>
      <c r="EBV24" s="407"/>
      <c r="EBW24" s="407"/>
      <c r="EBX24" s="407"/>
      <c r="EBY24" s="407"/>
      <c r="EBZ24" s="407"/>
      <c r="ECA24" s="407"/>
      <c r="ECB24" s="407"/>
      <c r="ECC24" s="407"/>
      <c r="ECD24" s="407"/>
      <c r="ECE24" s="407"/>
      <c r="ECF24" s="407"/>
      <c r="ECG24" s="407"/>
      <c r="ECH24" s="407"/>
      <c r="ECI24" s="407"/>
      <c r="ECJ24" s="407"/>
      <c r="ECK24" s="407"/>
      <c r="ECL24" s="407"/>
      <c r="ECM24" s="407"/>
      <c r="ECN24" s="407"/>
      <c r="ECO24" s="407"/>
      <c r="ECP24" s="407"/>
      <c r="ECQ24" s="407"/>
      <c r="ECR24" s="407"/>
      <c r="ECS24" s="407"/>
      <c r="ECT24" s="407"/>
      <c r="ECU24" s="407"/>
      <c r="ECV24" s="407"/>
      <c r="ECW24" s="407"/>
      <c r="ECX24" s="407"/>
      <c r="ECY24" s="407"/>
      <c r="ECZ24" s="407"/>
      <c r="EDA24" s="407"/>
      <c r="EDB24" s="407"/>
      <c r="EDC24" s="407"/>
      <c r="EDD24" s="407"/>
      <c r="EDE24" s="407"/>
      <c r="EDF24" s="407"/>
      <c r="EDG24" s="407"/>
      <c r="EDH24" s="407"/>
      <c r="EDI24" s="407"/>
      <c r="EDJ24" s="407"/>
      <c r="EDK24" s="407"/>
      <c r="EDL24" s="407"/>
      <c r="EDM24" s="407"/>
      <c r="EDN24" s="407"/>
      <c r="EDO24" s="407"/>
      <c r="EDP24" s="407"/>
      <c r="EDQ24" s="407"/>
      <c r="EDR24" s="407"/>
      <c r="EDS24" s="407"/>
      <c r="EDT24" s="407"/>
      <c r="EDU24" s="407"/>
      <c r="EDV24" s="407"/>
      <c r="EDW24" s="407"/>
      <c r="EDX24" s="407"/>
      <c r="EDY24" s="407"/>
      <c r="EDZ24" s="407"/>
      <c r="EEA24" s="407"/>
      <c r="EEB24" s="407"/>
      <c r="EEC24" s="407"/>
      <c r="EED24" s="407"/>
      <c r="EEE24" s="407"/>
      <c r="EEF24" s="407"/>
      <c r="EEG24" s="407"/>
      <c r="EEH24" s="407"/>
      <c r="EEI24" s="407"/>
      <c r="EEJ24" s="407"/>
      <c r="EEK24" s="407"/>
      <c r="EEL24" s="407"/>
      <c r="EEM24" s="407"/>
      <c r="EEN24" s="407"/>
      <c r="EEO24" s="407"/>
      <c r="EEP24" s="407"/>
      <c r="EEQ24" s="407"/>
      <c r="EER24" s="407"/>
      <c r="EES24" s="407"/>
      <c r="EET24" s="407"/>
      <c r="EEU24" s="407"/>
      <c r="EEV24" s="407"/>
      <c r="EEW24" s="407"/>
      <c r="EEX24" s="407"/>
      <c r="EEY24" s="407"/>
      <c r="EEZ24" s="407"/>
      <c r="EFA24" s="407"/>
      <c r="EFB24" s="407"/>
      <c r="EFC24" s="407"/>
      <c r="EFD24" s="407"/>
      <c r="EFE24" s="407"/>
      <c r="EFF24" s="407"/>
      <c r="EFG24" s="407"/>
      <c r="EFH24" s="407"/>
      <c r="EFI24" s="407"/>
      <c r="EFJ24" s="407"/>
      <c r="EFK24" s="407"/>
      <c r="EFL24" s="407"/>
      <c r="EFM24" s="407"/>
      <c r="EFN24" s="407"/>
      <c r="EFO24" s="407"/>
      <c r="EFP24" s="407"/>
      <c r="EFQ24" s="407"/>
      <c r="EFR24" s="407"/>
      <c r="EFS24" s="407"/>
      <c r="EFT24" s="407"/>
      <c r="EFU24" s="407"/>
      <c r="EFV24" s="407"/>
      <c r="EFW24" s="407"/>
      <c r="EFX24" s="407"/>
      <c r="EFY24" s="407"/>
      <c r="EFZ24" s="407"/>
      <c r="EGA24" s="407"/>
      <c r="EGB24" s="407"/>
      <c r="EGC24" s="407"/>
      <c r="EGD24" s="407"/>
      <c r="EGE24" s="407"/>
      <c r="EGF24" s="407"/>
      <c r="EGG24" s="407"/>
      <c r="EGH24" s="407"/>
      <c r="EGI24" s="407"/>
      <c r="EGJ24" s="407"/>
      <c r="EGK24" s="407"/>
      <c r="EGL24" s="407"/>
      <c r="EGM24" s="407"/>
      <c r="EGN24" s="407"/>
      <c r="EGO24" s="407"/>
      <c r="EGP24" s="407"/>
      <c r="EGQ24" s="407"/>
      <c r="EGR24" s="407"/>
      <c r="EGS24" s="407"/>
      <c r="EGT24" s="407"/>
      <c r="EGU24" s="407"/>
      <c r="EGV24" s="407"/>
      <c r="EGW24" s="407"/>
      <c r="EGX24" s="407"/>
      <c r="EGY24" s="407"/>
      <c r="EGZ24" s="407"/>
      <c r="EHA24" s="407"/>
      <c r="EHB24" s="407"/>
      <c r="EHC24" s="407"/>
      <c r="EHD24" s="407"/>
      <c r="EHE24" s="407"/>
      <c r="EHF24" s="407"/>
      <c r="EHG24" s="407"/>
      <c r="EHH24" s="407"/>
      <c r="EHI24" s="407"/>
      <c r="EHJ24" s="407"/>
      <c r="EHK24" s="407"/>
      <c r="EHL24" s="407"/>
      <c r="EHM24" s="407"/>
      <c r="EHN24" s="407"/>
      <c r="EHO24" s="407"/>
      <c r="EHP24" s="407"/>
      <c r="EHQ24" s="407"/>
      <c r="EHR24" s="407"/>
      <c r="EHS24" s="407"/>
      <c r="EHT24" s="407"/>
      <c r="EHU24" s="407"/>
      <c r="EHV24" s="407"/>
      <c r="EHW24" s="407"/>
      <c r="EHX24" s="407"/>
      <c r="EHY24" s="407"/>
      <c r="EHZ24" s="407"/>
      <c r="EIA24" s="407"/>
      <c r="EIB24" s="407"/>
      <c r="EIC24" s="407"/>
      <c r="EID24" s="407"/>
      <c r="EIE24" s="407"/>
      <c r="EIF24" s="407"/>
      <c r="EIG24" s="407"/>
      <c r="EIH24" s="407"/>
      <c r="EII24" s="407"/>
      <c r="EIJ24" s="407"/>
      <c r="EIK24" s="407"/>
      <c r="EIL24" s="407"/>
      <c r="EIM24" s="407"/>
      <c r="EIN24" s="407"/>
      <c r="EIO24" s="407"/>
      <c r="EIP24" s="407"/>
      <c r="EIQ24" s="407"/>
      <c r="EIR24" s="407"/>
      <c r="EIS24" s="407"/>
      <c r="EIT24" s="407"/>
      <c r="EIU24" s="407"/>
      <c r="EIV24" s="407"/>
      <c r="EIW24" s="407"/>
      <c r="EIX24" s="407"/>
      <c r="EIY24" s="407"/>
      <c r="EIZ24" s="407"/>
      <c r="EJA24" s="407"/>
      <c r="EJB24" s="407"/>
      <c r="EJC24" s="407"/>
      <c r="EJD24" s="407"/>
      <c r="EJE24" s="407"/>
      <c r="EJF24" s="407"/>
      <c r="EJG24" s="407"/>
      <c r="EJH24" s="407"/>
      <c r="EJI24" s="407"/>
      <c r="EJJ24" s="407"/>
      <c r="EJK24" s="407"/>
      <c r="EJL24" s="407"/>
      <c r="EJM24" s="407"/>
      <c r="EJN24" s="407"/>
      <c r="EJO24" s="407"/>
      <c r="EJP24" s="407"/>
      <c r="EJQ24" s="407"/>
      <c r="EJR24" s="407"/>
      <c r="EJS24" s="407"/>
      <c r="EJT24" s="407"/>
      <c r="EJU24" s="407"/>
      <c r="EJV24" s="407"/>
      <c r="EJW24" s="407"/>
      <c r="EJX24" s="407"/>
      <c r="EJY24" s="407"/>
      <c r="EJZ24" s="407"/>
      <c r="EKA24" s="407"/>
      <c r="EKB24" s="407"/>
      <c r="EKC24" s="407"/>
      <c r="EKD24" s="407"/>
      <c r="EKE24" s="407"/>
      <c r="EKF24" s="407"/>
      <c r="EKG24" s="407"/>
      <c r="EKH24" s="407"/>
      <c r="EKI24" s="407"/>
      <c r="EKJ24" s="407"/>
      <c r="EKK24" s="407"/>
      <c r="EKL24" s="407"/>
      <c r="EKM24" s="407"/>
      <c r="EKN24" s="407"/>
      <c r="EKO24" s="407"/>
      <c r="EKP24" s="407"/>
      <c r="EKQ24" s="407"/>
      <c r="EKR24" s="407"/>
      <c r="EKS24" s="407"/>
      <c r="EKT24" s="407"/>
      <c r="EKU24" s="407"/>
      <c r="EKV24" s="407"/>
      <c r="EKW24" s="407"/>
      <c r="EKX24" s="407"/>
      <c r="EKY24" s="407"/>
      <c r="EKZ24" s="407"/>
      <c r="ELA24" s="407"/>
      <c r="ELB24" s="407"/>
      <c r="ELC24" s="407"/>
      <c r="ELD24" s="407"/>
      <c r="ELE24" s="407"/>
      <c r="ELF24" s="407"/>
      <c r="ELG24" s="407"/>
      <c r="ELH24" s="407"/>
      <c r="ELI24" s="407"/>
      <c r="ELJ24" s="407"/>
      <c r="ELK24" s="407"/>
      <c r="ELL24" s="407"/>
      <c r="ELM24" s="407"/>
      <c r="ELN24" s="407"/>
      <c r="ELO24" s="407"/>
      <c r="ELP24" s="407"/>
      <c r="ELQ24" s="407"/>
      <c r="ELR24" s="407"/>
      <c r="ELS24" s="407"/>
      <c r="ELT24" s="407"/>
      <c r="ELU24" s="407"/>
      <c r="ELV24" s="407"/>
      <c r="ELW24" s="407"/>
      <c r="ELX24" s="407"/>
      <c r="ELY24" s="407"/>
      <c r="ELZ24" s="407"/>
      <c r="EMA24" s="407"/>
      <c r="EMB24" s="407"/>
      <c r="EMC24" s="407"/>
      <c r="EMD24" s="407"/>
      <c r="EME24" s="407"/>
      <c r="EMF24" s="407"/>
      <c r="EMG24" s="407"/>
      <c r="EMH24" s="407"/>
      <c r="EMI24" s="407"/>
      <c r="EMJ24" s="407"/>
      <c r="EMK24" s="407"/>
      <c r="EML24" s="407"/>
      <c r="EMM24" s="407"/>
      <c r="EMN24" s="407"/>
      <c r="EMO24" s="407"/>
      <c r="EMP24" s="407"/>
      <c r="EMQ24" s="407"/>
      <c r="EMR24" s="407"/>
      <c r="EMS24" s="407"/>
      <c r="EMT24" s="407"/>
      <c r="EMU24" s="407"/>
      <c r="EMV24" s="407"/>
      <c r="EMW24" s="407"/>
      <c r="EMX24" s="407"/>
      <c r="EMY24" s="407"/>
      <c r="EMZ24" s="407"/>
      <c r="ENA24" s="407"/>
      <c r="ENB24" s="407"/>
      <c r="ENC24" s="407"/>
      <c r="END24" s="407"/>
      <c r="ENE24" s="407"/>
      <c r="ENF24" s="407"/>
      <c r="ENG24" s="407"/>
      <c r="ENH24" s="407"/>
      <c r="ENI24" s="407"/>
      <c r="ENJ24" s="407"/>
      <c r="ENK24" s="407"/>
      <c r="ENL24" s="407"/>
      <c r="ENM24" s="407"/>
      <c r="ENN24" s="407"/>
      <c r="ENO24" s="407"/>
      <c r="ENP24" s="407"/>
      <c r="ENQ24" s="407"/>
      <c r="ENR24" s="407"/>
      <c r="ENS24" s="407"/>
      <c r="ENT24" s="407"/>
      <c r="ENU24" s="407"/>
      <c r="ENV24" s="407"/>
      <c r="ENW24" s="407"/>
      <c r="ENX24" s="407"/>
      <c r="ENY24" s="407"/>
      <c r="ENZ24" s="407"/>
      <c r="EOA24" s="407"/>
      <c r="EOB24" s="407"/>
      <c r="EOC24" s="407"/>
      <c r="EOD24" s="407"/>
      <c r="EOE24" s="407"/>
      <c r="EOF24" s="407"/>
      <c r="EOG24" s="407"/>
      <c r="EOH24" s="407"/>
      <c r="EOI24" s="407"/>
      <c r="EOJ24" s="407"/>
      <c r="EOK24" s="407"/>
      <c r="EOL24" s="407"/>
      <c r="EOM24" s="407"/>
      <c r="EON24" s="407"/>
      <c r="EOO24" s="407"/>
      <c r="EOP24" s="407"/>
      <c r="EOQ24" s="407"/>
      <c r="EOR24" s="407"/>
      <c r="EOS24" s="407"/>
      <c r="EOT24" s="407"/>
      <c r="EOU24" s="407"/>
      <c r="EOV24" s="407"/>
      <c r="EOW24" s="407"/>
      <c r="EOX24" s="407"/>
      <c r="EOY24" s="407"/>
      <c r="EOZ24" s="407"/>
      <c r="EPA24" s="407"/>
      <c r="EPB24" s="407"/>
      <c r="EPC24" s="407"/>
      <c r="EPD24" s="407"/>
      <c r="EPE24" s="407"/>
      <c r="EPF24" s="407"/>
      <c r="EPG24" s="407"/>
      <c r="EPH24" s="407"/>
      <c r="EPI24" s="407"/>
      <c r="EPJ24" s="407"/>
      <c r="EPK24" s="407"/>
      <c r="EPL24" s="407"/>
      <c r="EPM24" s="407"/>
      <c r="EPN24" s="407"/>
      <c r="EPO24" s="407"/>
      <c r="EPP24" s="407"/>
      <c r="EPQ24" s="407"/>
      <c r="EPR24" s="407"/>
      <c r="EPS24" s="407"/>
      <c r="EPT24" s="407"/>
      <c r="EPU24" s="407"/>
      <c r="EPV24" s="407"/>
      <c r="EPW24" s="407"/>
      <c r="EPX24" s="407"/>
      <c r="EPY24" s="407"/>
      <c r="EPZ24" s="407"/>
      <c r="EQA24" s="407"/>
      <c r="EQB24" s="407"/>
      <c r="EQC24" s="407"/>
      <c r="EQD24" s="407"/>
      <c r="EQE24" s="407"/>
      <c r="EQF24" s="407"/>
      <c r="EQG24" s="407"/>
      <c r="EQH24" s="407"/>
      <c r="EQI24" s="407"/>
      <c r="EQJ24" s="407"/>
      <c r="EQK24" s="407"/>
      <c r="EQL24" s="407"/>
      <c r="EQM24" s="407"/>
      <c r="EQN24" s="407"/>
      <c r="EQO24" s="407"/>
      <c r="EQP24" s="407"/>
      <c r="EQQ24" s="407"/>
      <c r="EQR24" s="407"/>
      <c r="EQS24" s="407"/>
      <c r="EQT24" s="407"/>
      <c r="EQU24" s="407"/>
      <c r="EQV24" s="407"/>
      <c r="EQW24" s="407"/>
      <c r="EQX24" s="407"/>
      <c r="EQY24" s="407"/>
      <c r="EQZ24" s="407"/>
      <c r="ERA24" s="407"/>
      <c r="ERB24" s="407"/>
      <c r="ERC24" s="407"/>
      <c r="ERD24" s="407"/>
      <c r="ERE24" s="407"/>
      <c r="ERF24" s="407"/>
      <c r="ERG24" s="407"/>
      <c r="ERH24" s="407"/>
      <c r="ERI24" s="407"/>
      <c r="ERJ24" s="407"/>
      <c r="ERK24" s="407"/>
      <c r="ERL24" s="407"/>
      <c r="ERM24" s="407"/>
      <c r="ERN24" s="407"/>
      <c r="ERO24" s="407"/>
      <c r="ERP24" s="407"/>
      <c r="ERQ24" s="407"/>
      <c r="ERR24" s="407"/>
      <c r="ERS24" s="407"/>
      <c r="ERT24" s="407"/>
      <c r="ERU24" s="407"/>
      <c r="ERV24" s="407"/>
      <c r="ERW24" s="407"/>
      <c r="ERX24" s="407"/>
      <c r="ERY24" s="407"/>
      <c r="ERZ24" s="407"/>
      <c r="ESA24" s="407"/>
      <c r="ESB24" s="407"/>
      <c r="ESC24" s="407"/>
      <c r="ESD24" s="407"/>
      <c r="ESE24" s="407"/>
      <c r="ESF24" s="407"/>
      <c r="ESG24" s="407"/>
      <c r="ESH24" s="407"/>
      <c r="ESI24" s="407"/>
      <c r="ESJ24" s="407"/>
      <c r="ESK24" s="407"/>
      <c r="ESL24" s="407"/>
      <c r="ESM24" s="407"/>
      <c r="ESN24" s="407"/>
      <c r="ESO24" s="407"/>
      <c r="ESP24" s="407"/>
      <c r="ESQ24" s="407"/>
      <c r="ESR24" s="407"/>
      <c r="ESS24" s="407"/>
      <c r="EST24" s="407"/>
      <c r="ESU24" s="407"/>
      <c r="ESV24" s="407"/>
      <c r="ESW24" s="407"/>
      <c r="ESX24" s="407"/>
      <c r="ESY24" s="407"/>
      <c r="ESZ24" s="407"/>
      <c r="ETA24" s="407"/>
      <c r="ETB24" s="407"/>
      <c r="ETC24" s="407"/>
      <c r="ETD24" s="407"/>
      <c r="ETE24" s="407"/>
      <c r="ETF24" s="407"/>
      <c r="ETG24" s="407"/>
      <c r="ETH24" s="407"/>
      <c r="ETI24" s="407"/>
      <c r="ETJ24" s="407"/>
      <c r="ETK24" s="407"/>
      <c r="ETL24" s="407"/>
      <c r="ETM24" s="407"/>
      <c r="ETN24" s="407"/>
      <c r="ETO24" s="407"/>
      <c r="ETP24" s="407"/>
      <c r="ETQ24" s="407"/>
      <c r="ETR24" s="407"/>
      <c r="ETS24" s="407"/>
      <c r="ETT24" s="407"/>
      <c r="ETU24" s="407"/>
      <c r="ETV24" s="407"/>
      <c r="ETW24" s="407"/>
      <c r="ETX24" s="407"/>
      <c r="ETY24" s="407"/>
      <c r="ETZ24" s="407"/>
      <c r="EUA24" s="407"/>
      <c r="EUB24" s="407"/>
      <c r="EUC24" s="407"/>
      <c r="EUD24" s="407"/>
      <c r="EUE24" s="407"/>
      <c r="EUF24" s="407"/>
      <c r="EUG24" s="407"/>
      <c r="EUH24" s="407"/>
      <c r="EUI24" s="407"/>
      <c r="EUJ24" s="407"/>
      <c r="EUK24" s="407"/>
      <c r="EUL24" s="407"/>
      <c r="EUM24" s="407"/>
      <c r="EUN24" s="407"/>
      <c r="EUO24" s="407"/>
      <c r="EUP24" s="407"/>
      <c r="EUQ24" s="407"/>
      <c r="EUR24" s="407"/>
      <c r="EUS24" s="407"/>
      <c r="EUT24" s="407"/>
      <c r="EUU24" s="407"/>
      <c r="EUV24" s="407"/>
      <c r="EUW24" s="407"/>
      <c r="EUX24" s="407"/>
      <c r="EUY24" s="407"/>
      <c r="EUZ24" s="407"/>
      <c r="EVA24" s="407"/>
      <c r="EVB24" s="407"/>
      <c r="EVC24" s="407"/>
      <c r="EVD24" s="407"/>
      <c r="EVE24" s="407"/>
      <c r="EVF24" s="407"/>
      <c r="EVG24" s="407"/>
      <c r="EVH24" s="407"/>
      <c r="EVI24" s="407"/>
      <c r="EVJ24" s="407"/>
      <c r="EVK24" s="407"/>
      <c r="EVL24" s="407"/>
      <c r="EVM24" s="407"/>
      <c r="EVN24" s="407"/>
      <c r="EVO24" s="407"/>
      <c r="EVP24" s="407"/>
      <c r="EVQ24" s="407"/>
      <c r="EVR24" s="407"/>
      <c r="EVS24" s="407"/>
      <c r="EVT24" s="407"/>
      <c r="EVU24" s="407"/>
      <c r="EVV24" s="407"/>
      <c r="EVW24" s="407"/>
      <c r="EVX24" s="407"/>
      <c r="EVY24" s="407"/>
      <c r="EVZ24" s="407"/>
      <c r="EWA24" s="407"/>
      <c r="EWB24" s="407"/>
      <c r="EWC24" s="407"/>
      <c r="EWD24" s="407"/>
      <c r="EWE24" s="407"/>
      <c r="EWF24" s="407"/>
      <c r="EWG24" s="407"/>
      <c r="EWH24" s="407"/>
      <c r="EWI24" s="407"/>
      <c r="EWJ24" s="407"/>
      <c r="EWK24" s="407"/>
      <c r="EWL24" s="407"/>
      <c r="EWM24" s="407"/>
      <c r="EWN24" s="407"/>
      <c r="EWO24" s="407"/>
      <c r="EWP24" s="407"/>
      <c r="EWQ24" s="407"/>
      <c r="EWR24" s="407"/>
      <c r="EWS24" s="407"/>
      <c r="EWT24" s="407"/>
      <c r="EWU24" s="407"/>
      <c r="EWV24" s="407"/>
      <c r="EWW24" s="407"/>
      <c r="EWX24" s="407"/>
      <c r="EWY24" s="407"/>
      <c r="EWZ24" s="407"/>
      <c r="EXA24" s="407"/>
      <c r="EXB24" s="407"/>
      <c r="EXC24" s="407"/>
      <c r="EXD24" s="407"/>
      <c r="EXE24" s="407"/>
      <c r="EXF24" s="407"/>
      <c r="EXG24" s="407"/>
      <c r="EXH24" s="407"/>
      <c r="EXI24" s="407"/>
      <c r="EXJ24" s="407"/>
      <c r="EXK24" s="407"/>
      <c r="EXL24" s="407"/>
      <c r="EXM24" s="407"/>
      <c r="EXN24" s="407"/>
      <c r="EXO24" s="407"/>
      <c r="EXP24" s="407"/>
      <c r="EXQ24" s="407"/>
      <c r="EXR24" s="407"/>
      <c r="EXS24" s="407"/>
      <c r="EXT24" s="407"/>
      <c r="EXU24" s="407"/>
      <c r="EXV24" s="407"/>
      <c r="EXW24" s="407"/>
      <c r="EXX24" s="407"/>
      <c r="EXY24" s="407"/>
      <c r="EXZ24" s="407"/>
      <c r="EYA24" s="407"/>
      <c r="EYB24" s="407"/>
      <c r="EYC24" s="407"/>
      <c r="EYD24" s="407"/>
      <c r="EYE24" s="407"/>
      <c r="EYF24" s="407"/>
      <c r="EYG24" s="407"/>
      <c r="EYH24" s="407"/>
      <c r="EYI24" s="407"/>
      <c r="EYJ24" s="407"/>
      <c r="EYK24" s="407"/>
      <c r="EYL24" s="407"/>
      <c r="EYM24" s="407"/>
      <c r="EYN24" s="407"/>
      <c r="EYO24" s="407"/>
      <c r="EYP24" s="407"/>
      <c r="EYQ24" s="407"/>
      <c r="EYR24" s="407"/>
      <c r="EYS24" s="407"/>
      <c r="EYT24" s="407"/>
      <c r="EYU24" s="407"/>
      <c r="EYV24" s="407"/>
      <c r="EYW24" s="407"/>
      <c r="EYX24" s="407"/>
      <c r="EYY24" s="407"/>
      <c r="EYZ24" s="407"/>
      <c r="EZA24" s="407"/>
      <c r="EZB24" s="407"/>
      <c r="EZC24" s="407"/>
      <c r="EZD24" s="407"/>
      <c r="EZE24" s="407"/>
      <c r="EZF24" s="407"/>
      <c r="EZG24" s="407"/>
      <c r="EZH24" s="407"/>
      <c r="EZI24" s="407"/>
      <c r="EZJ24" s="407"/>
      <c r="EZK24" s="407"/>
      <c r="EZL24" s="407"/>
      <c r="EZM24" s="407"/>
      <c r="EZN24" s="407"/>
      <c r="EZO24" s="407"/>
      <c r="EZP24" s="407"/>
      <c r="EZQ24" s="407"/>
      <c r="EZR24" s="407"/>
      <c r="EZS24" s="407"/>
      <c r="EZT24" s="407"/>
      <c r="EZU24" s="407"/>
      <c r="EZV24" s="407"/>
      <c r="EZW24" s="407"/>
      <c r="EZX24" s="407"/>
      <c r="EZY24" s="407"/>
      <c r="EZZ24" s="407"/>
      <c r="FAA24" s="407"/>
      <c r="FAB24" s="407"/>
      <c r="FAC24" s="407"/>
      <c r="FAD24" s="407"/>
      <c r="FAE24" s="407"/>
      <c r="FAF24" s="407"/>
      <c r="FAG24" s="407"/>
      <c r="FAH24" s="407"/>
      <c r="FAI24" s="407"/>
      <c r="FAJ24" s="407"/>
      <c r="FAK24" s="407"/>
      <c r="FAL24" s="407"/>
      <c r="FAM24" s="407"/>
      <c r="FAN24" s="407"/>
      <c r="FAO24" s="407"/>
      <c r="FAP24" s="407"/>
      <c r="FAQ24" s="407"/>
      <c r="FAR24" s="407"/>
      <c r="FAS24" s="407"/>
      <c r="FAT24" s="407"/>
      <c r="FAU24" s="407"/>
      <c r="FAV24" s="407"/>
      <c r="FAW24" s="407"/>
      <c r="FAX24" s="407"/>
      <c r="FAY24" s="407"/>
      <c r="FAZ24" s="407"/>
      <c r="FBA24" s="407"/>
      <c r="FBB24" s="407"/>
      <c r="FBC24" s="407"/>
      <c r="FBD24" s="407"/>
      <c r="FBE24" s="407"/>
      <c r="FBF24" s="407"/>
      <c r="FBG24" s="407"/>
      <c r="FBH24" s="407"/>
      <c r="FBI24" s="407"/>
      <c r="FBJ24" s="407"/>
      <c r="FBK24" s="407"/>
      <c r="FBL24" s="407"/>
      <c r="FBM24" s="407"/>
      <c r="FBN24" s="407"/>
      <c r="FBO24" s="407"/>
      <c r="FBP24" s="407"/>
      <c r="FBQ24" s="407"/>
      <c r="FBR24" s="407"/>
      <c r="FBS24" s="407"/>
      <c r="FBT24" s="407"/>
      <c r="FBU24" s="407"/>
      <c r="FBV24" s="407"/>
      <c r="FBW24" s="407"/>
      <c r="FBX24" s="407"/>
      <c r="FBY24" s="407"/>
      <c r="FBZ24" s="407"/>
      <c r="FCA24" s="407"/>
      <c r="FCB24" s="407"/>
      <c r="FCC24" s="407"/>
      <c r="FCD24" s="407"/>
      <c r="FCE24" s="407"/>
      <c r="FCF24" s="407"/>
      <c r="FCG24" s="407"/>
      <c r="FCH24" s="407"/>
      <c r="FCI24" s="407"/>
      <c r="FCJ24" s="407"/>
      <c r="FCK24" s="407"/>
      <c r="FCL24" s="407"/>
      <c r="FCM24" s="407"/>
      <c r="FCN24" s="407"/>
      <c r="FCO24" s="407"/>
      <c r="FCP24" s="407"/>
      <c r="FCQ24" s="407"/>
      <c r="FCR24" s="407"/>
      <c r="FCS24" s="407"/>
      <c r="FCT24" s="407"/>
      <c r="FCU24" s="407"/>
      <c r="FCV24" s="407"/>
      <c r="FCW24" s="407"/>
      <c r="FCX24" s="407"/>
      <c r="FCY24" s="407"/>
      <c r="FCZ24" s="407"/>
      <c r="FDA24" s="407"/>
      <c r="FDB24" s="407"/>
      <c r="FDC24" s="407"/>
      <c r="FDD24" s="407"/>
      <c r="FDE24" s="407"/>
      <c r="FDF24" s="407"/>
      <c r="FDG24" s="407"/>
      <c r="FDH24" s="407"/>
      <c r="FDI24" s="407"/>
      <c r="FDJ24" s="407"/>
      <c r="FDK24" s="407"/>
      <c r="FDL24" s="407"/>
      <c r="FDM24" s="407"/>
      <c r="FDN24" s="407"/>
      <c r="FDO24" s="407"/>
      <c r="FDP24" s="407"/>
      <c r="FDQ24" s="407"/>
      <c r="FDR24" s="407"/>
      <c r="FDS24" s="407"/>
      <c r="FDT24" s="407"/>
      <c r="FDU24" s="407"/>
      <c r="FDV24" s="407"/>
      <c r="FDW24" s="407"/>
      <c r="FDX24" s="407"/>
      <c r="FDY24" s="407"/>
      <c r="FDZ24" s="407"/>
      <c r="FEA24" s="407"/>
      <c r="FEB24" s="407"/>
      <c r="FEC24" s="407"/>
      <c r="FED24" s="407"/>
      <c r="FEE24" s="407"/>
      <c r="FEF24" s="407"/>
      <c r="FEG24" s="407"/>
      <c r="FEH24" s="407"/>
      <c r="FEI24" s="407"/>
      <c r="FEJ24" s="407"/>
      <c r="FEK24" s="407"/>
      <c r="FEL24" s="407"/>
      <c r="FEM24" s="407"/>
      <c r="FEN24" s="407"/>
      <c r="FEO24" s="407"/>
      <c r="FEP24" s="407"/>
      <c r="FEQ24" s="407"/>
      <c r="FER24" s="407"/>
      <c r="FES24" s="407"/>
      <c r="FET24" s="407"/>
      <c r="FEU24" s="407"/>
      <c r="FEV24" s="407"/>
      <c r="FEW24" s="407"/>
      <c r="FEX24" s="407"/>
      <c r="FEY24" s="407"/>
      <c r="FEZ24" s="407"/>
      <c r="FFA24" s="407"/>
      <c r="FFB24" s="407"/>
      <c r="FFC24" s="407"/>
      <c r="FFD24" s="407"/>
      <c r="FFE24" s="407"/>
      <c r="FFF24" s="407"/>
      <c r="FFG24" s="407"/>
      <c r="FFH24" s="407"/>
      <c r="FFI24" s="407"/>
      <c r="FFJ24" s="407"/>
      <c r="FFK24" s="407"/>
      <c r="FFL24" s="407"/>
      <c r="FFM24" s="407"/>
      <c r="FFN24" s="407"/>
      <c r="FFO24" s="407"/>
      <c r="FFP24" s="407"/>
      <c r="FFQ24" s="407"/>
      <c r="FFR24" s="407"/>
      <c r="FFS24" s="407"/>
      <c r="FFT24" s="407"/>
      <c r="FFU24" s="407"/>
      <c r="FFV24" s="407"/>
      <c r="FFW24" s="407"/>
      <c r="FFX24" s="407"/>
      <c r="FFY24" s="407"/>
      <c r="FFZ24" s="407"/>
      <c r="FGA24" s="407"/>
      <c r="FGB24" s="407"/>
      <c r="FGC24" s="407"/>
      <c r="FGD24" s="407"/>
      <c r="FGE24" s="407"/>
      <c r="FGF24" s="407"/>
      <c r="FGG24" s="407"/>
      <c r="FGH24" s="407"/>
      <c r="FGI24" s="407"/>
      <c r="FGJ24" s="407"/>
      <c r="FGK24" s="407"/>
      <c r="FGL24" s="407"/>
      <c r="FGM24" s="407"/>
      <c r="FGN24" s="407"/>
      <c r="FGO24" s="407"/>
      <c r="FGP24" s="407"/>
      <c r="FGQ24" s="407"/>
      <c r="FGR24" s="407"/>
      <c r="FGS24" s="407"/>
      <c r="FGT24" s="407"/>
      <c r="FGU24" s="407"/>
      <c r="FGV24" s="407"/>
      <c r="FGW24" s="407"/>
      <c r="FGX24" s="407"/>
      <c r="FGY24" s="407"/>
      <c r="FGZ24" s="407"/>
      <c r="FHA24" s="407"/>
      <c r="FHB24" s="407"/>
      <c r="FHC24" s="407"/>
      <c r="FHD24" s="407"/>
      <c r="FHE24" s="407"/>
      <c r="FHF24" s="407"/>
      <c r="FHG24" s="407"/>
      <c r="FHH24" s="407"/>
      <c r="FHI24" s="407"/>
      <c r="FHJ24" s="407"/>
      <c r="FHK24" s="407"/>
      <c r="FHL24" s="407"/>
      <c r="FHM24" s="407"/>
      <c r="FHN24" s="407"/>
      <c r="FHO24" s="407"/>
      <c r="FHP24" s="407"/>
      <c r="FHQ24" s="407"/>
      <c r="FHR24" s="407"/>
      <c r="FHS24" s="407"/>
      <c r="FHT24" s="407"/>
      <c r="FHU24" s="407"/>
      <c r="FHV24" s="407"/>
      <c r="FHW24" s="407"/>
      <c r="FHX24" s="407"/>
      <c r="FHY24" s="407"/>
      <c r="FHZ24" s="407"/>
      <c r="FIA24" s="407"/>
      <c r="FIB24" s="407"/>
      <c r="FIC24" s="407"/>
      <c r="FID24" s="407"/>
      <c r="FIE24" s="407"/>
      <c r="FIF24" s="407"/>
      <c r="FIG24" s="407"/>
      <c r="FIH24" s="407"/>
      <c r="FII24" s="407"/>
      <c r="FIJ24" s="407"/>
      <c r="FIK24" s="407"/>
      <c r="FIL24" s="407"/>
      <c r="FIM24" s="407"/>
      <c r="FIN24" s="407"/>
      <c r="FIO24" s="407"/>
      <c r="FIP24" s="407"/>
      <c r="FIQ24" s="407"/>
      <c r="FIR24" s="407"/>
      <c r="FIS24" s="407"/>
      <c r="FIT24" s="407"/>
      <c r="FIU24" s="407"/>
      <c r="FIV24" s="407"/>
      <c r="FIW24" s="407"/>
      <c r="FIX24" s="407"/>
      <c r="FIY24" s="407"/>
      <c r="FIZ24" s="407"/>
      <c r="FJA24" s="407"/>
      <c r="FJB24" s="407"/>
      <c r="FJC24" s="407"/>
      <c r="FJD24" s="407"/>
      <c r="FJE24" s="407"/>
      <c r="FJF24" s="407"/>
      <c r="FJG24" s="407"/>
      <c r="FJH24" s="407"/>
      <c r="FJI24" s="407"/>
      <c r="FJJ24" s="407"/>
      <c r="FJK24" s="407"/>
      <c r="FJL24" s="407"/>
      <c r="FJM24" s="407"/>
      <c r="FJN24" s="407"/>
      <c r="FJO24" s="407"/>
      <c r="FJP24" s="407"/>
      <c r="FJQ24" s="407"/>
      <c r="FJR24" s="407"/>
      <c r="FJS24" s="407"/>
      <c r="FJT24" s="407"/>
      <c r="FJU24" s="407"/>
      <c r="FJV24" s="407"/>
      <c r="FJW24" s="407"/>
      <c r="FJX24" s="407"/>
      <c r="FJY24" s="407"/>
      <c r="FJZ24" s="407"/>
      <c r="FKA24" s="407"/>
      <c r="FKB24" s="407"/>
      <c r="FKC24" s="407"/>
      <c r="FKD24" s="407"/>
      <c r="FKE24" s="407"/>
      <c r="FKF24" s="407"/>
      <c r="FKG24" s="407"/>
      <c r="FKH24" s="407"/>
      <c r="FKI24" s="407"/>
      <c r="FKJ24" s="407"/>
      <c r="FKK24" s="407"/>
      <c r="FKL24" s="407"/>
      <c r="FKM24" s="407"/>
      <c r="FKN24" s="407"/>
      <c r="FKO24" s="407"/>
      <c r="FKP24" s="407"/>
      <c r="FKQ24" s="407"/>
      <c r="FKR24" s="407"/>
      <c r="FKS24" s="407"/>
      <c r="FKT24" s="407"/>
      <c r="FKU24" s="407"/>
      <c r="FKV24" s="407"/>
      <c r="FKW24" s="407"/>
      <c r="FKX24" s="407"/>
      <c r="FKY24" s="407"/>
      <c r="FKZ24" s="407"/>
      <c r="FLA24" s="407"/>
      <c r="FLB24" s="407"/>
      <c r="FLC24" s="407"/>
      <c r="FLD24" s="407"/>
      <c r="FLE24" s="407"/>
      <c r="FLF24" s="407"/>
      <c r="FLG24" s="407"/>
      <c r="FLH24" s="407"/>
      <c r="FLI24" s="407"/>
      <c r="FLJ24" s="407"/>
      <c r="FLK24" s="407"/>
      <c r="FLL24" s="407"/>
      <c r="FLM24" s="407"/>
      <c r="FLN24" s="407"/>
      <c r="FLO24" s="407"/>
      <c r="FLP24" s="407"/>
      <c r="FLQ24" s="407"/>
      <c r="FLR24" s="407"/>
      <c r="FLS24" s="407"/>
      <c r="FLT24" s="407"/>
      <c r="FLU24" s="407"/>
      <c r="FLV24" s="407"/>
      <c r="FLW24" s="407"/>
      <c r="FLX24" s="407"/>
      <c r="FLY24" s="407"/>
      <c r="FLZ24" s="407"/>
      <c r="FMA24" s="407"/>
      <c r="FMB24" s="407"/>
      <c r="FMC24" s="407"/>
      <c r="FMD24" s="407"/>
      <c r="FME24" s="407"/>
      <c r="FMF24" s="407"/>
      <c r="FMG24" s="407"/>
      <c r="FMH24" s="407"/>
      <c r="FMI24" s="407"/>
      <c r="FMJ24" s="407"/>
      <c r="FMK24" s="407"/>
      <c r="FML24" s="407"/>
      <c r="FMM24" s="407"/>
      <c r="FMN24" s="407"/>
      <c r="FMO24" s="407"/>
      <c r="FMP24" s="407"/>
      <c r="FMQ24" s="407"/>
      <c r="FMR24" s="407"/>
      <c r="FMS24" s="407"/>
      <c r="FMT24" s="407"/>
      <c r="FMU24" s="407"/>
      <c r="FMV24" s="407"/>
      <c r="FMW24" s="407"/>
      <c r="FMX24" s="407"/>
      <c r="FMY24" s="407"/>
      <c r="FMZ24" s="407"/>
      <c r="FNA24" s="407"/>
      <c r="FNB24" s="407"/>
      <c r="FNC24" s="407"/>
      <c r="FND24" s="407"/>
      <c r="FNE24" s="407"/>
      <c r="FNF24" s="407"/>
      <c r="FNG24" s="407"/>
      <c r="FNH24" s="407"/>
      <c r="FNI24" s="407"/>
      <c r="FNJ24" s="407"/>
      <c r="FNK24" s="407"/>
      <c r="FNL24" s="407"/>
      <c r="FNM24" s="407"/>
      <c r="FNN24" s="407"/>
      <c r="FNO24" s="407"/>
      <c r="FNP24" s="407"/>
      <c r="FNQ24" s="407"/>
      <c r="FNR24" s="407"/>
      <c r="FNS24" s="407"/>
      <c r="FNT24" s="407"/>
      <c r="FNU24" s="407"/>
      <c r="FNV24" s="407"/>
      <c r="FNW24" s="407"/>
      <c r="FNX24" s="407"/>
      <c r="FNY24" s="407"/>
      <c r="FNZ24" s="407"/>
      <c r="FOA24" s="407"/>
      <c r="FOB24" s="407"/>
      <c r="FOC24" s="407"/>
      <c r="FOD24" s="407"/>
      <c r="FOE24" s="407"/>
      <c r="FOF24" s="407"/>
      <c r="FOG24" s="407"/>
      <c r="FOH24" s="407"/>
      <c r="FOI24" s="407"/>
      <c r="FOJ24" s="407"/>
      <c r="FOK24" s="407"/>
      <c r="FOL24" s="407"/>
      <c r="FOM24" s="407"/>
      <c r="FON24" s="407"/>
      <c r="FOO24" s="407"/>
      <c r="FOP24" s="407"/>
      <c r="FOQ24" s="407"/>
      <c r="FOR24" s="407"/>
      <c r="FOS24" s="407"/>
      <c r="FOT24" s="407"/>
      <c r="FOU24" s="407"/>
      <c r="FOV24" s="407"/>
      <c r="FOW24" s="407"/>
      <c r="FOX24" s="407"/>
      <c r="FOY24" s="407"/>
      <c r="FOZ24" s="407"/>
      <c r="FPA24" s="407"/>
      <c r="FPB24" s="407"/>
      <c r="FPC24" s="407"/>
      <c r="FPD24" s="407"/>
      <c r="FPE24" s="407"/>
      <c r="FPF24" s="407"/>
      <c r="FPG24" s="407"/>
      <c r="FPH24" s="407"/>
      <c r="FPI24" s="407"/>
      <c r="FPJ24" s="407"/>
      <c r="FPK24" s="407"/>
      <c r="FPL24" s="407"/>
      <c r="FPM24" s="407"/>
      <c r="FPN24" s="407"/>
      <c r="FPO24" s="407"/>
      <c r="FPP24" s="407"/>
      <c r="FPQ24" s="407"/>
      <c r="FPR24" s="407"/>
      <c r="FPS24" s="407"/>
      <c r="FPT24" s="407"/>
      <c r="FPU24" s="407"/>
      <c r="FPV24" s="407"/>
      <c r="FPW24" s="407"/>
      <c r="FPX24" s="407"/>
      <c r="FPY24" s="407"/>
      <c r="FPZ24" s="407"/>
      <c r="FQA24" s="407"/>
      <c r="FQB24" s="407"/>
      <c r="FQC24" s="407"/>
      <c r="FQD24" s="407"/>
      <c r="FQE24" s="407"/>
      <c r="FQF24" s="407"/>
      <c r="FQG24" s="407"/>
      <c r="FQH24" s="407"/>
      <c r="FQI24" s="407"/>
      <c r="FQJ24" s="407"/>
      <c r="FQK24" s="407"/>
      <c r="FQL24" s="407"/>
      <c r="FQM24" s="407"/>
      <c r="FQN24" s="407"/>
      <c r="FQO24" s="407"/>
      <c r="FQP24" s="407"/>
      <c r="FQQ24" s="407"/>
      <c r="FQR24" s="407"/>
      <c r="FQS24" s="407"/>
      <c r="FQT24" s="407"/>
      <c r="FQU24" s="407"/>
      <c r="FQV24" s="407"/>
      <c r="FQW24" s="407"/>
      <c r="FQX24" s="407"/>
      <c r="FQY24" s="407"/>
      <c r="FQZ24" s="407"/>
      <c r="FRA24" s="407"/>
      <c r="FRB24" s="407"/>
      <c r="FRC24" s="407"/>
      <c r="FRD24" s="407"/>
      <c r="FRE24" s="407"/>
      <c r="FRF24" s="407"/>
      <c r="FRG24" s="407"/>
      <c r="FRH24" s="407"/>
      <c r="FRI24" s="407"/>
      <c r="FRJ24" s="407"/>
      <c r="FRK24" s="407"/>
      <c r="FRL24" s="407"/>
      <c r="FRM24" s="407"/>
      <c r="FRN24" s="407"/>
      <c r="FRO24" s="407"/>
      <c r="FRP24" s="407"/>
      <c r="FRQ24" s="407"/>
      <c r="FRR24" s="407"/>
      <c r="FRS24" s="407"/>
      <c r="FRT24" s="407"/>
      <c r="FRU24" s="407"/>
      <c r="FRV24" s="407"/>
      <c r="FRW24" s="407"/>
      <c r="FRX24" s="407"/>
      <c r="FRY24" s="407"/>
      <c r="FRZ24" s="407"/>
      <c r="FSA24" s="407"/>
      <c r="FSB24" s="407"/>
      <c r="FSC24" s="407"/>
      <c r="FSD24" s="407"/>
      <c r="FSE24" s="407"/>
      <c r="FSF24" s="407"/>
      <c r="FSG24" s="407"/>
      <c r="FSH24" s="407"/>
      <c r="FSI24" s="407"/>
      <c r="FSJ24" s="407"/>
      <c r="FSK24" s="407"/>
      <c r="FSL24" s="407"/>
      <c r="FSM24" s="407"/>
      <c r="FSN24" s="407"/>
      <c r="FSO24" s="407"/>
      <c r="FSP24" s="407"/>
      <c r="FSQ24" s="407"/>
      <c r="FSR24" s="407"/>
      <c r="FSS24" s="407"/>
      <c r="FST24" s="407"/>
      <c r="FSU24" s="407"/>
      <c r="FSV24" s="407"/>
      <c r="FSW24" s="407"/>
      <c r="FSX24" s="407"/>
      <c r="FSY24" s="407"/>
      <c r="FSZ24" s="407"/>
      <c r="FTA24" s="407"/>
      <c r="FTB24" s="407"/>
      <c r="FTC24" s="407"/>
      <c r="FTD24" s="407"/>
      <c r="FTE24" s="407"/>
      <c r="FTF24" s="407"/>
      <c r="FTG24" s="407"/>
      <c r="FTH24" s="407"/>
      <c r="FTI24" s="407"/>
      <c r="FTJ24" s="407"/>
      <c r="FTK24" s="407"/>
      <c r="FTL24" s="407"/>
      <c r="FTM24" s="407"/>
      <c r="FTN24" s="407"/>
      <c r="FTO24" s="407"/>
      <c r="FTP24" s="407"/>
      <c r="FTQ24" s="407"/>
      <c r="FTR24" s="407"/>
      <c r="FTS24" s="407"/>
      <c r="FTT24" s="407"/>
      <c r="FTU24" s="407"/>
      <c r="FTV24" s="407"/>
      <c r="FTW24" s="407"/>
      <c r="FTX24" s="407"/>
      <c r="FTY24" s="407"/>
      <c r="FTZ24" s="407"/>
      <c r="FUA24" s="407"/>
      <c r="FUB24" s="407"/>
      <c r="FUC24" s="407"/>
      <c r="FUD24" s="407"/>
      <c r="FUE24" s="407"/>
      <c r="FUF24" s="407"/>
      <c r="FUG24" s="407"/>
      <c r="FUH24" s="407"/>
      <c r="FUI24" s="407"/>
      <c r="FUJ24" s="407"/>
      <c r="FUK24" s="407"/>
      <c r="FUL24" s="407"/>
      <c r="FUM24" s="407"/>
      <c r="FUN24" s="407"/>
      <c r="FUO24" s="407"/>
      <c r="FUP24" s="407"/>
      <c r="FUQ24" s="407"/>
      <c r="FUR24" s="407"/>
      <c r="FUS24" s="407"/>
      <c r="FUT24" s="407"/>
      <c r="FUU24" s="407"/>
      <c r="FUV24" s="407"/>
      <c r="FUW24" s="407"/>
      <c r="FUX24" s="407"/>
      <c r="FUY24" s="407"/>
      <c r="FUZ24" s="407"/>
      <c r="FVA24" s="407"/>
      <c r="FVB24" s="407"/>
      <c r="FVC24" s="407"/>
      <c r="FVD24" s="407"/>
      <c r="FVE24" s="407"/>
      <c r="FVF24" s="407"/>
      <c r="FVG24" s="407"/>
      <c r="FVH24" s="407"/>
      <c r="FVI24" s="407"/>
      <c r="FVJ24" s="407"/>
      <c r="FVK24" s="407"/>
      <c r="FVL24" s="407"/>
      <c r="FVM24" s="407"/>
      <c r="FVN24" s="407"/>
      <c r="FVO24" s="407"/>
      <c r="FVP24" s="407"/>
      <c r="FVQ24" s="407"/>
      <c r="FVR24" s="407"/>
      <c r="FVS24" s="407"/>
      <c r="FVT24" s="407"/>
      <c r="FVU24" s="407"/>
      <c r="FVV24" s="407"/>
      <c r="FVW24" s="407"/>
      <c r="FVX24" s="407"/>
      <c r="FVY24" s="407"/>
      <c r="FVZ24" s="407"/>
      <c r="FWA24" s="407"/>
      <c r="FWB24" s="407"/>
      <c r="FWC24" s="407"/>
      <c r="FWD24" s="407"/>
      <c r="FWE24" s="407"/>
      <c r="FWF24" s="407"/>
      <c r="FWG24" s="407"/>
      <c r="FWH24" s="407"/>
      <c r="FWI24" s="407"/>
      <c r="FWJ24" s="407"/>
      <c r="FWK24" s="407"/>
      <c r="FWL24" s="407"/>
      <c r="FWM24" s="407"/>
      <c r="FWN24" s="407"/>
      <c r="FWO24" s="407"/>
      <c r="FWP24" s="407"/>
      <c r="FWQ24" s="407"/>
      <c r="FWR24" s="407"/>
      <c r="FWS24" s="407"/>
      <c r="FWT24" s="407"/>
      <c r="FWU24" s="407"/>
      <c r="FWV24" s="407"/>
      <c r="FWW24" s="407"/>
      <c r="FWX24" s="407"/>
      <c r="FWY24" s="407"/>
      <c r="FWZ24" s="407"/>
      <c r="FXA24" s="407"/>
      <c r="FXB24" s="407"/>
      <c r="FXC24" s="407"/>
      <c r="FXD24" s="407"/>
      <c r="FXE24" s="407"/>
      <c r="FXF24" s="407"/>
      <c r="FXG24" s="407"/>
      <c r="FXH24" s="407"/>
      <c r="FXI24" s="407"/>
      <c r="FXJ24" s="407"/>
      <c r="FXK24" s="407"/>
      <c r="FXL24" s="407"/>
      <c r="FXM24" s="407"/>
      <c r="FXN24" s="407"/>
      <c r="FXO24" s="407"/>
      <c r="FXP24" s="407"/>
      <c r="FXQ24" s="407"/>
      <c r="FXR24" s="407"/>
      <c r="FXS24" s="407"/>
      <c r="FXT24" s="407"/>
      <c r="FXU24" s="407"/>
      <c r="FXV24" s="407"/>
      <c r="FXW24" s="407"/>
      <c r="FXX24" s="407"/>
      <c r="FXY24" s="407"/>
      <c r="FXZ24" s="407"/>
      <c r="FYA24" s="407"/>
      <c r="FYB24" s="407"/>
      <c r="FYC24" s="407"/>
      <c r="FYD24" s="407"/>
      <c r="FYE24" s="407"/>
      <c r="FYF24" s="407"/>
      <c r="FYG24" s="407"/>
      <c r="FYH24" s="407"/>
      <c r="FYI24" s="407"/>
      <c r="FYJ24" s="407"/>
      <c r="FYK24" s="407"/>
      <c r="FYL24" s="407"/>
      <c r="FYM24" s="407"/>
      <c r="FYN24" s="407"/>
      <c r="FYO24" s="407"/>
      <c r="FYP24" s="407"/>
      <c r="FYQ24" s="407"/>
      <c r="FYR24" s="407"/>
      <c r="FYS24" s="407"/>
      <c r="FYT24" s="407"/>
      <c r="FYU24" s="407"/>
      <c r="FYV24" s="407"/>
      <c r="FYW24" s="407"/>
      <c r="FYX24" s="407"/>
      <c r="FYY24" s="407"/>
      <c r="FYZ24" s="407"/>
      <c r="FZA24" s="407"/>
      <c r="FZB24" s="407"/>
      <c r="FZC24" s="407"/>
      <c r="FZD24" s="407"/>
      <c r="FZE24" s="407"/>
      <c r="FZF24" s="407"/>
      <c r="FZG24" s="407"/>
      <c r="FZH24" s="407"/>
      <c r="FZI24" s="407"/>
      <c r="FZJ24" s="407"/>
      <c r="FZK24" s="407"/>
      <c r="FZL24" s="407"/>
      <c r="FZM24" s="407"/>
      <c r="FZN24" s="407"/>
      <c r="FZO24" s="407"/>
      <c r="FZP24" s="407"/>
      <c r="FZQ24" s="407"/>
      <c r="FZR24" s="407"/>
      <c r="FZS24" s="407"/>
      <c r="FZT24" s="407"/>
      <c r="FZU24" s="407"/>
      <c r="FZV24" s="407"/>
      <c r="FZW24" s="407"/>
      <c r="FZX24" s="407"/>
      <c r="FZY24" s="407"/>
      <c r="FZZ24" s="407"/>
      <c r="GAA24" s="407"/>
      <c r="GAB24" s="407"/>
      <c r="GAC24" s="407"/>
      <c r="GAD24" s="407"/>
      <c r="GAE24" s="407"/>
      <c r="GAF24" s="407"/>
      <c r="GAG24" s="407"/>
      <c r="GAH24" s="407"/>
      <c r="GAI24" s="407"/>
      <c r="GAJ24" s="407"/>
      <c r="GAK24" s="407"/>
      <c r="GAL24" s="407"/>
      <c r="GAM24" s="407"/>
      <c r="GAN24" s="407"/>
      <c r="GAO24" s="407"/>
      <c r="GAP24" s="407"/>
      <c r="GAQ24" s="407"/>
      <c r="GAR24" s="407"/>
      <c r="GAS24" s="407"/>
      <c r="GAT24" s="407"/>
      <c r="GAU24" s="407"/>
      <c r="GAV24" s="407"/>
      <c r="GAW24" s="407"/>
      <c r="GAX24" s="407"/>
      <c r="GAY24" s="407"/>
      <c r="GAZ24" s="407"/>
      <c r="GBA24" s="407"/>
      <c r="GBB24" s="407"/>
      <c r="GBC24" s="407"/>
      <c r="GBD24" s="407"/>
      <c r="GBE24" s="407"/>
      <c r="GBF24" s="407"/>
      <c r="GBG24" s="407"/>
      <c r="GBH24" s="407"/>
      <c r="GBI24" s="407"/>
      <c r="GBJ24" s="407"/>
      <c r="GBK24" s="407"/>
      <c r="GBL24" s="407"/>
      <c r="GBM24" s="407"/>
      <c r="GBN24" s="407"/>
      <c r="GBO24" s="407"/>
      <c r="GBP24" s="407"/>
      <c r="GBQ24" s="407"/>
      <c r="GBR24" s="407"/>
      <c r="GBS24" s="407"/>
      <c r="GBT24" s="407"/>
      <c r="GBU24" s="407"/>
      <c r="GBV24" s="407"/>
      <c r="GBW24" s="407"/>
      <c r="GBX24" s="407"/>
      <c r="GBY24" s="407"/>
      <c r="GBZ24" s="407"/>
      <c r="GCA24" s="407"/>
      <c r="GCB24" s="407"/>
      <c r="GCC24" s="407"/>
      <c r="GCD24" s="407"/>
      <c r="GCE24" s="407"/>
      <c r="GCF24" s="407"/>
      <c r="GCG24" s="407"/>
      <c r="GCH24" s="407"/>
      <c r="GCI24" s="407"/>
      <c r="GCJ24" s="407"/>
      <c r="GCK24" s="407"/>
      <c r="GCL24" s="407"/>
      <c r="GCM24" s="407"/>
      <c r="GCN24" s="407"/>
      <c r="GCO24" s="407"/>
      <c r="GCP24" s="407"/>
      <c r="GCQ24" s="407"/>
      <c r="GCR24" s="407"/>
      <c r="GCS24" s="407"/>
      <c r="GCT24" s="407"/>
      <c r="GCU24" s="407"/>
      <c r="GCV24" s="407"/>
      <c r="GCW24" s="407"/>
      <c r="GCX24" s="407"/>
      <c r="GCY24" s="407"/>
      <c r="GCZ24" s="407"/>
      <c r="GDA24" s="407"/>
      <c r="GDB24" s="407"/>
      <c r="GDC24" s="407"/>
      <c r="GDD24" s="407"/>
      <c r="GDE24" s="407"/>
      <c r="GDF24" s="407"/>
      <c r="GDG24" s="407"/>
      <c r="GDH24" s="407"/>
      <c r="GDI24" s="407"/>
      <c r="GDJ24" s="407"/>
      <c r="GDK24" s="407"/>
      <c r="GDL24" s="407"/>
      <c r="GDM24" s="407"/>
      <c r="GDN24" s="407"/>
      <c r="GDO24" s="407"/>
      <c r="GDP24" s="407"/>
      <c r="GDQ24" s="407"/>
      <c r="GDR24" s="407"/>
      <c r="GDS24" s="407"/>
      <c r="GDT24" s="407"/>
      <c r="GDU24" s="407"/>
      <c r="GDV24" s="407"/>
      <c r="GDW24" s="407"/>
      <c r="GDX24" s="407"/>
      <c r="GDY24" s="407"/>
      <c r="GDZ24" s="407"/>
      <c r="GEA24" s="407"/>
      <c r="GEB24" s="407"/>
      <c r="GEC24" s="407"/>
      <c r="GED24" s="407"/>
      <c r="GEE24" s="407"/>
      <c r="GEF24" s="407"/>
      <c r="GEG24" s="407"/>
      <c r="GEH24" s="407"/>
      <c r="GEI24" s="407"/>
      <c r="GEJ24" s="407"/>
      <c r="GEK24" s="407"/>
      <c r="GEL24" s="407"/>
      <c r="GEM24" s="407"/>
      <c r="GEN24" s="407"/>
      <c r="GEO24" s="407"/>
      <c r="GEP24" s="407"/>
      <c r="GEQ24" s="407"/>
      <c r="GER24" s="407"/>
      <c r="GES24" s="407"/>
      <c r="GET24" s="407"/>
      <c r="GEU24" s="407"/>
      <c r="GEV24" s="407"/>
      <c r="GEW24" s="407"/>
      <c r="GEX24" s="407"/>
      <c r="GEY24" s="407"/>
      <c r="GEZ24" s="407"/>
      <c r="GFA24" s="407"/>
      <c r="GFB24" s="407"/>
      <c r="GFC24" s="407"/>
      <c r="GFD24" s="407"/>
      <c r="GFE24" s="407"/>
      <c r="GFF24" s="407"/>
      <c r="GFG24" s="407"/>
      <c r="GFH24" s="407"/>
      <c r="GFI24" s="407"/>
      <c r="GFJ24" s="407"/>
      <c r="GFK24" s="407"/>
      <c r="GFL24" s="407"/>
      <c r="GFM24" s="407"/>
      <c r="GFN24" s="407"/>
      <c r="GFO24" s="407"/>
      <c r="GFP24" s="407"/>
      <c r="GFQ24" s="407"/>
      <c r="GFR24" s="407"/>
      <c r="GFS24" s="407"/>
      <c r="GFT24" s="407"/>
      <c r="GFU24" s="407"/>
      <c r="GFV24" s="407"/>
      <c r="GFW24" s="407"/>
      <c r="GFX24" s="407"/>
      <c r="GFY24" s="407"/>
      <c r="GFZ24" s="407"/>
      <c r="GGA24" s="407"/>
      <c r="GGB24" s="407"/>
      <c r="GGC24" s="407"/>
      <c r="GGD24" s="407"/>
      <c r="GGE24" s="407"/>
      <c r="GGF24" s="407"/>
      <c r="GGG24" s="407"/>
      <c r="GGH24" s="407"/>
      <c r="GGI24" s="407"/>
      <c r="GGJ24" s="407"/>
      <c r="GGK24" s="407"/>
      <c r="GGL24" s="407"/>
      <c r="GGM24" s="407"/>
      <c r="GGN24" s="407"/>
      <c r="GGO24" s="407"/>
      <c r="GGP24" s="407"/>
      <c r="GGQ24" s="407"/>
      <c r="GGR24" s="407"/>
      <c r="GGS24" s="407"/>
      <c r="GGT24" s="407"/>
      <c r="GGU24" s="407"/>
      <c r="GGV24" s="407"/>
      <c r="GGW24" s="407"/>
      <c r="GGX24" s="407"/>
      <c r="GGY24" s="407"/>
      <c r="GGZ24" s="407"/>
      <c r="GHA24" s="407"/>
      <c r="GHB24" s="407"/>
      <c r="GHC24" s="407"/>
      <c r="GHD24" s="407"/>
      <c r="GHE24" s="407"/>
      <c r="GHF24" s="407"/>
      <c r="GHG24" s="407"/>
      <c r="GHH24" s="407"/>
      <c r="GHI24" s="407"/>
      <c r="GHJ24" s="407"/>
      <c r="GHK24" s="407"/>
      <c r="GHL24" s="407"/>
      <c r="GHM24" s="407"/>
      <c r="GHN24" s="407"/>
      <c r="GHO24" s="407"/>
      <c r="GHP24" s="407"/>
      <c r="GHQ24" s="407"/>
      <c r="GHR24" s="407"/>
      <c r="GHS24" s="407"/>
      <c r="GHT24" s="407"/>
      <c r="GHU24" s="407"/>
      <c r="GHV24" s="407"/>
      <c r="GHW24" s="407"/>
      <c r="GHX24" s="407"/>
      <c r="GHY24" s="407"/>
      <c r="GHZ24" s="407"/>
      <c r="GIA24" s="407"/>
      <c r="GIB24" s="407"/>
      <c r="GIC24" s="407"/>
      <c r="GID24" s="407"/>
      <c r="GIE24" s="407"/>
      <c r="GIF24" s="407"/>
      <c r="GIG24" s="407"/>
      <c r="GIH24" s="407"/>
      <c r="GII24" s="407"/>
      <c r="GIJ24" s="407"/>
      <c r="GIK24" s="407"/>
      <c r="GIL24" s="407"/>
      <c r="GIM24" s="407"/>
      <c r="GIN24" s="407"/>
      <c r="GIO24" s="407"/>
      <c r="GIP24" s="407"/>
      <c r="GIQ24" s="407"/>
      <c r="GIR24" s="407"/>
      <c r="GIS24" s="407"/>
      <c r="GIT24" s="407"/>
      <c r="GIU24" s="407"/>
      <c r="GIV24" s="407"/>
      <c r="GIW24" s="407"/>
      <c r="GIX24" s="407"/>
      <c r="GIY24" s="407"/>
      <c r="GIZ24" s="407"/>
      <c r="GJA24" s="407"/>
      <c r="GJB24" s="407"/>
      <c r="GJC24" s="407"/>
      <c r="GJD24" s="407"/>
      <c r="GJE24" s="407"/>
      <c r="GJF24" s="407"/>
      <c r="GJG24" s="407"/>
      <c r="GJH24" s="407"/>
      <c r="GJI24" s="407"/>
      <c r="GJJ24" s="407"/>
      <c r="GJK24" s="407"/>
      <c r="GJL24" s="407"/>
      <c r="GJM24" s="407"/>
      <c r="GJN24" s="407"/>
      <c r="GJO24" s="407"/>
      <c r="GJP24" s="407"/>
      <c r="GJQ24" s="407"/>
      <c r="GJR24" s="407"/>
      <c r="GJS24" s="407"/>
      <c r="GJT24" s="407"/>
      <c r="GJU24" s="407"/>
      <c r="GJV24" s="407"/>
      <c r="GJW24" s="407"/>
      <c r="GJX24" s="407"/>
      <c r="GJY24" s="407"/>
      <c r="GJZ24" s="407"/>
      <c r="GKA24" s="407"/>
      <c r="GKB24" s="407"/>
      <c r="GKC24" s="407"/>
      <c r="GKD24" s="407"/>
      <c r="GKE24" s="407"/>
      <c r="GKF24" s="407"/>
      <c r="GKG24" s="407"/>
      <c r="GKH24" s="407"/>
      <c r="GKI24" s="407"/>
      <c r="GKJ24" s="407"/>
      <c r="GKK24" s="407"/>
      <c r="GKL24" s="407"/>
      <c r="GKM24" s="407"/>
      <c r="GKN24" s="407"/>
      <c r="GKO24" s="407"/>
      <c r="GKP24" s="407"/>
      <c r="GKQ24" s="407"/>
      <c r="GKR24" s="407"/>
      <c r="GKS24" s="407"/>
      <c r="GKT24" s="407"/>
      <c r="GKU24" s="407"/>
      <c r="GKV24" s="407"/>
      <c r="GKW24" s="407"/>
      <c r="GKX24" s="407"/>
      <c r="GKY24" s="407"/>
      <c r="GKZ24" s="407"/>
      <c r="GLA24" s="407"/>
      <c r="GLB24" s="407"/>
      <c r="GLC24" s="407"/>
      <c r="GLD24" s="407"/>
      <c r="GLE24" s="407"/>
      <c r="GLF24" s="407"/>
      <c r="GLG24" s="407"/>
      <c r="GLH24" s="407"/>
      <c r="GLI24" s="407"/>
      <c r="GLJ24" s="407"/>
      <c r="GLK24" s="407"/>
      <c r="GLL24" s="407"/>
      <c r="GLM24" s="407"/>
      <c r="GLN24" s="407"/>
      <c r="GLO24" s="407"/>
      <c r="GLP24" s="407"/>
      <c r="GLQ24" s="407"/>
      <c r="GLR24" s="407"/>
      <c r="GLS24" s="407"/>
      <c r="GLT24" s="407"/>
      <c r="GLU24" s="407"/>
      <c r="GLV24" s="407"/>
      <c r="GLW24" s="407"/>
      <c r="GLX24" s="407"/>
      <c r="GLY24" s="407"/>
      <c r="GLZ24" s="407"/>
      <c r="GMA24" s="407"/>
      <c r="GMB24" s="407"/>
      <c r="GMC24" s="407"/>
      <c r="GMD24" s="407"/>
      <c r="GME24" s="407"/>
      <c r="GMF24" s="407"/>
      <c r="GMG24" s="407"/>
      <c r="GMH24" s="407"/>
      <c r="GMI24" s="407"/>
      <c r="GMJ24" s="407"/>
      <c r="GMK24" s="407"/>
      <c r="GML24" s="407"/>
      <c r="GMM24" s="407"/>
      <c r="GMN24" s="407"/>
      <c r="GMO24" s="407"/>
      <c r="GMP24" s="407"/>
      <c r="GMQ24" s="407"/>
      <c r="GMR24" s="407"/>
      <c r="GMS24" s="407"/>
      <c r="GMT24" s="407"/>
      <c r="GMU24" s="407"/>
      <c r="GMV24" s="407"/>
      <c r="GMW24" s="407"/>
      <c r="GMX24" s="407"/>
      <c r="GMY24" s="407"/>
      <c r="GMZ24" s="407"/>
      <c r="GNA24" s="407"/>
      <c r="GNB24" s="407"/>
      <c r="GNC24" s="407"/>
      <c r="GND24" s="407"/>
      <c r="GNE24" s="407"/>
      <c r="GNF24" s="407"/>
      <c r="GNG24" s="407"/>
      <c r="GNH24" s="407"/>
      <c r="GNI24" s="407"/>
      <c r="GNJ24" s="407"/>
      <c r="GNK24" s="407"/>
      <c r="GNL24" s="407"/>
      <c r="GNM24" s="407"/>
      <c r="GNN24" s="407"/>
      <c r="GNO24" s="407"/>
      <c r="GNP24" s="407"/>
      <c r="GNQ24" s="407"/>
      <c r="GNR24" s="407"/>
      <c r="GNS24" s="407"/>
      <c r="GNT24" s="407"/>
      <c r="GNU24" s="407"/>
      <c r="GNV24" s="407"/>
      <c r="GNW24" s="407"/>
      <c r="GNX24" s="407"/>
      <c r="GNY24" s="407"/>
      <c r="GNZ24" s="407"/>
      <c r="GOA24" s="407"/>
      <c r="GOB24" s="407"/>
      <c r="GOC24" s="407"/>
      <c r="GOD24" s="407"/>
      <c r="GOE24" s="407"/>
      <c r="GOF24" s="407"/>
      <c r="GOG24" s="407"/>
      <c r="GOH24" s="407"/>
      <c r="GOI24" s="407"/>
      <c r="GOJ24" s="407"/>
      <c r="GOK24" s="407"/>
      <c r="GOL24" s="407"/>
      <c r="GOM24" s="407"/>
      <c r="GON24" s="407"/>
      <c r="GOO24" s="407"/>
      <c r="GOP24" s="407"/>
      <c r="GOQ24" s="407"/>
      <c r="GOR24" s="407"/>
      <c r="GOS24" s="407"/>
      <c r="GOT24" s="407"/>
      <c r="GOU24" s="407"/>
      <c r="GOV24" s="407"/>
      <c r="GOW24" s="407"/>
      <c r="GOX24" s="407"/>
      <c r="GOY24" s="407"/>
      <c r="GOZ24" s="407"/>
      <c r="GPA24" s="407"/>
      <c r="GPB24" s="407"/>
      <c r="GPC24" s="407"/>
      <c r="GPD24" s="407"/>
      <c r="GPE24" s="407"/>
      <c r="GPF24" s="407"/>
      <c r="GPG24" s="407"/>
      <c r="GPH24" s="407"/>
      <c r="GPI24" s="407"/>
      <c r="GPJ24" s="407"/>
      <c r="GPK24" s="407"/>
      <c r="GPL24" s="407"/>
      <c r="GPM24" s="407"/>
      <c r="GPN24" s="407"/>
      <c r="GPO24" s="407"/>
      <c r="GPP24" s="407"/>
      <c r="GPQ24" s="407"/>
      <c r="GPR24" s="407"/>
      <c r="GPS24" s="407"/>
      <c r="GPT24" s="407"/>
      <c r="GPU24" s="407"/>
      <c r="GPV24" s="407"/>
      <c r="GPW24" s="407"/>
      <c r="GPX24" s="407"/>
      <c r="GPY24" s="407"/>
      <c r="GPZ24" s="407"/>
      <c r="GQA24" s="407"/>
      <c r="GQB24" s="407"/>
      <c r="GQC24" s="407"/>
      <c r="GQD24" s="407"/>
      <c r="GQE24" s="407"/>
      <c r="GQF24" s="407"/>
      <c r="GQG24" s="407"/>
      <c r="GQH24" s="407"/>
      <c r="GQI24" s="407"/>
      <c r="GQJ24" s="407"/>
      <c r="GQK24" s="407"/>
      <c r="GQL24" s="407"/>
      <c r="GQM24" s="407"/>
      <c r="GQN24" s="407"/>
      <c r="GQO24" s="407"/>
      <c r="GQP24" s="407"/>
      <c r="GQQ24" s="407"/>
      <c r="GQR24" s="407"/>
      <c r="GQS24" s="407"/>
      <c r="GQT24" s="407"/>
      <c r="GQU24" s="407"/>
      <c r="GQV24" s="407"/>
      <c r="GQW24" s="407"/>
      <c r="GQX24" s="407"/>
      <c r="GQY24" s="407"/>
      <c r="GQZ24" s="407"/>
      <c r="GRA24" s="407"/>
      <c r="GRB24" s="407"/>
      <c r="GRC24" s="407"/>
      <c r="GRD24" s="407"/>
      <c r="GRE24" s="407"/>
      <c r="GRF24" s="407"/>
      <c r="GRG24" s="407"/>
      <c r="GRH24" s="407"/>
      <c r="GRI24" s="407"/>
      <c r="GRJ24" s="407"/>
      <c r="GRK24" s="407"/>
      <c r="GRL24" s="407"/>
      <c r="GRM24" s="407"/>
      <c r="GRN24" s="407"/>
      <c r="GRO24" s="407"/>
      <c r="GRP24" s="407"/>
      <c r="GRQ24" s="407"/>
      <c r="GRR24" s="407"/>
      <c r="GRS24" s="407"/>
      <c r="GRT24" s="407"/>
      <c r="GRU24" s="407"/>
      <c r="GRV24" s="407"/>
      <c r="GRW24" s="407"/>
      <c r="GRX24" s="407"/>
      <c r="GRY24" s="407"/>
      <c r="GRZ24" s="407"/>
      <c r="GSA24" s="407"/>
      <c r="GSB24" s="407"/>
      <c r="GSC24" s="407"/>
      <c r="GSD24" s="407"/>
      <c r="GSE24" s="407"/>
      <c r="GSF24" s="407"/>
      <c r="GSG24" s="407"/>
      <c r="GSH24" s="407"/>
      <c r="GSI24" s="407"/>
      <c r="GSJ24" s="407"/>
      <c r="GSK24" s="407"/>
      <c r="GSL24" s="407"/>
      <c r="GSM24" s="407"/>
      <c r="GSN24" s="407"/>
      <c r="GSO24" s="407"/>
      <c r="GSP24" s="407"/>
      <c r="GSQ24" s="407"/>
      <c r="GSR24" s="407"/>
      <c r="GSS24" s="407"/>
      <c r="GST24" s="407"/>
      <c r="GSU24" s="407"/>
      <c r="GSV24" s="407"/>
      <c r="GSW24" s="407"/>
      <c r="GSX24" s="407"/>
      <c r="GSY24" s="407"/>
      <c r="GSZ24" s="407"/>
      <c r="GTA24" s="407"/>
      <c r="GTB24" s="407"/>
      <c r="GTC24" s="407"/>
      <c r="GTD24" s="407"/>
      <c r="GTE24" s="407"/>
      <c r="GTF24" s="407"/>
      <c r="GTG24" s="407"/>
      <c r="GTH24" s="407"/>
      <c r="GTI24" s="407"/>
      <c r="GTJ24" s="407"/>
      <c r="GTK24" s="407"/>
      <c r="GTL24" s="407"/>
      <c r="GTM24" s="407"/>
      <c r="GTN24" s="407"/>
      <c r="GTO24" s="407"/>
      <c r="GTP24" s="407"/>
      <c r="GTQ24" s="407"/>
      <c r="GTR24" s="407"/>
      <c r="GTS24" s="407"/>
      <c r="GTT24" s="407"/>
      <c r="GTU24" s="407"/>
      <c r="GTV24" s="407"/>
      <c r="GTW24" s="407"/>
      <c r="GTX24" s="407"/>
      <c r="GTY24" s="407"/>
      <c r="GTZ24" s="407"/>
      <c r="GUA24" s="407"/>
      <c r="GUB24" s="407"/>
      <c r="GUC24" s="407"/>
      <c r="GUD24" s="407"/>
      <c r="GUE24" s="407"/>
      <c r="GUF24" s="407"/>
      <c r="GUG24" s="407"/>
      <c r="GUH24" s="407"/>
      <c r="GUI24" s="407"/>
      <c r="GUJ24" s="407"/>
      <c r="GUK24" s="407"/>
      <c r="GUL24" s="407"/>
      <c r="GUM24" s="407"/>
      <c r="GUN24" s="407"/>
      <c r="GUO24" s="407"/>
      <c r="GUP24" s="407"/>
      <c r="GUQ24" s="407"/>
      <c r="GUR24" s="407"/>
      <c r="GUS24" s="407"/>
      <c r="GUT24" s="407"/>
      <c r="GUU24" s="407"/>
      <c r="GUV24" s="407"/>
      <c r="GUW24" s="407"/>
      <c r="GUX24" s="407"/>
      <c r="GUY24" s="407"/>
      <c r="GUZ24" s="407"/>
      <c r="GVA24" s="407"/>
      <c r="GVB24" s="407"/>
      <c r="GVC24" s="407"/>
      <c r="GVD24" s="407"/>
      <c r="GVE24" s="407"/>
      <c r="GVF24" s="407"/>
      <c r="GVG24" s="407"/>
      <c r="GVH24" s="407"/>
      <c r="GVI24" s="407"/>
      <c r="GVJ24" s="407"/>
      <c r="GVK24" s="407"/>
      <c r="GVL24" s="407"/>
      <c r="GVM24" s="407"/>
      <c r="GVN24" s="407"/>
      <c r="GVO24" s="407"/>
      <c r="GVP24" s="407"/>
      <c r="GVQ24" s="407"/>
      <c r="GVR24" s="407"/>
      <c r="GVS24" s="407"/>
      <c r="GVT24" s="407"/>
      <c r="GVU24" s="407"/>
      <c r="GVV24" s="407"/>
      <c r="GVW24" s="407"/>
      <c r="GVX24" s="407"/>
      <c r="GVY24" s="407"/>
      <c r="GVZ24" s="407"/>
      <c r="GWA24" s="407"/>
      <c r="GWB24" s="407"/>
      <c r="GWC24" s="407"/>
      <c r="GWD24" s="407"/>
      <c r="GWE24" s="407"/>
      <c r="GWF24" s="407"/>
      <c r="GWG24" s="407"/>
      <c r="GWH24" s="407"/>
      <c r="GWI24" s="407"/>
      <c r="GWJ24" s="407"/>
      <c r="GWK24" s="407"/>
      <c r="GWL24" s="407"/>
      <c r="GWM24" s="407"/>
      <c r="GWN24" s="407"/>
      <c r="GWO24" s="407"/>
      <c r="GWP24" s="407"/>
      <c r="GWQ24" s="407"/>
      <c r="GWR24" s="407"/>
      <c r="GWS24" s="407"/>
      <c r="GWT24" s="407"/>
      <c r="GWU24" s="407"/>
      <c r="GWV24" s="407"/>
      <c r="GWW24" s="407"/>
      <c r="GWX24" s="407"/>
      <c r="GWY24" s="407"/>
      <c r="GWZ24" s="407"/>
      <c r="GXA24" s="407"/>
      <c r="GXB24" s="407"/>
      <c r="GXC24" s="407"/>
      <c r="GXD24" s="407"/>
      <c r="GXE24" s="407"/>
      <c r="GXF24" s="407"/>
      <c r="GXG24" s="407"/>
      <c r="GXH24" s="407"/>
      <c r="GXI24" s="407"/>
      <c r="GXJ24" s="407"/>
      <c r="GXK24" s="407"/>
      <c r="GXL24" s="407"/>
      <c r="GXM24" s="407"/>
      <c r="GXN24" s="407"/>
      <c r="GXO24" s="407"/>
      <c r="GXP24" s="407"/>
      <c r="GXQ24" s="407"/>
      <c r="GXR24" s="407"/>
      <c r="GXS24" s="407"/>
      <c r="GXT24" s="407"/>
      <c r="GXU24" s="407"/>
      <c r="GXV24" s="407"/>
      <c r="GXW24" s="407"/>
      <c r="GXX24" s="407"/>
      <c r="GXY24" s="407"/>
      <c r="GXZ24" s="407"/>
      <c r="GYA24" s="407"/>
      <c r="GYB24" s="407"/>
      <c r="GYC24" s="407"/>
      <c r="GYD24" s="407"/>
      <c r="GYE24" s="407"/>
      <c r="GYF24" s="407"/>
      <c r="GYG24" s="407"/>
      <c r="GYH24" s="407"/>
      <c r="GYI24" s="407"/>
      <c r="GYJ24" s="407"/>
      <c r="GYK24" s="407"/>
      <c r="GYL24" s="407"/>
      <c r="GYM24" s="407"/>
      <c r="GYN24" s="407"/>
      <c r="GYO24" s="407"/>
      <c r="GYP24" s="407"/>
      <c r="GYQ24" s="407"/>
      <c r="GYR24" s="407"/>
      <c r="GYS24" s="407"/>
      <c r="GYT24" s="407"/>
      <c r="GYU24" s="407"/>
      <c r="GYV24" s="407"/>
      <c r="GYW24" s="407"/>
      <c r="GYX24" s="407"/>
      <c r="GYY24" s="407"/>
      <c r="GYZ24" s="407"/>
      <c r="GZA24" s="407"/>
      <c r="GZB24" s="407"/>
      <c r="GZC24" s="407"/>
      <c r="GZD24" s="407"/>
      <c r="GZE24" s="407"/>
      <c r="GZF24" s="407"/>
      <c r="GZG24" s="407"/>
      <c r="GZH24" s="407"/>
      <c r="GZI24" s="407"/>
      <c r="GZJ24" s="407"/>
      <c r="GZK24" s="407"/>
      <c r="GZL24" s="407"/>
      <c r="GZM24" s="407"/>
      <c r="GZN24" s="407"/>
      <c r="GZO24" s="407"/>
      <c r="GZP24" s="407"/>
      <c r="GZQ24" s="407"/>
      <c r="GZR24" s="407"/>
      <c r="GZS24" s="407"/>
      <c r="GZT24" s="407"/>
      <c r="GZU24" s="407"/>
      <c r="GZV24" s="407"/>
      <c r="GZW24" s="407"/>
      <c r="GZX24" s="407"/>
      <c r="GZY24" s="407"/>
      <c r="GZZ24" s="407"/>
      <c r="HAA24" s="407"/>
      <c r="HAB24" s="407"/>
      <c r="HAC24" s="407"/>
      <c r="HAD24" s="407"/>
      <c r="HAE24" s="407"/>
      <c r="HAF24" s="407"/>
      <c r="HAG24" s="407"/>
      <c r="HAH24" s="407"/>
      <c r="HAI24" s="407"/>
      <c r="HAJ24" s="407"/>
      <c r="HAK24" s="407"/>
      <c r="HAL24" s="407"/>
      <c r="HAM24" s="407"/>
      <c r="HAN24" s="407"/>
      <c r="HAO24" s="407"/>
      <c r="HAP24" s="407"/>
      <c r="HAQ24" s="407"/>
      <c r="HAR24" s="407"/>
      <c r="HAS24" s="407"/>
      <c r="HAT24" s="407"/>
      <c r="HAU24" s="407"/>
      <c r="HAV24" s="407"/>
      <c r="HAW24" s="407"/>
      <c r="HAX24" s="407"/>
      <c r="HAY24" s="407"/>
      <c r="HAZ24" s="407"/>
      <c r="HBA24" s="407"/>
      <c r="HBB24" s="407"/>
      <c r="HBC24" s="407"/>
      <c r="HBD24" s="407"/>
      <c r="HBE24" s="407"/>
      <c r="HBF24" s="407"/>
      <c r="HBG24" s="407"/>
      <c r="HBH24" s="407"/>
      <c r="HBI24" s="407"/>
      <c r="HBJ24" s="407"/>
      <c r="HBK24" s="407"/>
      <c r="HBL24" s="407"/>
      <c r="HBM24" s="407"/>
      <c r="HBN24" s="407"/>
      <c r="HBO24" s="407"/>
      <c r="HBP24" s="407"/>
      <c r="HBQ24" s="407"/>
      <c r="HBR24" s="407"/>
      <c r="HBS24" s="407"/>
      <c r="HBT24" s="407"/>
      <c r="HBU24" s="407"/>
      <c r="HBV24" s="407"/>
      <c r="HBW24" s="407"/>
      <c r="HBX24" s="407"/>
      <c r="HBY24" s="407"/>
      <c r="HBZ24" s="407"/>
      <c r="HCA24" s="407"/>
      <c r="HCB24" s="407"/>
      <c r="HCC24" s="407"/>
      <c r="HCD24" s="407"/>
      <c r="HCE24" s="407"/>
      <c r="HCF24" s="407"/>
      <c r="HCG24" s="407"/>
      <c r="HCH24" s="407"/>
      <c r="HCI24" s="407"/>
      <c r="HCJ24" s="407"/>
      <c r="HCK24" s="407"/>
      <c r="HCL24" s="407"/>
      <c r="HCM24" s="407"/>
      <c r="HCN24" s="407"/>
      <c r="HCO24" s="407"/>
      <c r="HCP24" s="407"/>
      <c r="HCQ24" s="407"/>
      <c r="HCR24" s="407"/>
      <c r="HCS24" s="407"/>
      <c r="HCT24" s="407"/>
      <c r="HCU24" s="407"/>
      <c r="HCV24" s="407"/>
      <c r="HCW24" s="407"/>
      <c r="HCX24" s="407"/>
      <c r="HCY24" s="407"/>
      <c r="HCZ24" s="407"/>
      <c r="HDA24" s="407"/>
      <c r="HDB24" s="407"/>
      <c r="HDC24" s="407"/>
      <c r="HDD24" s="407"/>
      <c r="HDE24" s="407"/>
      <c r="HDF24" s="407"/>
      <c r="HDG24" s="407"/>
      <c r="HDH24" s="407"/>
      <c r="HDI24" s="407"/>
      <c r="HDJ24" s="407"/>
      <c r="HDK24" s="407"/>
      <c r="HDL24" s="407"/>
      <c r="HDM24" s="407"/>
      <c r="HDN24" s="407"/>
      <c r="HDO24" s="407"/>
      <c r="HDP24" s="407"/>
      <c r="HDQ24" s="407"/>
      <c r="HDR24" s="407"/>
      <c r="HDS24" s="407"/>
      <c r="HDT24" s="407"/>
      <c r="HDU24" s="407"/>
      <c r="HDV24" s="407"/>
      <c r="HDW24" s="407"/>
      <c r="HDX24" s="407"/>
      <c r="HDY24" s="407"/>
      <c r="HDZ24" s="407"/>
      <c r="HEA24" s="407"/>
      <c r="HEB24" s="407"/>
      <c r="HEC24" s="407"/>
      <c r="HED24" s="407"/>
      <c r="HEE24" s="407"/>
      <c r="HEF24" s="407"/>
      <c r="HEG24" s="407"/>
      <c r="HEH24" s="407"/>
      <c r="HEI24" s="407"/>
      <c r="HEJ24" s="407"/>
      <c r="HEK24" s="407"/>
      <c r="HEL24" s="407"/>
      <c r="HEM24" s="407"/>
      <c r="HEN24" s="407"/>
      <c r="HEO24" s="407"/>
      <c r="HEP24" s="407"/>
      <c r="HEQ24" s="407"/>
      <c r="HER24" s="407"/>
      <c r="HES24" s="407"/>
      <c r="HET24" s="407"/>
      <c r="HEU24" s="407"/>
      <c r="HEV24" s="407"/>
      <c r="HEW24" s="407"/>
      <c r="HEX24" s="407"/>
      <c r="HEY24" s="407"/>
      <c r="HEZ24" s="407"/>
      <c r="HFA24" s="407"/>
      <c r="HFB24" s="407"/>
      <c r="HFC24" s="407"/>
      <c r="HFD24" s="407"/>
      <c r="HFE24" s="407"/>
      <c r="HFF24" s="407"/>
      <c r="HFG24" s="407"/>
      <c r="HFH24" s="407"/>
      <c r="HFI24" s="407"/>
      <c r="HFJ24" s="407"/>
      <c r="HFK24" s="407"/>
      <c r="HFL24" s="407"/>
      <c r="HFM24" s="407"/>
      <c r="HFN24" s="407"/>
      <c r="HFO24" s="407"/>
      <c r="HFP24" s="407"/>
      <c r="HFQ24" s="407"/>
      <c r="HFR24" s="407"/>
      <c r="HFS24" s="407"/>
      <c r="HFT24" s="407"/>
      <c r="HFU24" s="407"/>
      <c r="HFV24" s="407"/>
      <c r="HFW24" s="407"/>
      <c r="HFX24" s="407"/>
      <c r="HFY24" s="407"/>
      <c r="HFZ24" s="407"/>
      <c r="HGA24" s="407"/>
      <c r="HGB24" s="407"/>
      <c r="HGC24" s="407"/>
      <c r="HGD24" s="407"/>
      <c r="HGE24" s="407"/>
      <c r="HGF24" s="407"/>
      <c r="HGG24" s="407"/>
      <c r="HGH24" s="407"/>
      <c r="HGI24" s="407"/>
      <c r="HGJ24" s="407"/>
      <c r="HGK24" s="407"/>
      <c r="HGL24" s="407"/>
      <c r="HGM24" s="407"/>
      <c r="HGN24" s="407"/>
      <c r="HGO24" s="407"/>
      <c r="HGP24" s="407"/>
      <c r="HGQ24" s="407"/>
      <c r="HGR24" s="407"/>
      <c r="HGS24" s="407"/>
      <c r="HGT24" s="407"/>
      <c r="HGU24" s="407"/>
      <c r="HGV24" s="407"/>
      <c r="HGW24" s="407"/>
      <c r="HGX24" s="407"/>
      <c r="HGY24" s="407"/>
      <c r="HGZ24" s="407"/>
      <c r="HHA24" s="407"/>
      <c r="HHB24" s="407"/>
      <c r="HHC24" s="407"/>
      <c r="HHD24" s="407"/>
      <c r="HHE24" s="407"/>
      <c r="HHF24" s="407"/>
      <c r="HHG24" s="407"/>
      <c r="HHH24" s="407"/>
      <c r="HHI24" s="407"/>
      <c r="HHJ24" s="407"/>
      <c r="HHK24" s="407"/>
      <c r="HHL24" s="407"/>
      <c r="HHM24" s="407"/>
      <c r="HHN24" s="407"/>
      <c r="HHO24" s="407"/>
      <c r="HHP24" s="407"/>
      <c r="HHQ24" s="407"/>
      <c r="HHR24" s="407"/>
      <c r="HHS24" s="407"/>
      <c r="HHT24" s="407"/>
      <c r="HHU24" s="407"/>
      <c r="HHV24" s="407"/>
      <c r="HHW24" s="407"/>
      <c r="HHX24" s="407"/>
      <c r="HHY24" s="407"/>
      <c r="HHZ24" s="407"/>
      <c r="HIA24" s="407"/>
      <c r="HIB24" s="407"/>
      <c r="HIC24" s="407"/>
      <c r="HID24" s="407"/>
      <c r="HIE24" s="407"/>
      <c r="HIF24" s="407"/>
      <c r="HIG24" s="407"/>
      <c r="HIH24" s="407"/>
      <c r="HII24" s="407"/>
      <c r="HIJ24" s="407"/>
      <c r="HIK24" s="407"/>
      <c r="HIL24" s="407"/>
      <c r="HIM24" s="407"/>
      <c r="HIN24" s="407"/>
      <c r="HIO24" s="407"/>
      <c r="HIP24" s="407"/>
      <c r="HIQ24" s="407"/>
      <c r="HIR24" s="407"/>
      <c r="HIS24" s="407"/>
      <c r="HIT24" s="407"/>
      <c r="HIU24" s="407"/>
      <c r="HIV24" s="407"/>
      <c r="HIW24" s="407"/>
      <c r="HIX24" s="407"/>
      <c r="HIY24" s="407"/>
      <c r="HIZ24" s="407"/>
      <c r="HJA24" s="407"/>
      <c r="HJB24" s="407"/>
      <c r="HJC24" s="407"/>
      <c r="HJD24" s="407"/>
      <c r="HJE24" s="407"/>
      <c r="HJF24" s="407"/>
      <c r="HJG24" s="407"/>
      <c r="HJH24" s="407"/>
      <c r="HJI24" s="407"/>
      <c r="HJJ24" s="407"/>
      <c r="HJK24" s="407"/>
      <c r="HJL24" s="407"/>
      <c r="HJM24" s="407"/>
      <c r="HJN24" s="407"/>
      <c r="HJO24" s="407"/>
      <c r="HJP24" s="407"/>
      <c r="HJQ24" s="407"/>
      <c r="HJR24" s="407"/>
      <c r="HJS24" s="407"/>
      <c r="HJT24" s="407"/>
      <c r="HJU24" s="407"/>
      <c r="HJV24" s="407"/>
      <c r="HJW24" s="407"/>
      <c r="HJX24" s="407"/>
      <c r="HJY24" s="407"/>
      <c r="HJZ24" s="407"/>
      <c r="HKA24" s="407"/>
      <c r="HKB24" s="407"/>
      <c r="HKC24" s="407"/>
      <c r="HKD24" s="407"/>
      <c r="HKE24" s="407"/>
      <c r="HKF24" s="407"/>
      <c r="HKG24" s="407"/>
      <c r="HKH24" s="407"/>
      <c r="HKI24" s="407"/>
      <c r="HKJ24" s="407"/>
      <c r="HKK24" s="407"/>
      <c r="HKL24" s="407"/>
      <c r="HKM24" s="407"/>
      <c r="HKN24" s="407"/>
      <c r="HKO24" s="407"/>
      <c r="HKP24" s="407"/>
      <c r="HKQ24" s="407"/>
      <c r="HKR24" s="407"/>
      <c r="HKS24" s="407"/>
      <c r="HKT24" s="407"/>
      <c r="HKU24" s="407"/>
      <c r="HKV24" s="407"/>
      <c r="HKW24" s="407"/>
      <c r="HKX24" s="407"/>
      <c r="HKY24" s="407"/>
      <c r="HKZ24" s="407"/>
      <c r="HLA24" s="407"/>
      <c r="HLB24" s="407"/>
      <c r="HLC24" s="407"/>
      <c r="HLD24" s="407"/>
      <c r="HLE24" s="407"/>
      <c r="HLF24" s="407"/>
      <c r="HLG24" s="407"/>
      <c r="HLH24" s="407"/>
      <c r="HLI24" s="407"/>
      <c r="HLJ24" s="407"/>
      <c r="HLK24" s="407"/>
      <c r="HLL24" s="407"/>
      <c r="HLM24" s="407"/>
      <c r="HLN24" s="407"/>
      <c r="HLO24" s="407"/>
      <c r="HLP24" s="407"/>
      <c r="HLQ24" s="407"/>
      <c r="HLR24" s="407"/>
      <c r="HLS24" s="407"/>
      <c r="HLT24" s="407"/>
      <c r="HLU24" s="407"/>
      <c r="HLV24" s="407"/>
      <c r="HLW24" s="407"/>
      <c r="HLX24" s="407"/>
      <c r="HLY24" s="407"/>
      <c r="HLZ24" s="407"/>
      <c r="HMA24" s="407"/>
      <c r="HMB24" s="407"/>
      <c r="HMC24" s="407"/>
      <c r="HMD24" s="407"/>
      <c r="HME24" s="407"/>
      <c r="HMF24" s="407"/>
      <c r="HMG24" s="407"/>
      <c r="HMH24" s="407"/>
      <c r="HMI24" s="407"/>
      <c r="HMJ24" s="407"/>
      <c r="HMK24" s="407"/>
      <c r="HML24" s="407"/>
      <c r="HMM24" s="407"/>
      <c r="HMN24" s="407"/>
      <c r="HMO24" s="407"/>
      <c r="HMP24" s="407"/>
      <c r="HMQ24" s="407"/>
      <c r="HMR24" s="407"/>
      <c r="HMS24" s="407"/>
      <c r="HMT24" s="407"/>
      <c r="HMU24" s="407"/>
      <c r="HMV24" s="407"/>
      <c r="HMW24" s="407"/>
      <c r="HMX24" s="407"/>
      <c r="HMY24" s="407"/>
      <c r="HMZ24" s="407"/>
      <c r="HNA24" s="407"/>
      <c r="HNB24" s="407"/>
      <c r="HNC24" s="407"/>
      <c r="HND24" s="407"/>
      <c r="HNE24" s="407"/>
      <c r="HNF24" s="407"/>
      <c r="HNG24" s="407"/>
      <c r="HNH24" s="407"/>
      <c r="HNI24" s="407"/>
      <c r="HNJ24" s="407"/>
      <c r="HNK24" s="407"/>
      <c r="HNL24" s="407"/>
      <c r="HNM24" s="407"/>
      <c r="HNN24" s="407"/>
      <c r="HNO24" s="407"/>
      <c r="HNP24" s="407"/>
      <c r="HNQ24" s="407"/>
      <c r="HNR24" s="407"/>
      <c r="HNS24" s="407"/>
      <c r="HNT24" s="407"/>
      <c r="HNU24" s="407"/>
      <c r="HNV24" s="407"/>
      <c r="HNW24" s="407"/>
      <c r="HNX24" s="407"/>
      <c r="HNY24" s="407"/>
      <c r="HNZ24" s="407"/>
      <c r="HOA24" s="407"/>
      <c r="HOB24" s="407"/>
      <c r="HOC24" s="407"/>
      <c r="HOD24" s="407"/>
      <c r="HOE24" s="407"/>
      <c r="HOF24" s="407"/>
      <c r="HOG24" s="407"/>
      <c r="HOH24" s="407"/>
      <c r="HOI24" s="407"/>
      <c r="HOJ24" s="407"/>
      <c r="HOK24" s="407"/>
      <c r="HOL24" s="407"/>
      <c r="HOM24" s="407"/>
      <c r="HON24" s="407"/>
      <c r="HOO24" s="407"/>
      <c r="HOP24" s="407"/>
      <c r="HOQ24" s="407"/>
      <c r="HOR24" s="407"/>
      <c r="HOS24" s="407"/>
      <c r="HOT24" s="407"/>
      <c r="HOU24" s="407"/>
      <c r="HOV24" s="407"/>
      <c r="HOW24" s="407"/>
      <c r="HOX24" s="407"/>
      <c r="HOY24" s="407"/>
      <c r="HOZ24" s="407"/>
      <c r="HPA24" s="407"/>
      <c r="HPB24" s="407"/>
      <c r="HPC24" s="407"/>
      <c r="HPD24" s="407"/>
      <c r="HPE24" s="407"/>
      <c r="HPF24" s="407"/>
      <c r="HPG24" s="407"/>
      <c r="HPH24" s="407"/>
      <c r="HPI24" s="407"/>
      <c r="HPJ24" s="407"/>
      <c r="HPK24" s="407"/>
      <c r="HPL24" s="407"/>
      <c r="HPM24" s="407"/>
      <c r="HPN24" s="407"/>
      <c r="HPO24" s="407"/>
      <c r="HPP24" s="407"/>
      <c r="HPQ24" s="407"/>
      <c r="HPR24" s="407"/>
      <c r="HPS24" s="407"/>
      <c r="HPT24" s="407"/>
      <c r="HPU24" s="407"/>
      <c r="HPV24" s="407"/>
      <c r="HPW24" s="407"/>
      <c r="HPX24" s="407"/>
      <c r="HPY24" s="407"/>
      <c r="HPZ24" s="407"/>
      <c r="HQA24" s="407"/>
      <c r="HQB24" s="407"/>
      <c r="HQC24" s="407"/>
      <c r="HQD24" s="407"/>
      <c r="HQE24" s="407"/>
      <c r="HQF24" s="407"/>
      <c r="HQG24" s="407"/>
      <c r="HQH24" s="407"/>
      <c r="HQI24" s="407"/>
      <c r="HQJ24" s="407"/>
      <c r="HQK24" s="407"/>
      <c r="HQL24" s="407"/>
      <c r="HQM24" s="407"/>
      <c r="HQN24" s="407"/>
      <c r="HQO24" s="407"/>
      <c r="HQP24" s="407"/>
      <c r="HQQ24" s="407"/>
      <c r="HQR24" s="407"/>
      <c r="HQS24" s="407"/>
      <c r="HQT24" s="407"/>
      <c r="HQU24" s="407"/>
      <c r="HQV24" s="407"/>
      <c r="HQW24" s="407"/>
      <c r="HQX24" s="407"/>
      <c r="HQY24" s="407"/>
      <c r="HQZ24" s="407"/>
      <c r="HRA24" s="407"/>
      <c r="HRB24" s="407"/>
      <c r="HRC24" s="407"/>
      <c r="HRD24" s="407"/>
      <c r="HRE24" s="407"/>
      <c r="HRF24" s="407"/>
      <c r="HRG24" s="407"/>
      <c r="HRH24" s="407"/>
      <c r="HRI24" s="407"/>
      <c r="HRJ24" s="407"/>
      <c r="HRK24" s="407"/>
      <c r="HRL24" s="407"/>
      <c r="HRM24" s="407"/>
      <c r="HRN24" s="407"/>
      <c r="HRO24" s="407"/>
      <c r="HRP24" s="407"/>
      <c r="HRQ24" s="407"/>
      <c r="HRR24" s="407"/>
      <c r="HRS24" s="407"/>
      <c r="HRT24" s="407"/>
      <c r="HRU24" s="407"/>
      <c r="HRV24" s="407"/>
      <c r="HRW24" s="407"/>
      <c r="HRX24" s="407"/>
      <c r="HRY24" s="407"/>
      <c r="HRZ24" s="407"/>
      <c r="HSA24" s="407"/>
      <c r="HSB24" s="407"/>
      <c r="HSC24" s="407"/>
      <c r="HSD24" s="407"/>
      <c r="HSE24" s="407"/>
      <c r="HSF24" s="407"/>
      <c r="HSG24" s="407"/>
      <c r="HSH24" s="407"/>
      <c r="HSI24" s="407"/>
      <c r="HSJ24" s="407"/>
      <c r="HSK24" s="407"/>
      <c r="HSL24" s="407"/>
      <c r="HSM24" s="407"/>
      <c r="HSN24" s="407"/>
      <c r="HSO24" s="407"/>
      <c r="HSP24" s="407"/>
      <c r="HSQ24" s="407"/>
      <c r="HSR24" s="407"/>
      <c r="HSS24" s="407"/>
      <c r="HST24" s="407"/>
      <c r="HSU24" s="407"/>
      <c r="HSV24" s="407"/>
      <c r="HSW24" s="407"/>
      <c r="HSX24" s="407"/>
      <c r="HSY24" s="407"/>
      <c r="HSZ24" s="407"/>
      <c r="HTA24" s="407"/>
      <c r="HTB24" s="407"/>
      <c r="HTC24" s="407"/>
      <c r="HTD24" s="407"/>
      <c r="HTE24" s="407"/>
      <c r="HTF24" s="407"/>
      <c r="HTG24" s="407"/>
      <c r="HTH24" s="407"/>
      <c r="HTI24" s="407"/>
      <c r="HTJ24" s="407"/>
      <c r="HTK24" s="407"/>
      <c r="HTL24" s="407"/>
      <c r="HTM24" s="407"/>
      <c r="HTN24" s="407"/>
      <c r="HTO24" s="407"/>
      <c r="HTP24" s="407"/>
      <c r="HTQ24" s="407"/>
      <c r="HTR24" s="407"/>
      <c r="HTS24" s="407"/>
      <c r="HTT24" s="407"/>
      <c r="HTU24" s="407"/>
      <c r="HTV24" s="407"/>
      <c r="HTW24" s="407"/>
      <c r="HTX24" s="407"/>
      <c r="HTY24" s="407"/>
      <c r="HTZ24" s="407"/>
      <c r="HUA24" s="407"/>
      <c r="HUB24" s="407"/>
      <c r="HUC24" s="407"/>
      <c r="HUD24" s="407"/>
      <c r="HUE24" s="407"/>
      <c r="HUF24" s="407"/>
      <c r="HUG24" s="407"/>
      <c r="HUH24" s="407"/>
      <c r="HUI24" s="407"/>
      <c r="HUJ24" s="407"/>
      <c r="HUK24" s="407"/>
      <c r="HUL24" s="407"/>
      <c r="HUM24" s="407"/>
      <c r="HUN24" s="407"/>
      <c r="HUO24" s="407"/>
      <c r="HUP24" s="407"/>
      <c r="HUQ24" s="407"/>
      <c r="HUR24" s="407"/>
      <c r="HUS24" s="407"/>
      <c r="HUT24" s="407"/>
      <c r="HUU24" s="407"/>
      <c r="HUV24" s="407"/>
      <c r="HUW24" s="407"/>
      <c r="HUX24" s="407"/>
      <c r="HUY24" s="407"/>
      <c r="HUZ24" s="407"/>
      <c r="HVA24" s="407"/>
      <c r="HVB24" s="407"/>
      <c r="HVC24" s="407"/>
      <c r="HVD24" s="407"/>
      <c r="HVE24" s="407"/>
      <c r="HVF24" s="407"/>
      <c r="HVG24" s="407"/>
      <c r="HVH24" s="407"/>
      <c r="HVI24" s="407"/>
      <c r="HVJ24" s="407"/>
      <c r="HVK24" s="407"/>
      <c r="HVL24" s="407"/>
      <c r="HVM24" s="407"/>
      <c r="HVN24" s="407"/>
      <c r="HVO24" s="407"/>
      <c r="HVP24" s="407"/>
      <c r="HVQ24" s="407"/>
      <c r="HVR24" s="407"/>
      <c r="HVS24" s="407"/>
      <c r="HVT24" s="407"/>
      <c r="HVU24" s="407"/>
      <c r="HVV24" s="407"/>
      <c r="HVW24" s="407"/>
      <c r="HVX24" s="407"/>
      <c r="HVY24" s="407"/>
      <c r="HVZ24" s="407"/>
      <c r="HWA24" s="407"/>
      <c r="HWB24" s="407"/>
      <c r="HWC24" s="407"/>
      <c r="HWD24" s="407"/>
      <c r="HWE24" s="407"/>
      <c r="HWF24" s="407"/>
      <c r="HWG24" s="407"/>
      <c r="HWH24" s="407"/>
      <c r="HWI24" s="407"/>
      <c r="HWJ24" s="407"/>
      <c r="HWK24" s="407"/>
      <c r="HWL24" s="407"/>
      <c r="HWM24" s="407"/>
      <c r="HWN24" s="407"/>
      <c r="HWO24" s="407"/>
      <c r="HWP24" s="407"/>
      <c r="HWQ24" s="407"/>
      <c r="HWR24" s="407"/>
      <c r="HWS24" s="407"/>
      <c r="HWT24" s="407"/>
      <c r="HWU24" s="407"/>
      <c r="HWV24" s="407"/>
      <c r="HWW24" s="407"/>
      <c r="HWX24" s="407"/>
      <c r="HWY24" s="407"/>
      <c r="HWZ24" s="407"/>
      <c r="HXA24" s="407"/>
      <c r="HXB24" s="407"/>
      <c r="HXC24" s="407"/>
      <c r="HXD24" s="407"/>
      <c r="HXE24" s="407"/>
      <c r="HXF24" s="407"/>
      <c r="HXG24" s="407"/>
      <c r="HXH24" s="407"/>
      <c r="HXI24" s="407"/>
      <c r="HXJ24" s="407"/>
      <c r="HXK24" s="407"/>
      <c r="HXL24" s="407"/>
      <c r="HXM24" s="407"/>
      <c r="HXN24" s="407"/>
      <c r="HXO24" s="407"/>
      <c r="HXP24" s="407"/>
      <c r="HXQ24" s="407"/>
      <c r="HXR24" s="407"/>
      <c r="HXS24" s="407"/>
      <c r="HXT24" s="407"/>
      <c r="HXU24" s="407"/>
      <c r="HXV24" s="407"/>
      <c r="HXW24" s="407"/>
      <c r="HXX24" s="407"/>
      <c r="HXY24" s="407"/>
      <c r="HXZ24" s="407"/>
      <c r="HYA24" s="407"/>
      <c r="HYB24" s="407"/>
      <c r="HYC24" s="407"/>
      <c r="HYD24" s="407"/>
      <c r="HYE24" s="407"/>
      <c r="HYF24" s="407"/>
      <c r="HYG24" s="407"/>
      <c r="HYH24" s="407"/>
      <c r="HYI24" s="407"/>
      <c r="HYJ24" s="407"/>
      <c r="HYK24" s="407"/>
      <c r="HYL24" s="407"/>
      <c r="HYM24" s="407"/>
      <c r="HYN24" s="407"/>
      <c r="HYO24" s="407"/>
      <c r="HYP24" s="407"/>
      <c r="HYQ24" s="407"/>
      <c r="HYR24" s="407"/>
      <c r="HYS24" s="407"/>
      <c r="HYT24" s="407"/>
      <c r="HYU24" s="407"/>
      <c r="HYV24" s="407"/>
      <c r="HYW24" s="407"/>
      <c r="HYX24" s="407"/>
      <c r="HYY24" s="407"/>
      <c r="HYZ24" s="407"/>
      <c r="HZA24" s="407"/>
      <c r="HZB24" s="407"/>
      <c r="HZC24" s="407"/>
      <c r="HZD24" s="407"/>
      <c r="HZE24" s="407"/>
      <c r="HZF24" s="407"/>
      <c r="HZG24" s="407"/>
      <c r="HZH24" s="407"/>
      <c r="HZI24" s="407"/>
      <c r="HZJ24" s="407"/>
      <c r="HZK24" s="407"/>
      <c r="HZL24" s="407"/>
      <c r="HZM24" s="407"/>
      <c r="HZN24" s="407"/>
      <c r="HZO24" s="407"/>
      <c r="HZP24" s="407"/>
      <c r="HZQ24" s="407"/>
      <c r="HZR24" s="407"/>
      <c r="HZS24" s="407"/>
      <c r="HZT24" s="407"/>
      <c r="HZU24" s="407"/>
      <c r="HZV24" s="407"/>
      <c r="HZW24" s="407"/>
      <c r="HZX24" s="407"/>
      <c r="HZY24" s="407"/>
      <c r="HZZ24" s="407"/>
      <c r="IAA24" s="407"/>
      <c r="IAB24" s="407"/>
      <c r="IAC24" s="407"/>
      <c r="IAD24" s="407"/>
      <c r="IAE24" s="407"/>
      <c r="IAF24" s="407"/>
      <c r="IAG24" s="407"/>
      <c r="IAH24" s="407"/>
      <c r="IAI24" s="407"/>
      <c r="IAJ24" s="407"/>
      <c r="IAK24" s="407"/>
      <c r="IAL24" s="407"/>
      <c r="IAM24" s="407"/>
      <c r="IAN24" s="407"/>
      <c r="IAO24" s="407"/>
      <c r="IAP24" s="407"/>
      <c r="IAQ24" s="407"/>
      <c r="IAR24" s="407"/>
      <c r="IAS24" s="407"/>
      <c r="IAT24" s="407"/>
      <c r="IAU24" s="407"/>
      <c r="IAV24" s="407"/>
      <c r="IAW24" s="407"/>
      <c r="IAX24" s="407"/>
      <c r="IAY24" s="407"/>
      <c r="IAZ24" s="407"/>
      <c r="IBA24" s="407"/>
      <c r="IBB24" s="407"/>
      <c r="IBC24" s="407"/>
      <c r="IBD24" s="407"/>
      <c r="IBE24" s="407"/>
      <c r="IBF24" s="407"/>
      <c r="IBG24" s="407"/>
      <c r="IBH24" s="407"/>
      <c r="IBI24" s="407"/>
      <c r="IBJ24" s="407"/>
      <c r="IBK24" s="407"/>
      <c r="IBL24" s="407"/>
      <c r="IBM24" s="407"/>
      <c r="IBN24" s="407"/>
      <c r="IBO24" s="407"/>
      <c r="IBP24" s="407"/>
      <c r="IBQ24" s="407"/>
      <c r="IBR24" s="407"/>
      <c r="IBS24" s="407"/>
      <c r="IBT24" s="407"/>
      <c r="IBU24" s="407"/>
      <c r="IBV24" s="407"/>
      <c r="IBW24" s="407"/>
      <c r="IBX24" s="407"/>
      <c r="IBY24" s="407"/>
      <c r="IBZ24" s="407"/>
      <c r="ICA24" s="407"/>
      <c r="ICB24" s="407"/>
      <c r="ICC24" s="407"/>
      <c r="ICD24" s="407"/>
      <c r="ICE24" s="407"/>
      <c r="ICF24" s="407"/>
      <c r="ICG24" s="407"/>
      <c r="ICH24" s="407"/>
      <c r="ICI24" s="407"/>
      <c r="ICJ24" s="407"/>
      <c r="ICK24" s="407"/>
      <c r="ICL24" s="407"/>
      <c r="ICM24" s="407"/>
      <c r="ICN24" s="407"/>
      <c r="ICO24" s="407"/>
      <c r="ICP24" s="407"/>
      <c r="ICQ24" s="407"/>
      <c r="ICR24" s="407"/>
      <c r="ICS24" s="407"/>
      <c r="ICT24" s="407"/>
      <c r="ICU24" s="407"/>
      <c r="ICV24" s="407"/>
      <c r="ICW24" s="407"/>
      <c r="ICX24" s="407"/>
      <c r="ICY24" s="407"/>
      <c r="ICZ24" s="407"/>
      <c r="IDA24" s="407"/>
      <c r="IDB24" s="407"/>
      <c r="IDC24" s="407"/>
      <c r="IDD24" s="407"/>
      <c r="IDE24" s="407"/>
      <c r="IDF24" s="407"/>
      <c r="IDG24" s="407"/>
      <c r="IDH24" s="407"/>
      <c r="IDI24" s="407"/>
      <c r="IDJ24" s="407"/>
      <c r="IDK24" s="407"/>
      <c r="IDL24" s="407"/>
      <c r="IDM24" s="407"/>
      <c r="IDN24" s="407"/>
      <c r="IDO24" s="407"/>
      <c r="IDP24" s="407"/>
      <c r="IDQ24" s="407"/>
      <c r="IDR24" s="407"/>
      <c r="IDS24" s="407"/>
      <c r="IDT24" s="407"/>
      <c r="IDU24" s="407"/>
      <c r="IDV24" s="407"/>
      <c r="IDW24" s="407"/>
      <c r="IDX24" s="407"/>
      <c r="IDY24" s="407"/>
      <c r="IDZ24" s="407"/>
      <c r="IEA24" s="407"/>
      <c r="IEB24" s="407"/>
      <c r="IEC24" s="407"/>
      <c r="IED24" s="407"/>
      <c r="IEE24" s="407"/>
      <c r="IEF24" s="407"/>
      <c r="IEG24" s="407"/>
      <c r="IEH24" s="407"/>
      <c r="IEI24" s="407"/>
      <c r="IEJ24" s="407"/>
      <c r="IEK24" s="407"/>
      <c r="IEL24" s="407"/>
      <c r="IEM24" s="407"/>
      <c r="IEN24" s="407"/>
      <c r="IEO24" s="407"/>
      <c r="IEP24" s="407"/>
      <c r="IEQ24" s="407"/>
      <c r="IER24" s="407"/>
      <c r="IES24" s="407"/>
      <c r="IET24" s="407"/>
      <c r="IEU24" s="407"/>
      <c r="IEV24" s="407"/>
      <c r="IEW24" s="407"/>
      <c r="IEX24" s="407"/>
      <c r="IEY24" s="407"/>
      <c r="IEZ24" s="407"/>
      <c r="IFA24" s="407"/>
      <c r="IFB24" s="407"/>
      <c r="IFC24" s="407"/>
      <c r="IFD24" s="407"/>
      <c r="IFE24" s="407"/>
      <c r="IFF24" s="407"/>
      <c r="IFG24" s="407"/>
      <c r="IFH24" s="407"/>
      <c r="IFI24" s="407"/>
      <c r="IFJ24" s="407"/>
      <c r="IFK24" s="407"/>
      <c r="IFL24" s="407"/>
      <c r="IFM24" s="407"/>
      <c r="IFN24" s="407"/>
      <c r="IFO24" s="407"/>
      <c r="IFP24" s="407"/>
      <c r="IFQ24" s="407"/>
      <c r="IFR24" s="407"/>
      <c r="IFS24" s="407"/>
      <c r="IFT24" s="407"/>
      <c r="IFU24" s="407"/>
      <c r="IFV24" s="407"/>
      <c r="IFW24" s="407"/>
      <c r="IFX24" s="407"/>
      <c r="IFY24" s="407"/>
      <c r="IFZ24" s="407"/>
      <c r="IGA24" s="407"/>
      <c r="IGB24" s="407"/>
      <c r="IGC24" s="407"/>
      <c r="IGD24" s="407"/>
      <c r="IGE24" s="407"/>
      <c r="IGF24" s="407"/>
      <c r="IGG24" s="407"/>
      <c r="IGH24" s="407"/>
      <c r="IGI24" s="407"/>
      <c r="IGJ24" s="407"/>
      <c r="IGK24" s="407"/>
      <c r="IGL24" s="407"/>
      <c r="IGM24" s="407"/>
      <c r="IGN24" s="407"/>
      <c r="IGO24" s="407"/>
      <c r="IGP24" s="407"/>
      <c r="IGQ24" s="407"/>
      <c r="IGR24" s="407"/>
      <c r="IGS24" s="407"/>
      <c r="IGT24" s="407"/>
      <c r="IGU24" s="407"/>
      <c r="IGV24" s="407"/>
      <c r="IGW24" s="407"/>
      <c r="IGX24" s="407"/>
      <c r="IGY24" s="407"/>
      <c r="IGZ24" s="407"/>
      <c r="IHA24" s="407"/>
      <c r="IHB24" s="407"/>
      <c r="IHC24" s="407"/>
      <c r="IHD24" s="407"/>
      <c r="IHE24" s="407"/>
      <c r="IHF24" s="407"/>
      <c r="IHG24" s="407"/>
      <c r="IHH24" s="407"/>
      <c r="IHI24" s="407"/>
      <c r="IHJ24" s="407"/>
      <c r="IHK24" s="407"/>
      <c r="IHL24" s="407"/>
      <c r="IHM24" s="407"/>
      <c r="IHN24" s="407"/>
      <c r="IHO24" s="407"/>
      <c r="IHP24" s="407"/>
      <c r="IHQ24" s="407"/>
      <c r="IHR24" s="407"/>
      <c r="IHS24" s="407"/>
      <c r="IHT24" s="407"/>
      <c r="IHU24" s="407"/>
      <c r="IHV24" s="407"/>
      <c r="IHW24" s="407"/>
      <c r="IHX24" s="407"/>
      <c r="IHY24" s="407"/>
      <c r="IHZ24" s="407"/>
      <c r="IIA24" s="407"/>
      <c r="IIB24" s="407"/>
      <c r="IIC24" s="407"/>
      <c r="IID24" s="407"/>
      <c r="IIE24" s="407"/>
      <c r="IIF24" s="407"/>
      <c r="IIG24" s="407"/>
      <c r="IIH24" s="407"/>
      <c r="III24" s="407"/>
      <c r="IIJ24" s="407"/>
      <c r="IIK24" s="407"/>
      <c r="IIL24" s="407"/>
      <c r="IIM24" s="407"/>
      <c r="IIN24" s="407"/>
      <c r="IIO24" s="407"/>
      <c r="IIP24" s="407"/>
      <c r="IIQ24" s="407"/>
      <c r="IIR24" s="407"/>
      <c r="IIS24" s="407"/>
      <c r="IIT24" s="407"/>
      <c r="IIU24" s="407"/>
      <c r="IIV24" s="407"/>
      <c r="IIW24" s="407"/>
      <c r="IIX24" s="407"/>
      <c r="IIY24" s="407"/>
      <c r="IIZ24" s="407"/>
      <c r="IJA24" s="407"/>
      <c r="IJB24" s="407"/>
      <c r="IJC24" s="407"/>
      <c r="IJD24" s="407"/>
      <c r="IJE24" s="407"/>
      <c r="IJF24" s="407"/>
      <c r="IJG24" s="407"/>
      <c r="IJH24" s="407"/>
      <c r="IJI24" s="407"/>
      <c r="IJJ24" s="407"/>
      <c r="IJK24" s="407"/>
      <c r="IJL24" s="407"/>
      <c r="IJM24" s="407"/>
      <c r="IJN24" s="407"/>
      <c r="IJO24" s="407"/>
      <c r="IJP24" s="407"/>
      <c r="IJQ24" s="407"/>
      <c r="IJR24" s="407"/>
      <c r="IJS24" s="407"/>
      <c r="IJT24" s="407"/>
      <c r="IJU24" s="407"/>
      <c r="IJV24" s="407"/>
      <c r="IJW24" s="407"/>
      <c r="IJX24" s="407"/>
      <c r="IJY24" s="407"/>
      <c r="IJZ24" s="407"/>
      <c r="IKA24" s="407"/>
      <c r="IKB24" s="407"/>
      <c r="IKC24" s="407"/>
      <c r="IKD24" s="407"/>
      <c r="IKE24" s="407"/>
      <c r="IKF24" s="407"/>
      <c r="IKG24" s="407"/>
      <c r="IKH24" s="407"/>
      <c r="IKI24" s="407"/>
      <c r="IKJ24" s="407"/>
      <c r="IKK24" s="407"/>
      <c r="IKL24" s="407"/>
      <c r="IKM24" s="407"/>
      <c r="IKN24" s="407"/>
      <c r="IKO24" s="407"/>
      <c r="IKP24" s="407"/>
      <c r="IKQ24" s="407"/>
      <c r="IKR24" s="407"/>
      <c r="IKS24" s="407"/>
      <c r="IKT24" s="407"/>
      <c r="IKU24" s="407"/>
      <c r="IKV24" s="407"/>
      <c r="IKW24" s="407"/>
      <c r="IKX24" s="407"/>
      <c r="IKY24" s="407"/>
      <c r="IKZ24" s="407"/>
      <c r="ILA24" s="407"/>
      <c r="ILB24" s="407"/>
      <c r="ILC24" s="407"/>
      <c r="ILD24" s="407"/>
      <c r="ILE24" s="407"/>
      <c r="ILF24" s="407"/>
      <c r="ILG24" s="407"/>
      <c r="ILH24" s="407"/>
      <c r="ILI24" s="407"/>
      <c r="ILJ24" s="407"/>
      <c r="ILK24" s="407"/>
      <c r="ILL24" s="407"/>
      <c r="ILM24" s="407"/>
      <c r="ILN24" s="407"/>
      <c r="ILO24" s="407"/>
      <c r="ILP24" s="407"/>
      <c r="ILQ24" s="407"/>
      <c r="ILR24" s="407"/>
      <c r="ILS24" s="407"/>
      <c r="ILT24" s="407"/>
      <c r="ILU24" s="407"/>
      <c r="ILV24" s="407"/>
      <c r="ILW24" s="407"/>
      <c r="ILX24" s="407"/>
      <c r="ILY24" s="407"/>
      <c r="ILZ24" s="407"/>
      <c r="IMA24" s="407"/>
      <c r="IMB24" s="407"/>
      <c r="IMC24" s="407"/>
      <c r="IMD24" s="407"/>
      <c r="IME24" s="407"/>
      <c r="IMF24" s="407"/>
      <c r="IMG24" s="407"/>
      <c r="IMH24" s="407"/>
      <c r="IMI24" s="407"/>
      <c r="IMJ24" s="407"/>
      <c r="IMK24" s="407"/>
      <c r="IML24" s="407"/>
      <c r="IMM24" s="407"/>
      <c r="IMN24" s="407"/>
      <c r="IMO24" s="407"/>
      <c r="IMP24" s="407"/>
      <c r="IMQ24" s="407"/>
      <c r="IMR24" s="407"/>
      <c r="IMS24" s="407"/>
      <c r="IMT24" s="407"/>
      <c r="IMU24" s="407"/>
      <c r="IMV24" s="407"/>
      <c r="IMW24" s="407"/>
      <c r="IMX24" s="407"/>
      <c r="IMY24" s="407"/>
      <c r="IMZ24" s="407"/>
      <c r="INA24" s="407"/>
      <c r="INB24" s="407"/>
      <c r="INC24" s="407"/>
      <c r="IND24" s="407"/>
      <c r="INE24" s="407"/>
      <c r="INF24" s="407"/>
      <c r="ING24" s="407"/>
      <c r="INH24" s="407"/>
      <c r="INI24" s="407"/>
      <c r="INJ24" s="407"/>
      <c r="INK24" s="407"/>
      <c r="INL24" s="407"/>
      <c r="INM24" s="407"/>
      <c r="INN24" s="407"/>
      <c r="INO24" s="407"/>
      <c r="INP24" s="407"/>
      <c r="INQ24" s="407"/>
      <c r="INR24" s="407"/>
      <c r="INS24" s="407"/>
      <c r="INT24" s="407"/>
      <c r="INU24" s="407"/>
      <c r="INV24" s="407"/>
      <c r="INW24" s="407"/>
      <c r="INX24" s="407"/>
      <c r="INY24" s="407"/>
      <c r="INZ24" s="407"/>
      <c r="IOA24" s="407"/>
      <c r="IOB24" s="407"/>
      <c r="IOC24" s="407"/>
      <c r="IOD24" s="407"/>
      <c r="IOE24" s="407"/>
      <c r="IOF24" s="407"/>
      <c r="IOG24" s="407"/>
      <c r="IOH24" s="407"/>
      <c r="IOI24" s="407"/>
      <c r="IOJ24" s="407"/>
      <c r="IOK24" s="407"/>
      <c r="IOL24" s="407"/>
      <c r="IOM24" s="407"/>
      <c r="ION24" s="407"/>
      <c r="IOO24" s="407"/>
      <c r="IOP24" s="407"/>
      <c r="IOQ24" s="407"/>
      <c r="IOR24" s="407"/>
      <c r="IOS24" s="407"/>
      <c r="IOT24" s="407"/>
      <c r="IOU24" s="407"/>
      <c r="IOV24" s="407"/>
      <c r="IOW24" s="407"/>
      <c r="IOX24" s="407"/>
      <c r="IOY24" s="407"/>
      <c r="IOZ24" s="407"/>
      <c r="IPA24" s="407"/>
      <c r="IPB24" s="407"/>
      <c r="IPC24" s="407"/>
      <c r="IPD24" s="407"/>
      <c r="IPE24" s="407"/>
      <c r="IPF24" s="407"/>
      <c r="IPG24" s="407"/>
      <c r="IPH24" s="407"/>
      <c r="IPI24" s="407"/>
      <c r="IPJ24" s="407"/>
      <c r="IPK24" s="407"/>
      <c r="IPL24" s="407"/>
      <c r="IPM24" s="407"/>
      <c r="IPN24" s="407"/>
      <c r="IPO24" s="407"/>
      <c r="IPP24" s="407"/>
      <c r="IPQ24" s="407"/>
      <c r="IPR24" s="407"/>
      <c r="IPS24" s="407"/>
      <c r="IPT24" s="407"/>
      <c r="IPU24" s="407"/>
      <c r="IPV24" s="407"/>
      <c r="IPW24" s="407"/>
      <c r="IPX24" s="407"/>
      <c r="IPY24" s="407"/>
      <c r="IPZ24" s="407"/>
      <c r="IQA24" s="407"/>
      <c r="IQB24" s="407"/>
      <c r="IQC24" s="407"/>
      <c r="IQD24" s="407"/>
      <c r="IQE24" s="407"/>
      <c r="IQF24" s="407"/>
      <c r="IQG24" s="407"/>
      <c r="IQH24" s="407"/>
      <c r="IQI24" s="407"/>
      <c r="IQJ24" s="407"/>
      <c r="IQK24" s="407"/>
      <c r="IQL24" s="407"/>
      <c r="IQM24" s="407"/>
      <c r="IQN24" s="407"/>
      <c r="IQO24" s="407"/>
      <c r="IQP24" s="407"/>
      <c r="IQQ24" s="407"/>
      <c r="IQR24" s="407"/>
      <c r="IQS24" s="407"/>
      <c r="IQT24" s="407"/>
      <c r="IQU24" s="407"/>
      <c r="IQV24" s="407"/>
      <c r="IQW24" s="407"/>
      <c r="IQX24" s="407"/>
      <c r="IQY24" s="407"/>
      <c r="IQZ24" s="407"/>
      <c r="IRA24" s="407"/>
      <c r="IRB24" s="407"/>
      <c r="IRC24" s="407"/>
      <c r="IRD24" s="407"/>
      <c r="IRE24" s="407"/>
      <c r="IRF24" s="407"/>
      <c r="IRG24" s="407"/>
      <c r="IRH24" s="407"/>
      <c r="IRI24" s="407"/>
      <c r="IRJ24" s="407"/>
      <c r="IRK24" s="407"/>
      <c r="IRL24" s="407"/>
      <c r="IRM24" s="407"/>
      <c r="IRN24" s="407"/>
      <c r="IRO24" s="407"/>
      <c r="IRP24" s="407"/>
      <c r="IRQ24" s="407"/>
      <c r="IRR24" s="407"/>
      <c r="IRS24" s="407"/>
      <c r="IRT24" s="407"/>
      <c r="IRU24" s="407"/>
      <c r="IRV24" s="407"/>
      <c r="IRW24" s="407"/>
      <c r="IRX24" s="407"/>
      <c r="IRY24" s="407"/>
      <c r="IRZ24" s="407"/>
      <c r="ISA24" s="407"/>
      <c r="ISB24" s="407"/>
      <c r="ISC24" s="407"/>
      <c r="ISD24" s="407"/>
      <c r="ISE24" s="407"/>
      <c r="ISF24" s="407"/>
      <c r="ISG24" s="407"/>
      <c r="ISH24" s="407"/>
      <c r="ISI24" s="407"/>
      <c r="ISJ24" s="407"/>
      <c r="ISK24" s="407"/>
      <c r="ISL24" s="407"/>
      <c r="ISM24" s="407"/>
      <c r="ISN24" s="407"/>
      <c r="ISO24" s="407"/>
      <c r="ISP24" s="407"/>
      <c r="ISQ24" s="407"/>
      <c r="ISR24" s="407"/>
      <c r="ISS24" s="407"/>
      <c r="IST24" s="407"/>
      <c r="ISU24" s="407"/>
      <c r="ISV24" s="407"/>
      <c r="ISW24" s="407"/>
      <c r="ISX24" s="407"/>
      <c r="ISY24" s="407"/>
      <c r="ISZ24" s="407"/>
      <c r="ITA24" s="407"/>
      <c r="ITB24" s="407"/>
      <c r="ITC24" s="407"/>
      <c r="ITD24" s="407"/>
      <c r="ITE24" s="407"/>
      <c r="ITF24" s="407"/>
      <c r="ITG24" s="407"/>
      <c r="ITH24" s="407"/>
      <c r="ITI24" s="407"/>
      <c r="ITJ24" s="407"/>
      <c r="ITK24" s="407"/>
      <c r="ITL24" s="407"/>
      <c r="ITM24" s="407"/>
      <c r="ITN24" s="407"/>
      <c r="ITO24" s="407"/>
      <c r="ITP24" s="407"/>
      <c r="ITQ24" s="407"/>
      <c r="ITR24" s="407"/>
      <c r="ITS24" s="407"/>
      <c r="ITT24" s="407"/>
      <c r="ITU24" s="407"/>
      <c r="ITV24" s="407"/>
      <c r="ITW24" s="407"/>
      <c r="ITX24" s="407"/>
      <c r="ITY24" s="407"/>
      <c r="ITZ24" s="407"/>
      <c r="IUA24" s="407"/>
      <c r="IUB24" s="407"/>
      <c r="IUC24" s="407"/>
      <c r="IUD24" s="407"/>
      <c r="IUE24" s="407"/>
      <c r="IUF24" s="407"/>
      <c r="IUG24" s="407"/>
      <c r="IUH24" s="407"/>
      <c r="IUI24" s="407"/>
      <c r="IUJ24" s="407"/>
      <c r="IUK24" s="407"/>
      <c r="IUL24" s="407"/>
      <c r="IUM24" s="407"/>
      <c r="IUN24" s="407"/>
      <c r="IUO24" s="407"/>
      <c r="IUP24" s="407"/>
      <c r="IUQ24" s="407"/>
      <c r="IUR24" s="407"/>
      <c r="IUS24" s="407"/>
      <c r="IUT24" s="407"/>
      <c r="IUU24" s="407"/>
      <c r="IUV24" s="407"/>
      <c r="IUW24" s="407"/>
      <c r="IUX24" s="407"/>
      <c r="IUY24" s="407"/>
      <c r="IUZ24" s="407"/>
      <c r="IVA24" s="407"/>
      <c r="IVB24" s="407"/>
      <c r="IVC24" s="407"/>
      <c r="IVD24" s="407"/>
      <c r="IVE24" s="407"/>
      <c r="IVF24" s="407"/>
      <c r="IVG24" s="407"/>
      <c r="IVH24" s="407"/>
      <c r="IVI24" s="407"/>
      <c r="IVJ24" s="407"/>
      <c r="IVK24" s="407"/>
      <c r="IVL24" s="407"/>
      <c r="IVM24" s="407"/>
      <c r="IVN24" s="407"/>
      <c r="IVO24" s="407"/>
      <c r="IVP24" s="407"/>
      <c r="IVQ24" s="407"/>
      <c r="IVR24" s="407"/>
      <c r="IVS24" s="407"/>
      <c r="IVT24" s="407"/>
      <c r="IVU24" s="407"/>
      <c r="IVV24" s="407"/>
      <c r="IVW24" s="407"/>
      <c r="IVX24" s="407"/>
      <c r="IVY24" s="407"/>
      <c r="IVZ24" s="407"/>
      <c r="IWA24" s="407"/>
      <c r="IWB24" s="407"/>
      <c r="IWC24" s="407"/>
      <c r="IWD24" s="407"/>
      <c r="IWE24" s="407"/>
      <c r="IWF24" s="407"/>
      <c r="IWG24" s="407"/>
      <c r="IWH24" s="407"/>
      <c r="IWI24" s="407"/>
      <c r="IWJ24" s="407"/>
      <c r="IWK24" s="407"/>
      <c r="IWL24" s="407"/>
      <c r="IWM24" s="407"/>
      <c r="IWN24" s="407"/>
      <c r="IWO24" s="407"/>
      <c r="IWP24" s="407"/>
      <c r="IWQ24" s="407"/>
      <c r="IWR24" s="407"/>
      <c r="IWS24" s="407"/>
      <c r="IWT24" s="407"/>
      <c r="IWU24" s="407"/>
      <c r="IWV24" s="407"/>
      <c r="IWW24" s="407"/>
      <c r="IWX24" s="407"/>
      <c r="IWY24" s="407"/>
      <c r="IWZ24" s="407"/>
      <c r="IXA24" s="407"/>
      <c r="IXB24" s="407"/>
      <c r="IXC24" s="407"/>
      <c r="IXD24" s="407"/>
      <c r="IXE24" s="407"/>
      <c r="IXF24" s="407"/>
      <c r="IXG24" s="407"/>
      <c r="IXH24" s="407"/>
      <c r="IXI24" s="407"/>
      <c r="IXJ24" s="407"/>
      <c r="IXK24" s="407"/>
      <c r="IXL24" s="407"/>
      <c r="IXM24" s="407"/>
      <c r="IXN24" s="407"/>
      <c r="IXO24" s="407"/>
      <c r="IXP24" s="407"/>
      <c r="IXQ24" s="407"/>
      <c r="IXR24" s="407"/>
      <c r="IXS24" s="407"/>
      <c r="IXT24" s="407"/>
      <c r="IXU24" s="407"/>
      <c r="IXV24" s="407"/>
      <c r="IXW24" s="407"/>
      <c r="IXX24" s="407"/>
      <c r="IXY24" s="407"/>
      <c r="IXZ24" s="407"/>
      <c r="IYA24" s="407"/>
      <c r="IYB24" s="407"/>
      <c r="IYC24" s="407"/>
      <c r="IYD24" s="407"/>
      <c r="IYE24" s="407"/>
      <c r="IYF24" s="407"/>
      <c r="IYG24" s="407"/>
      <c r="IYH24" s="407"/>
      <c r="IYI24" s="407"/>
      <c r="IYJ24" s="407"/>
      <c r="IYK24" s="407"/>
      <c r="IYL24" s="407"/>
      <c r="IYM24" s="407"/>
      <c r="IYN24" s="407"/>
      <c r="IYO24" s="407"/>
      <c r="IYP24" s="407"/>
      <c r="IYQ24" s="407"/>
      <c r="IYR24" s="407"/>
      <c r="IYS24" s="407"/>
      <c r="IYT24" s="407"/>
      <c r="IYU24" s="407"/>
      <c r="IYV24" s="407"/>
      <c r="IYW24" s="407"/>
      <c r="IYX24" s="407"/>
      <c r="IYY24" s="407"/>
      <c r="IYZ24" s="407"/>
      <c r="IZA24" s="407"/>
      <c r="IZB24" s="407"/>
      <c r="IZC24" s="407"/>
      <c r="IZD24" s="407"/>
      <c r="IZE24" s="407"/>
      <c r="IZF24" s="407"/>
      <c r="IZG24" s="407"/>
      <c r="IZH24" s="407"/>
      <c r="IZI24" s="407"/>
      <c r="IZJ24" s="407"/>
      <c r="IZK24" s="407"/>
      <c r="IZL24" s="407"/>
      <c r="IZM24" s="407"/>
      <c r="IZN24" s="407"/>
      <c r="IZO24" s="407"/>
      <c r="IZP24" s="407"/>
      <c r="IZQ24" s="407"/>
      <c r="IZR24" s="407"/>
      <c r="IZS24" s="407"/>
      <c r="IZT24" s="407"/>
      <c r="IZU24" s="407"/>
      <c r="IZV24" s="407"/>
      <c r="IZW24" s="407"/>
      <c r="IZX24" s="407"/>
      <c r="IZY24" s="407"/>
      <c r="IZZ24" s="407"/>
      <c r="JAA24" s="407"/>
      <c r="JAB24" s="407"/>
      <c r="JAC24" s="407"/>
      <c r="JAD24" s="407"/>
      <c r="JAE24" s="407"/>
      <c r="JAF24" s="407"/>
      <c r="JAG24" s="407"/>
      <c r="JAH24" s="407"/>
      <c r="JAI24" s="407"/>
      <c r="JAJ24" s="407"/>
      <c r="JAK24" s="407"/>
      <c r="JAL24" s="407"/>
      <c r="JAM24" s="407"/>
      <c r="JAN24" s="407"/>
      <c r="JAO24" s="407"/>
      <c r="JAP24" s="407"/>
      <c r="JAQ24" s="407"/>
      <c r="JAR24" s="407"/>
      <c r="JAS24" s="407"/>
      <c r="JAT24" s="407"/>
      <c r="JAU24" s="407"/>
      <c r="JAV24" s="407"/>
      <c r="JAW24" s="407"/>
      <c r="JAX24" s="407"/>
      <c r="JAY24" s="407"/>
      <c r="JAZ24" s="407"/>
      <c r="JBA24" s="407"/>
      <c r="JBB24" s="407"/>
      <c r="JBC24" s="407"/>
      <c r="JBD24" s="407"/>
      <c r="JBE24" s="407"/>
      <c r="JBF24" s="407"/>
      <c r="JBG24" s="407"/>
      <c r="JBH24" s="407"/>
      <c r="JBI24" s="407"/>
      <c r="JBJ24" s="407"/>
      <c r="JBK24" s="407"/>
      <c r="JBL24" s="407"/>
      <c r="JBM24" s="407"/>
      <c r="JBN24" s="407"/>
      <c r="JBO24" s="407"/>
      <c r="JBP24" s="407"/>
      <c r="JBQ24" s="407"/>
      <c r="JBR24" s="407"/>
      <c r="JBS24" s="407"/>
      <c r="JBT24" s="407"/>
      <c r="JBU24" s="407"/>
      <c r="JBV24" s="407"/>
      <c r="JBW24" s="407"/>
      <c r="JBX24" s="407"/>
      <c r="JBY24" s="407"/>
      <c r="JBZ24" s="407"/>
      <c r="JCA24" s="407"/>
      <c r="JCB24" s="407"/>
      <c r="JCC24" s="407"/>
      <c r="JCD24" s="407"/>
      <c r="JCE24" s="407"/>
      <c r="JCF24" s="407"/>
      <c r="JCG24" s="407"/>
      <c r="JCH24" s="407"/>
      <c r="JCI24" s="407"/>
      <c r="JCJ24" s="407"/>
      <c r="JCK24" s="407"/>
      <c r="JCL24" s="407"/>
      <c r="JCM24" s="407"/>
      <c r="JCN24" s="407"/>
      <c r="JCO24" s="407"/>
      <c r="JCP24" s="407"/>
      <c r="JCQ24" s="407"/>
      <c r="JCR24" s="407"/>
      <c r="JCS24" s="407"/>
      <c r="JCT24" s="407"/>
      <c r="JCU24" s="407"/>
      <c r="JCV24" s="407"/>
      <c r="JCW24" s="407"/>
      <c r="JCX24" s="407"/>
      <c r="JCY24" s="407"/>
      <c r="JCZ24" s="407"/>
      <c r="JDA24" s="407"/>
      <c r="JDB24" s="407"/>
      <c r="JDC24" s="407"/>
      <c r="JDD24" s="407"/>
      <c r="JDE24" s="407"/>
      <c r="JDF24" s="407"/>
      <c r="JDG24" s="407"/>
      <c r="JDH24" s="407"/>
      <c r="JDI24" s="407"/>
      <c r="JDJ24" s="407"/>
      <c r="JDK24" s="407"/>
      <c r="JDL24" s="407"/>
      <c r="JDM24" s="407"/>
      <c r="JDN24" s="407"/>
      <c r="JDO24" s="407"/>
      <c r="JDP24" s="407"/>
      <c r="JDQ24" s="407"/>
      <c r="JDR24" s="407"/>
      <c r="JDS24" s="407"/>
      <c r="JDT24" s="407"/>
      <c r="JDU24" s="407"/>
      <c r="JDV24" s="407"/>
      <c r="JDW24" s="407"/>
      <c r="JDX24" s="407"/>
      <c r="JDY24" s="407"/>
      <c r="JDZ24" s="407"/>
      <c r="JEA24" s="407"/>
      <c r="JEB24" s="407"/>
      <c r="JEC24" s="407"/>
      <c r="JED24" s="407"/>
      <c r="JEE24" s="407"/>
      <c r="JEF24" s="407"/>
      <c r="JEG24" s="407"/>
      <c r="JEH24" s="407"/>
      <c r="JEI24" s="407"/>
      <c r="JEJ24" s="407"/>
      <c r="JEK24" s="407"/>
      <c r="JEL24" s="407"/>
      <c r="JEM24" s="407"/>
      <c r="JEN24" s="407"/>
      <c r="JEO24" s="407"/>
      <c r="JEP24" s="407"/>
      <c r="JEQ24" s="407"/>
      <c r="JER24" s="407"/>
      <c r="JES24" s="407"/>
      <c r="JET24" s="407"/>
      <c r="JEU24" s="407"/>
      <c r="JEV24" s="407"/>
      <c r="JEW24" s="407"/>
      <c r="JEX24" s="407"/>
      <c r="JEY24" s="407"/>
      <c r="JEZ24" s="407"/>
      <c r="JFA24" s="407"/>
      <c r="JFB24" s="407"/>
      <c r="JFC24" s="407"/>
      <c r="JFD24" s="407"/>
      <c r="JFE24" s="407"/>
      <c r="JFF24" s="407"/>
      <c r="JFG24" s="407"/>
      <c r="JFH24" s="407"/>
      <c r="JFI24" s="407"/>
      <c r="JFJ24" s="407"/>
      <c r="JFK24" s="407"/>
      <c r="JFL24" s="407"/>
      <c r="JFM24" s="407"/>
      <c r="JFN24" s="407"/>
      <c r="JFO24" s="407"/>
      <c r="JFP24" s="407"/>
      <c r="JFQ24" s="407"/>
      <c r="JFR24" s="407"/>
      <c r="JFS24" s="407"/>
      <c r="JFT24" s="407"/>
      <c r="JFU24" s="407"/>
      <c r="JFV24" s="407"/>
      <c r="JFW24" s="407"/>
      <c r="JFX24" s="407"/>
      <c r="JFY24" s="407"/>
      <c r="JFZ24" s="407"/>
      <c r="JGA24" s="407"/>
      <c r="JGB24" s="407"/>
      <c r="JGC24" s="407"/>
      <c r="JGD24" s="407"/>
      <c r="JGE24" s="407"/>
      <c r="JGF24" s="407"/>
      <c r="JGG24" s="407"/>
      <c r="JGH24" s="407"/>
      <c r="JGI24" s="407"/>
      <c r="JGJ24" s="407"/>
      <c r="JGK24" s="407"/>
      <c r="JGL24" s="407"/>
      <c r="JGM24" s="407"/>
      <c r="JGN24" s="407"/>
      <c r="JGO24" s="407"/>
      <c r="JGP24" s="407"/>
      <c r="JGQ24" s="407"/>
      <c r="JGR24" s="407"/>
      <c r="JGS24" s="407"/>
      <c r="JGT24" s="407"/>
      <c r="JGU24" s="407"/>
      <c r="JGV24" s="407"/>
      <c r="JGW24" s="407"/>
      <c r="JGX24" s="407"/>
      <c r="JGY24" s="407"/>
      <c r="JGZ24" s="407"/>
      <c r="JHA24" s="407"/>
      <c r="JHB24" s="407"/>
      <c r="JHC24" s="407"/>
      <c r="JHD24" s="407"/>
      <c r="JHE24" s="407"/>
      <c r="JHF24" s="407"/>
      <c r="JHG24" s="407"/>
      <c r="JHH24" s="407"/>
      <c r="JHI24" s="407"/>
      <c r="JHJ24" s="407"/>
      <c r="JHK24" s="407"/>
      <c r="JHL24" s="407"/>
      <c r="JHM24" s="407"/>
      <c r="JHN24" s="407"/>
      <c r="JHO24" s="407"/>
      <c r="JHP24" s="407"/>
      <c r="JHQ24" s="407"/>
      <c r="JHR24" s="407"/>
      <c r="JHS24" s="407"/>
      <c r="JHT24" s="407"/>
      <c r="JHU24" s="407"/>
      <c r="JHV24" s="407"/>
      <c r="JHW24" s="407"/>
      <c r="JHX24" s="407"/>
      <c r="JHY24" s="407"/>
      <c r="JHZ24" s="407"/>
      <c r="JIA24" s="407"/>
      <c r="JIB24" s="407"/>
      <c r="JIC24" s="407"/>
      <c r="JID24" s="407"/>
      <c r="JIE24" s="407"/>
      <c r="JIF24" s="407"/>
      <c r="JIG24" s="407"/>
      <c r="JIH24" s="407"/>
      <c r="JII24" s="407"/>
      <c r="JIJ24" s="407"/>
      <c r="JIK24" s="407"/>
      <c r="JIL24" s="407"/>
      <c r="JIM24" s="407"/>
      <c r="JIN24" s="407"/>
      <c r="JIO24" s="407"/>
      <c r="JIP24" s="407"/>
      <c r="JIQ24" s="407"/>
      <c r="JIR24" s="407"/>
      <c r="JIS24" s="407"/>
      <c r="JIT24" s="407"/>
      <c r="JIU24" s="407"/>
      <c r="JIV24" s="407"/>
      <c r="JIW24" s="407"/>
      <c r="JIX24" s="407"/>
      <c r="JIY24" s="407"/>
      <c r="JIZ24" s="407"/>
      <c r="JJA24" s="407"/>
      <c r="JJB24" s="407"/>
      <c r="JJC24" s="407"/>
      <c r="JJD24" s="407"/>
      <c r="JJE24" s="407"/>
      <c r="JJF24" s="407"/>
      <c r="JJG24" s="407"/>
      <c r="JJH24" s="407"/>
      <c r="JJI24" s="407"/>
      <c r="JJJ24" s="407"/>
      <c r="JJK24" s="407"/>
      <c r="JJL24" s="407"/>
      <c r="JJM24" s="407"/>
      <c r="JJN24" s="407"/>
      <c r="JJO24" s="407"/>
      <c r="JJP24" s="407"/>
      <c r="JJQ24" s="407"/>
      <c r="JJR24" s="407"/>
      <c r="JJS24" s="407"/>
      <c r="JJT24" s="407"/>
      <c r="JJU24" s="407"/>
      <c r="JJV24" s="407"/>
      <c r="JJW24" s="407"/>
      <c r="JJX24" s="407"/>
      <c r="JJY24" s="407"/>
      <c r="JJZ24" s="407"/>
      <c r="JKA24" s="407"/>
      <c r="JKB24" s="407"/>
      <c r="JKC24" s="407"/>
      <c r="JKD24" s="407"/>
      <c r="JKE24" s="407"/>
      <c r="JKF24" s="407"/>
      <c r="JKG24" s="407"/>
      <c r="JKH24" s="407"/>
      <c r="JKI24" s="407"/>
      <c r="JKJ24" s="407"/>
      <c r="JKK24" s="407"/>
      <c r="JKL24" s="407"/>
      <c r="JKM24" s="407"/>
      <c r="JKN24" s="407"/>
      <c r="JKO24" s="407"/>
      <c r="JKP24" s="407"/>
      <c r="JKQ24" s="407"/>
      <c r="JKR24" s="407"/>
      <c r="JKS24" s="407"/>
      <c r="JKT24" s="407"/>
      <c r="JKU24" s="407"/>
      <c r="JKV24" s="407"/>
      <c r="JKW24" s="407"/>
      <c r="JKX24" s="407"/>
      <c r="JKY24" s="407"/>
      <c r="JKZ24" s="407"/>
      <c r="JLA24" s="407"/>
      <c r="JLB24" s="407"/>
      <c r="JLC24" s="407"/>
      <c r="JLD24" s="407"/>
      <c r="JLE24" s="407"/>
      <c r="JLF24" s="407"/>
      <c r="JLG24" s="407"/>
      <c r="JLH24" s="407"/>
      <c r="JLI24" s="407"/>
      <c r="JLJ24" s="407"/>
      <c r="JLK24" s="407"/>
      <c r="JLL24" s="407"/>
      <c r="JLM24" s="407"/>
      <c r="JLN24" s="407"/>
      <c r="JLO24" s="407"/>
      <c r="JLP24" s="407"/>
      <c r="JLQ24" s="407"/>
      <c r="JLR24" s="407"/>
      <c r="JLS24" s="407"/>
      <c r="JLT24" s="407"/>
      <c r="JLU24" s="407"/>
      <c r="JLV24" s="407"/>
      <c r="JLW24" s="407"/>
      <c r="JLX24" s="407"/>
      <c r="JLY24" s="407"/>
      <c r="JLZ24" s="407"/>
      <c r="JMA24" s="407"/>
      <c r="JMB24" s="407"/>
      <c r="JMC24" s="407"/>
      <c r="JMD24" s="407"/>
      <c r="JME24" s="407"/>
      <c r="JMF24" s="407"/>
      <c r="JMG24" s="407"/>
      <c r="JMH24" s="407"/>
      <c r="JMI24" s="407"/>
      <c r="JMJ24" s="407"/>
      <c r="JMK24" s="407"/>
      <c r="JML24" s="407"/>
      <c r="JMM24" s="407"/>
      <c r="JMN24" s="407"/>
      <c r="JMO24" s="407"/>
      <c r="JMP24" s="407"/>
      <c r="JMQ24" s="407"/>
      <c r="JMR24" s="407"/>
      <c r="JMS24" s="407"/>
      <c r="JMT24" s="407"/>
      <c r="JMU24" s="407"/>
      <c r="JMV24" s="407"/>
      <c r="JMW24" s="407"/>
      <c r="JMX24" s="407"/>
      <c r="JMY24" s="407"/>
      <c r="JMZ24" s="407"/>
      <c r="JNA24" s="407"/>
      <c r="JNB24" s="407"/>
      <c r="JNC24" s="407"/>
      <c r="JND24" s="407"/>
      <c r="JNE24" s="407"/>
      <c r="JNF24" s="407"/>
      <c r="JNG24" s="407"/>
      <c r="JNH24" s="407"/>
      <c r="JNI24" s="407"/>
      <c r="JNJ24" s="407"/>
      <c r="JNK24" s="407"/>
      <c r="JNL24" s="407"/>
      <c r="JNM24" s="407"/>
      <c r="JNN24" s="407"/>
      <c r="JNO24" s="407"/>
      <c r="JNP24" s="407"/>
      <c r="JNQ24" s="407"/>
      <c r="JNR24" s="407"/>
      <c r="JNS24" s="407"/>
      <c r="JNT24" s="407"/>
      <c r="JNU24" s="407"/>
      <c r="JNV24" s="407"/>
      <c r="JNW24" s="407"/>
      <c r="JNX24" s="407"/>
      <c r="JNY24" s="407"/>
      <c r="JNZ24" s="407"/>
      <c r="JOA24" s="407"/>
      <c r="JOB24" s="407"/>
      <c r="JOC24" s="407"/>
      <c r="JOD24" s="407"/>
      <c r="JOE24" s="407"/>
      <c r="JOF24" s="407"/>
      <c r="JOG24" s="407"/>
      <c r="JOH24" s="407"/>
      <c r="JOI24" s="407"/>
      <c r="JOJ24" s="407"/>
      <c r="JOK24" s="407"/>
      <c r="JOL24" s="407"/>
      <c r="JOM24" s="407"/>
      <c r="JON24" s="407"/>
      <c r="JOO24" s="407"/>
      <c r="JOP24" s="407"/>
      <c r="JOQ24" s="407"/>
      <c r="JOR24" s="407"/>
      <c r="JOS24" s="407"/>
      <c r="JOT24" s="407"/>
      <c r="JOU24" s="407"/>
      <c r="JOV24" s="407"/>
      <c r="JOW24" s="407"/>
      <c r="JOX24" s="407"/>
      <c r="JOY24" s="407"/>
      <c r="JOZ24" s="407"/>
      <c r="JPA24" s="407"/>
      <c r="JPB24" s="407"/>
      <c r="JPC24" s="407"/>
      <c r="JPD24" s="407"/>
      <c r="JPE24" s="407"/>
      <c r="JPF24" s="407"/>
      <c r="JPG24" s="407"/>
      <c r="JPH24" s="407"/>
      <c r="JPI24" s="407"/>
      <c r="JPJ24" s="407"/>
      <c r="JPK24" s="407"/>
      <c r="JPL24" s="407"/>
      <c r="JPM24" s="407"/>
      <c r="JPN24" s="407"/>
      <c r="JPO24" s="407"/>
      <c r="JPP24" s="407"/>
      <c r="JPQ24" s="407"/>
      <c r="JPR24" s="407"/>
      <c r="JPS24" s="407"/>
      <c r="JPT24" s="407"/>
      <c r="JPU24" s="407"/>
      <c r="JPV24" s="407"/>
      <c r="JPW24" s="407"/>
      <c r="JPX24" s="407"/>
      <c r="JPY24" s="407"/>
      <c r="JPZ24" s="407"/>
      <c r="JQA24" s="407"/>
      <c r="JQB24" s="407"/>
      <c r="JQC24" s="407"/>
      <c r="JQD24" s="407"/>
      <c r="JQE24" s="407"/>
      <c r="JQF24" s="407"/>
      <c r="JQG24" s="407"/>
      <c r="JQH24" s="407"/>
      <c r="JQI24" s="407"/>
      <c r="JQJ24" s="407"/>
      <c r="JQK24" s="407"/>
      <c r="JQL24" s="407"/>
      <c r="JQM24" s="407"/>
      <c r="JQN24" s="407"/>
      <c r="JQO24" s="407"/>
      <c r="JQP24" s="407"/>
      <c r="JQQ24" s="407"/>
      <c r="JQR24" s="407"/>
      <c r="JQS24" s="407"/>
      <c r="JQT24" s="407"/>
      <c r="JQU24" s="407"/>
      <c r="JQV24" s="407"/>
      <c r="JQW24" s="407"/>
      <c r="JQX24" s="407"/>
      <c r="JQY24" s="407"/>
      <c r="JQZ24" s="407"/>
      <c r="JRA24" s="407"/>
      <c r="JRB24" s="407"/>
      <c r="JRC24" s="407"/>
      <c r="JRD24" s="407"/>
      <c r="JRE24" s="407"/>
      <c r="JRF24" s="407"/>
      <c r="JRG24" s="407"/>
      <c r="JRH24" s="407"/>
      <c r="JRI24" s="407"/>
      <c r="JRJ24" s="407"/>
      <c r="JRK24" s="407"/>
      <c r="JRL24" s="407"/>
      <c r="JRM24" s="407"/>
      <c r="JRN24" s="407"/>
      <c r="JRO24" s="407"/>
      <c r="JRP24" s="407"/>
      <c r="JRQ24" s="407"/>
      <c r="JRR24" s="407"/>
      <c r="JRS24" s="407"/>
      <c r="JRT24" s="407"/>
      <c r="JRU24" s="407"/>
      <c r="JRV24" s="407"/>
      <c r="JRW24" s="407"/>
      <c r="JRX24" s="407"/>
      <c r="JRY24" s="407"/>
      <c r="JRZ24" s="407"/>
      <c r="JSA24" s="407"/>
      <c r="JSB24" s="407"/>
      <c r="JSC24" s="407"/>
      <c r="JSD24" s="407"/>
      <c r="JSE24" s="407"/>
      <c r="JSF24" s="407"/>
      <c r="JSG24" s="407"/>
      <c r="JSH24" s="407"/>
      <c r="JSI24" s="407"/>
      <c r="JSJ24" s="407"/>
      <c r="JSK24" s="407"/>
      <c r="JSL24" s="407"/>
      <c r="JSM24" s="407"/>
      <c r="JSN24" s="407"/>
      <c r="JSO24" s="407"/>
      <c r="JSP24" s="407"/>
      <c r="JSQ24" s="407"/>
      <c r="JSR24" s="407"/>
      <c r="JSS24" s="407"/>
      <c r="JST24" s="407"/>
      <c r="JSU24" s="407"/>
      <c r="JSV24" s="407"/>
      <c r="JSW24" s="407"/>
      <c r="JSX24" s="407"/>
      <c r="JSY24" s="407"/>
      <c r="JSZ24" s="407"/>
      <c r="JTA24" s="407"/>
      <c r="JTB24" s="407"/>
      <c r="JTC24" s="407"/>
      <c r="JTD24" s="407"/>
      <c r="JTE24" s="407"/>
      <c r="JTF24" s="407"/>
      <c r="JTG24" s="407"/>
      <c r="JTH24" s="407"/>
      <c r="JTI24" s="407"/>
      <c r="JTJ24" s="407"/>
      <c r="JTK24" s="407"/>
      <c r="JTL24" s="407"/>
      <c r="JTM24" s="407"/>
      <c r="JTN24" s="407"/>
      <c r="JTO24" s="407"/>
      <c r="JTP24" s="407"/>
      <c r="JTQ24" s="407"/>
      <c r="JTR24" s="407"/>
      <c r="JTS24" s="407"/>
      <c r="JTT24" s="407"/>
      <c r="JTU24" s="407"/>
      <c r="JTV24" s="407"/>
      <c r="JTW24" s="407"/>
      <c r="JTX24" s="407"/>
      <c r="JTY24" s="407"/>
      <c r="JTZ24" s="407"/>
      <c r="JUA24" s="407"/>
      <c r="JUB24" s="407"/>
      <c r="JUC24" s="407"/>
      <c r="JUD24" s="407"/>
      <c r="JUE24" s="407"/>
      <c r="JUF24" s="407"/>
      <c r="JUG24" s="407"/>
      <c r="JUH24" s="407"/>
      <c r="JUI24" s="407"/>
      <c r="JUJ24" s="407"/>
      <c r="JUK24" s="407"/>
      <c r="JUL24" s="407"/>
      <c r="JUM24" s="407"/>
      <c r="JUN24" s="407"/>
      <c r="JUO24" s="407"/>
      <c r="JUP24" s="407"/>
      <c r="JUQ24" s="407"/>
      <c r="JUR24" s="407"/>
      <c r="JUS24" s="407"/>
      <c r="JUT24" s="407"/>
      <c r="JUU24" s="407"/>
      <c r="JUV24" s="407"/>
      <c r="JUW24" s="407"/>
      <c r="JUX24" s="407"/>
      <c r="JUY24" s="407"/>
      <c r="JUZ24" s="407"/>
      <c r="JVA24" s="407"/>
      <c r="JVB24" s="407"/>
      <c r="JVC24" s="407"/>
      <c r="JVD24" s="407"/>
      <c r="JVE24" s="407"/>
      <c r="JVF24" s="407"/>
      <c r="JVG24" s="407"/>
      <c r="JVH24" s="407"/>
      <c r="JVI24" s="407"/>
      <c r="JVJ24" s="407"/>
      <c r="JVK24" s="407"/>
      <c r="JVL24" s="407"/>
      <c r="JVM24" s="407"/>
      <c r="JVN24" s="407"/>
      <c r="JVO24" s="407"/>
      <c r="JVP24" s="407"/>
      <c r="JVQ24" s="407"/>
      <c r="JVR24" s="407"/>
      <c r="JVS24" s="407"/>
      <c r="JVT24" s="407"/>
      <c r="JVU24" s="407"/>
      <c r="JVV24" s="407"/>
      <c r="JVW24" s="407"/>
      <c r="JVX24" s="407"/>
      <c r="JVY24" s="407"/>
      <c r="JVZ24" s="407"/>
      <c r="JWA24" s="407"/>
      <c r="JWB24" s="407"/>
      <c r="JWC24" s="407"/>
      <c r="JWD24" s="407"/>
      <c r="JWE24" s="407"/>
      <c r="JWF24" s="407"/>
      <c r="JWG24" s="407"/>
      <c r="JWH24" s="407"/>
      <c r="JWI24" s="407"/>
      <c r="JWJ24" s="407"/>
      <c r="JWK24" s="407"/>
      <c r="JWL24" s="407"/>
      <c r="JWM24" s="407"/>
      <c r="JWN24" s="407"/>
      <c r="JWO24" s="407"/>
      <c r="JWP24" s="407"/>
      <c r="JWQ24" s="407"/>
      <c r="JWR24" s="407"/>
      <c r="JWS24" s="407"/>
      <c r="JWT24" s="407"/>
      <c r="JWU24" s="407"/>
      <c r="JWV24" s="407"/>
      <c r="JWW24" s="407"/>
      <c r="JWX24" s="407"/>
      <c r="JWY24" s="407"/>
      <c r="JWZ24" s="407"/>
      <c r="JXA24" s="407"/>
      <c r="JXB24" s="407"/>
      <c r="JXC24" s="407"/>
      <c r="JXD24" s="407"/>
      <c r="JXE24" s="407"/>
      <c r="JXF24" s="407"/>
      <c r="JXG24" s="407"/>
      <c r="JXH24" s="407"/>
      <c r="JXI24" s="407"/>
      <c r="JXJ24" s="407"/>
      <c r="JXK24" s="407"/>
      <c r="JXL24" s="407"/>
      <c r="JXM24" s="407"/>
      <c r="JXN24" s="407"/>
      <c r="JXO24" s="407"/>
      <c r="JXP24" s="407"/>
      <c r="JXQ24" s="407"/>
      <c r="JXR24" s="407"/>
      <c r="JXS24" s="407"/>
      <c r="JXT24" s="407"/>
      <c r="JXU24" s="407"/>
      <c r="JXV24" s="407"/>
      <c r="JXW24" s="407"/>
      <c r="JXX24" s="407"/>
      <c r="JXY24" s="407"/>
      <c r="JXZ24" s="407"/>
      <c r="JYA24" s="407"/>
      <c r="JYB24" s="407"/>
      <c r="JYC24" s="407"/>
      <c r="JYD24" s="407"/>
      <c r="JYE24" s="407"/>
      <c r="JYF24" s="407"/>
      <c r="JYG24" s="407"/>
      <c r="JYH24" s="407"/>
      <c r="JYI24" s="407"/>
      <c r="JYJ24" s="407"/>
      <c r="JYK24" s="407"/>
      <c r="JYL24" s="407"/>
      <c r="JYM24" s="407"/>
      <c r="JYN24" s="407"/>
      <c r="JYO24" s="407"/>
      <c r="JYP24" s="407"/>
      <c r="JYQ24" s="407"/>
      <c r="JYR24" s="407"/>
      <c r="JYS24" s="407"/>
      <c r="JYT24" s="407"/>
      <c r="JYU24" s="407"/>
      <c r="JYV24" s="407"/>
      <c r="JYW24" s="407"/>
      <c r="JYX24" s="407"/>
      <c r="JYY24" s="407"/>
      <c r="JYZ24" s="407"/>
      <c r="JZA24" s="407"/>
      <c r="JZB24" s="407"/>
      <c r="JZC24" s="407"/>
      <c r="JZD24" s="407"/>
      <c r="JZE24" s="407"/>
      <c r="JZF24" s="407"/>
      <c r="JZG24" s="407"/>
      <c r="JZH24" s="407"/>
      <c r="JZI24" s="407"/>
      <c r="JZJ24" s="407"/>
      <c r="JZK24" s="407"/>
      <c r="JZL24" s="407"/>
      <c r="JZM24" s="407"/>
      <c r="JZN24" s="407"/>
      <c r="JZO24" s="407"/>
      <c r="JZP24" s="407"/>
      <c r="JZQ24" s="407"/>
      <c r="JZR24" s="407"/>
      <c r="JZS24" s="407"/>
      <c r="JZT24" s="407"/>
      <c r="JZU24" s="407"/>
      <c r="JZV24" s="407"/>
      <c r="JZW24" s="407"/>
      <c r="JZX24" s="407"/>
      <c r="JZY24" s="407"/>
      <c r="JZZ24" s="407"/>
      <c r="KAA24" s="407"/>
      <c r="KAB24" s="407"/>
      <c r="KAC24" s="407"/>
      <c r="KAD24" s="407"/>
      <c r="KAE24" s="407"/>
      <c r="KAF24" s="407"/>
      <c r="KAG24" s="407"/>
      <c r="KAH24" s="407"/>
      <c r="KAI24" s="407"/>
      <c r="KAJ24" s="407"/>
      <c r="KAK24" s="407"/>
      <c r="KAL24" s="407"/>
      <c r="KAM24" s="407"/>
      <c r="KAN24" s="407"/>
      <c r="KAO24" s="407"/>
      <c r="KAP24" s="407"/>
      <c r="KAQ24" s="407"/>
      <c r="KAR24" s="407"/>
      <c r="KAS24" s="407"/>
      <c r="KAT24" s="407"/>
      <c r="KAU24" s="407"/>
      <c r="KAV24" s="407"/>
      <c r="KAW24" s="407"/>
      <c r="KAX24" s="407"/>
      <c r="KAY24" s="407"/>
      <c r="KAZ24" s="407"/>
      <c r="KBA24" s="407"/>
      <c r="KBB24" s="407"/>
      <c r="KBC24" s="407"/>
      <c r="KBD24" s="407"/>
      <c r="KBE24" s="407"/>
      <c r="KBF24" s="407"/>
      <c r="KBG24" s="407"/>
      <c r="KBH24" s="407"/>
      <c r="KBI24" s="407"/>
      <c r="KBJ24" s="407"/>
      <c r="KBK24" s="407"/>
      <c r="KBL24" s="407"/>
      <c r="KBM24" s="407"/>
      <c r="KBN24" s="407"/>
      <c r="KBO24" s="407"/>
      <c r="KBP24" s="407"/>
      <c r="KBQ24" s="407"/>
      <c r="KBR24" s="407"/>
      <c r="KBS24" s="407"/>
      <c r="KBT24" s="407"/>
      <c r="KBU24" s="407"/>
      <c r="KBV24" s="407"/>
      <c r="KBW24" s="407"/>
      <c r="KBX24" s="407"/>
      <c r="KBY24" s="407"/>
      <c r="KBZ24" s="407"/>
      <c r="KCA24" s="407"/>
      <c r="KCB24" s="407"/>
      <c r="KCC24" s="407"/>
      <c r="KCD24" s="407"/>
      <c r="KCE24" s="407"/>
      <c r="KCF24" s="407"/>
      <c r="KCG24" s="407"/>
      <c r="KCH24" s="407"/>
      <c r="KCI24" s="407"/>
      <c r="KCJ24" s="407"/>
      <c r="KCK24" s="407"/>
      <c r="KCL24" s="407"/>
      <c r="KCM24" s="407"/>
      <c r="KCN24" s="407"/>
      <c r="KCO24" s="407"/>
      <c r="KCP24" s="407"/>
      <c r="KCQ24" s="407"/>
      <c r="KCR24" s="407"/>
      <c r="KCS24" s="407"/>
      <c r="KCT24" s="407"/>
      <c r="KCU24" s="407"/>
      <c r="KCV24" s="407"/>
      <c r="KCW24" s="407"/>
      <c r="KCX24" s="407"/>
      <c r="KCY24" s="407"/>
      <c r="KCZ24" s="407"/>
      <c r="KDA24" s="407"/>
      <c r="KDB24" s="407"/>
      <c r="KDC24" s="407"/>
      <c r="KDD24" s="407"/>
      <c r="KDE24" s="407"/>
      <c r="KDF24" s="407"/>
      <c r="KDG24" s="407"/>
      <c r="KDH24" s="407"/>
      <c r="KDI24" s="407"/>
      <c r="KDJ24" s="407"/>
      <c r="KDK24" s="407"/>
      <c r="KDL24" s="407"/>
      <c r="KDM24" s="407"/>
      <c r="KDN24" s="407"/>
      <c r="KDO24" s="407"/>
      <c r="KDP24" s="407"/>
      <c r="KDQ24" s="407"/>
      <c r="KDR24" s="407"/>
      <c r="KDS24" s="407"/>
      <c r="KDT24" s="407"/>
      <c r="KDU24" s="407"/>
      <c r="KDV24" s="407"/>
      <c r="KDW24" s="407"/>
      <c r="KDX24" s="407"/>
      <c r="KDY24" s="407"/>
      <c r="KDZ24" s="407"/>
      <c r="KEA24" s="407"/>
      <c r="KEB24" s="407"/>
      <c r="KEC24" s="407"/>
      <c r="KED24" s="407"/>
      <c r="KEE24" s="407"/>
      <c r="KEF24" s="407"/>
      <c r="KEG24" s="407"/>
      <c r="KEH24" s="407"/>
      <c r="KEI24" s="407"/>
      <c r="KEJ24" s="407"/>
      <c r="KEK24" s="407"/>
      <c r="KEL24" s="407"/>
      <c r="KEM24" s="407"/>
      <c r="KEN24" s="407"/>
      <c r="KEO24" s="407"/>
      <c r="KEP24" s="407"/>
      <c r="KEQ24" s="407"/>
      <c r="KER24" s="407"/>
      <c r="KES24" s="407"/>
      <c r="KET24" s="407"/>
      <c r="KEU24" s="407"/>
      <c r="KEV24" s="407"/>
      <c r="KEW24" s="407"/>
      <c r="KEX24" s="407"/>
      <c r="KEY24" s="407"/>
      <c r="KEZ24" s="407"/>
      <c r="KFA24" s="407"/>
      <c r="KFB24" s="407"/>
      <c r="KFC24" s="407"/>
      <c r="KFD24" s="407"/>
      <c r="KFE24" s="407"/>
      <c r="KFF24" s="407"/>
      <c r="KFG24" s="407"/>
      <c r="KFH24" s="407"/>
      <c r="KFI24" s="407"/>
      <c r="KFJ24" s="407"/>
      <c r="KFK24" s="407"/>
      <c r="KFL24" s="407"/>
      <c r="KFM24" s="407"/>
      <c r="KFN24" s="407"/>
      <c r="KFO24" s="407"/>
      <c r="KFP24" s="407"/>
      <c r="KFQ24" s="407"/>
      <c r="KFR24" s="407"/>
      <c r="KFS24" s="407"/>
      <c r="KFT24" s="407"/>
      <c r="KFU24" s="407"/>
      <c r="KFV24" s="407"/>
      <c r="KFW24" s="407"/>
      <c r="KFX24" s="407"/>
      <c r="KFY24" s="407"/>
      <c r="KFZ24" s="407"/>
      <c r="KGA24" s="407"/>
      <c r="KGB24" s="407"/>
      <c r="KGC24" s="407"/>
      <c r="KGD24" s="407"/>
      <c r="KGE24" s="407"/>
      <c r="KGF24" s="407"/>
      <c r="KGG24" s="407"/>
      <c r="KGH24" s="407"/>
      <c r="KGI24" s="407"/>
      <c r="KGJ24" s="407"/>
      <c r="KGK24" s="407"/>
      <c r="KGL24" s="407"/>
      <c r="KGM24" s="407"/>
      <c r="KGN24" s="407"/>
      <c r="KGO24" s="407"/>
      <c r="KGP24" s="407"/>
      <c r="KGQ24" s="407"/>
      <c r="KGR24" s="407"/>
      <c r="KGS24" s="407"/>
      <c r="KGT24" s="407"/>
      <c r="KGU24" s="407"/>
      <c r="KGV24" s="407"/>
      <c r="KGW24" s="407"/>
      <c r="KGX24" s="407"/>
      <c r="KGY24" s="407"/>
      <c r="KGZ24" s="407"/>
      <c r="KHA24" s="407"/>
      <c r="KHB24" s="407"/>
      <c r="KHC24" s="407"/>
      <c r="KHD24" s="407"/>
      <c r="KHE24" s="407"/>
      <c r="KHF24" s="407"/>
      <c r="KHG24" s="407"/>
      <c r="KHH24" s="407"/>
      <c r="KHI24" s="407"/>
      <c r="KHJ24" s="407"/>
      <c r="KHK24" s="407"/>
      <c r="KHL24" s="407"/>
      <c r="KHM24" s="407"/>
      <c r="KHN24" s="407"/>
      <c r="KHO24" s="407"/>
      <c r="KHP24" s="407"/>
      <c r="KHQ24" s="407"/>
      <c r="KHR24" s="407"/>
      <c r="KHS24" s="407"/>
      <c r="KHT24" s="407"/>
      <c r="KHU24" s="407"/>
      <c r="KHV24" s="407"/>
      <c r="KHW24" s="407"/>
      <c r="KHX24" s="407"/>
      <c r="KHY24" s="407"/>
      <c r="KHZ24" s="407"/>
      <c r="KIA24" s="407"/>
      <c r="KIB24" s="407"/>
      <c r="KIC24" s="407"/>
      <c r="KID24" s="407"/>
      <c r="KIE24" s="407"/>
      <c r="KIF24" s="407"/>
      <c r="KIG24" s="407"/>
      <c r="KIH24" s="407"/>
      <c r="KII24" s="407"/>
      <c r="KIJ24" s="407"/>
      <c r="KIK24" s="407"/>
      <c r="KIL24" s="407"/>
      <c r="KIM24" s="407"/>
      <c r="KIN24" s="407"/>
      <c r="KIO24" s="407"/>
      <c r="KIP24" s="407"/>
      <c r="KIQ24" s="407"/>
      <c r="KIR24" s="407"/>
      <c r="KIS24" s="407"/>
      <c r="KIT24" s="407"/>
      <c r="KIU24" s="407"/>
      <c r="KIV24" s="407"/>
      <c r="KIW24" s="407"/>
      <c r="KIX24" s="407"/>
      <c r="KIY24" s="407"/>
      <c r="KIZ24" s="407"/>
      <c r="KJA24" s="407"/>
      <c r="KJB24" s="407"/>
      <c r="KJC24" s="407"/>
      <c r="KJD24" s="407"/>
      <c r="KJE24" s="407"/>
      <c r="KJF24" s="407"/>
      <c r="KJG24" s="407"/>
      <c r="KJH24" s="407"/>
      <c r="KJI24" s="407"/>
      <c r="KJJ24" s="407"/>
      <c r="KJK24" s="407"/>
      <c r="KJL24" s="407"/>
      <c r="KJM24" s="407"/>
      <c r="KJN24" s="407"/>
      <c r="KJO24" s="407"/>
      <c r="KJP24" s="407"/>
      <c r="KJQ24" s="407"/>
      <c r="KJR24" s="407"/>
      <c r="KJS24" s="407"/>
      <c r="KJT24" s="407"/>
      <c r="KJU24" s="407"/>
      <c r="KJV24" s="407"/>
      <c r="KJW24" s="407"/>
      <c r="KJX24" s="407"/>
      <c r="KJY24" s="407"/>
      <c r="KJZ24" s="407"/>
      <c r="KKA24" s="407"/>
      <c r="KKB24" s="407"/>
      <c r="KKC24" s="407"/>
      <c r="KKD24" s="407"/>
      <c r="KKE24" s="407"/>
      <c r="KKF24" s="407"/>
      <c r="KKG24" s="407"/>
      <c r="KKH24" s="407"/>
      <c r="KKI24" s="407"/>
      <c r="KKJ24" s="407"/>
      <c r="KKK24" s="407"/>
      <c r="KKL24" s="407"/>
      <c r="KKM24" s="407"/>
      <c r="KKN24" s="407"/>
      <c r="KKO24" s="407"/>
      <c r="KKP24" s="407"/>
      <c r="KKQ24" s="407"/>
      <c r="KKR24" s="407"/>
      <c r="KKS24" s="407"/>
      <c r="KKT24" s="407"/>
      <c r="KKU24" s="407"/>
      <c r="KKV24" s="407"/>
      <c r="KKW24" s="407"/>
      <c r="KKX24" s="407"/>
      <c r="KKY24" s="407"/>
      <c r="KKZ24" s="407"/>
      <c r="KLA24" s="407"/>
      <c r="KLB24" s="407"/>
      <c r="KLC24" s="407"/>
      <c r="KLD24" s="407"/>
      <c r="KLE24" s="407"/>
      <c r="KLF24" s="407"/>
      <c r="KLG24" s="407"/>
      <c r="KLH24" s="407"/>
      <c r="KLI24" s="407"/>
      <c r="KLJ24" s="407"/>
      <c r="KLK24" s="407"/>
      <c r="KLL24" s="407"/>
      <c r="KLM24" s="407"/>
      <c r="KLN24" s="407"/>
      <c r="KLO24" s="407"/>
      <c r="KLP24" s="407"/>
      <c r="KLQ24" s="407"/>
      <c r="KLR24" s="407"/>
      <c r="KLS24" s="407"/>
      <c r="KLT24" s="407"/>
      <c r="KLU24" s="407"/>
      <c r="KLV24" s="407"/>
      <c r="KLW24" s="407"/>
      <c r="KLX24" s="407"/>
      <c r="KLY24" s="407"/>
      <c r="KLZ24" s="407"/>
      <c r="KMA24" s="407"/>
      <c r="KMB24" s="407"/>
      <c r="KMC24" s="407"/>
      <c r="KMD24" s="407"/>
      <c r="KME24" s="407"/>
      <c r="KMF24" s="407"/>
      <c r="KMG24" s="407"/>
      <c r="KMH24" s="407"/>
      <c r="KMI24" s="407"/>
      <c r="KMJ24" s="407"/>
      <c r="KMK24" s="407"/>
      <c r="KML24" s="407"/>
      <c r="KMM24" s="407"/>
      <c r="KMN24" s="407"/>
      <c r="KMO24" s="407"/>
      <c r="KMP24" s="407"/>
      <c r="KMQ24" s="407"/>
      <c r="KMR24" s="407"/>
      <c r="KMS24" s="407"/>
      <c r="KMT24" s="407"/>
      <c r="KMU24" s="407"/>
      <c r="KMV24" s="407"/>
      <c r="KMW24" s="407"/>
      <c r="KMX24" s="407"/>
      <c r="KMY24" s="407"/>
      <c r="KMZ24" s="407"/>
      <c r="KNA24" s="407"/>
      <c r="KNB24" s="407"/>
      <c r="KNC24" s="407"/>
      <c r="KND24" s="407"/>
      <c r="KNE24" s="407"/>
      <c r="KNF24" s="407"/>
      <c r="KNG24" s="407"/>
      <c r="KNH24" s="407"/>
      <c r="KNI24" s="407"/>
      <c r="KNJ24" s="407"/>
      <c r="KNK24" s="407"/>
      <c r="KNL24" s="407"/>
      <c r="KNM24" s="407"/>
      <c r="KNN24" s="407"/>
      <c r="KNO24" s="407"/>
      <c r="KNP24" s="407"/>
      <c r="KNQ24" s="407"/>
      <c r="KNR24" s="407"/>
      <c r="KNS24" s="407"/>
      <c r="KNT24" s="407"/>
      <c r="KNU24" s="407"/>
      <c r="KNV24" s="407"/>
      <c r="KNW24" s="407"/>
      <c r="KNX24" s="407"/>
      <c r="KNY24" s="407"/>
      <c r="KNZ24" s="407"/>
      <c r="KOA24" s="407"/>
      <c r="KOB24" s="407"/>
      <c r="KOC24" s="407"/>
      <c r="KOD24" s="407"/>
      <c r="KOE24" s="407"/>
      <c r="KOF24" s="407"/>
      <c r="KOG24" s="407"/>
      <c r="KOH24" s="407"/>
      <c r="KOI24" s="407"/>
      <c r="KOJ24" s="407"/>
      <c r="KOK24" s="407"/>
      <c r="KOL24" s="407"/>
      <c r="KOM24" s="407"/>
      <c r="KON24" s="407"/>
      <c r="KOO24" s="407"/>
      <c r="KOP24" s="407"/>
      <c r="KOQ24" s="407"/>
      <c r="KOR24" s="407"/>
      <c r="KOS24" s="407"/>
      <c r="KOT24" s="407"/>
      <c r="KOU24" s="407"/>
      <c r="KOV24" s="407"/>
      <c r="KOW24" s="407"/>
      <c r="KOX24" s="407"/>
      <c r="KOY24" s="407"/>
      <c r="KOZ24" s="407"/>
      <c r="KPA24" s="407"/>
      <c r="KPB24" s="407"/>
      <c r="KPC24" s="407"/>
      <c r="KPD24" s="407"/>
      <c r="KPE24" s="407"/>
      <c r="KPF24" s="407"/>
      <c r="KPG24" s="407"/>
      <c r="KPH24" s="407"/>
      <c r="KPI24" s="407"/>
      <c r="KPJ24" s="407"/>
      <c r="KPK24" s="407"/>
      <c r="KPL24" s="407"/>
      <c r="KPM24" s="407"/>
      <c r="KPN24" s="407"/>
      <c r="KPO24" s="407"/>
      <c r="KPP24" s="407"/>
      <c r="KPQ24" s="407"/>
      <c r="KPR24" s="407"/>
      <c r="KPS24" s="407"/>
      <c r="KPT24" s="407"/>
      <c r="KPU24" s="407"/>
      <c r="KPV24" s="407"/>
      <c r="KPW24" s="407"/>
      <c r="KPX24" s="407"/>
      <c r="KPY24" s="407"/>
      <c r="KPZ24" s="407"/>
      <c r="KQA24" s="407"/>
      <c r="KQB24" s="407"/>
      <c r="KQC24" s="407"/>
      <c r="KQD24" s="407"/>
      <c r="KQE24" s="407"/>
      <c r="KQF24" s="407"/>
      <c r="KQG24" s="407"/>
      <c r="KQH24" s="407"/>
      <c r="KQI24" s="407"/>
      <c r="KQJ24" s="407"/>
      <c r="KQK24" s="407"/>
      <c r="KQL24" s="407"/>
      <c r="KQM24" s="407"/>
      <c r="KQN24" s="407"/>
      <c r="KQO24" s="407"/>
      <c r="KQP24" s="407"/>
      <c r="KQQ24" s="407"/>
      <c r="KQR24" s="407"/>
      <c r="KQS24" s="407"/>
      <c r="KQT24" s="407"/>
      <c r="KQU24" s="407"/>
      <c r="KQV24" s="407"/>
      <c r="KQW24" s="407"/>
      <c r="KQX24" s="407"/>
      <c r="KQY24" s="407"/>
      <c r="KQZ24" s="407"/>
      <c r="KRA24" s="407"/>
      <c r="KRB24" s="407"/>
      <c r="KRC24" s="407"/>
      <c r="KRD24" s="407"/>
      <c r="KRE24" s="407"/>
      <c r="KRF24" s="407"/>
      <c r="KRG24" s="407"/>
      <c r="KRH24" s="407"/>
      <c r="KRI24" s="407"/>
      <c r="KRJ24" s="407"/>
      <c r="KRK24" s="407"/>
      <c r="KRL24" s="407"/>
      <c r="KRM24" s="407"/>
      <c r="KRN24" s="407"/>
      <c r="KRO24" s="407"/>
      <c r="KRP24" s="407"/>
      <c r="KRQ24" s="407"/>
      <c r="KRR24" s="407"/>
      <c r="KRS24" s="407"/>
      <c r="KRT24" s="407"/>
      <c r="KRU24" s="407"/>
      <c r="KRV24" s="407"/>
      <c r="KRW24" s="407"/>
      <c r="KRX24" s="407"/>
      <c r="KRY24" s="407"/>
      <c r="KRZ24" s="407"/>
      <c r="KSA24" s="407"/>
      <c r="KSB24" s="407"/>
      <c r="KSC24" s="407"/>
      <c r="KSD24" s="407"/>
      <c r="KSE24" s="407"/>
      <c r="KSF24" s="407"/>
      <c r="KSG24" s="407"/>
      <c r="KSH24" s="407"/>
      <c r="KSI24" s="407"/>
      <c r="KSJ24" s="407"/>
      <c r="KSK24" s="407"/>
      <c r="KSL24" s="407"/>
      <c r="KSM24" s="407"/>
      <c r="KSN24" s="407"/>
      <c r="KSO24" s="407"/>
      <c r="KSP24" s="407"/>
      <c r="KSQ24" s="407"/>
      <c r="KSR24" s="407"/>
      <c r="KSS24" s="407"/>
      <c r="KST24" s="407"/>
      <c r="KSU24" s="407"/>
      <c r="KSV24" s="407"/>
      <c r="KSW24" s="407"/>
      <c r="KSX24" s="407"/>
      <c r="KSY24" s="407"/>
      <c r="KSZ24" s="407"/>
      <c r="KTA24" s="407"/>
      <c r="KTB24" s="407"/>
      <c r="KTC24" s="407"/>
      <c r="KTD24" s="407"/>
      <c r="KTE24" s="407"/>
      <c r="KTF24" s="407"/>
      <c r="KTG24" s="407"/>
      <c r="KTH24" s="407"/>
      <c r="KTI24" s="407"/>
      <c r="KTJ24" s="407"/>
      <c r="KTK24" s="407"/>
      <c r="KTL24" s="407"/>
      <c r="KTM24" s="407"/>
      <c r="KTN24" s="407"/>
      <c r="KTO24" s="407"/>
      <c r="KTP24" s="407"/>
      <c r="KTQ24" s="407"/>
      <c r="KTR24" s="407"/>
      <c r="KTS24" s="407"/>
      <c r="KTT24" s="407"/>
      <c r="KTU24" s="407"/>
      <c r="KTV24" s="407"/>
      <c r="KTW24" s="407"/>
      <c r="KTX24" s="407"/>
      <c r="KTY24" s="407"/>
      <c r="KTZ24" s="407"/>
      <c r="KUA24" s="407"/>
      <c r="KUB24" s="407"/>
      <c r="KUC24" s="407"/>
      <c r="KUD24" s="407"/>
      <c r="KUE24" s="407"/>
      <c r="KUF24" s="407"/>
      <c r="KUG24" s="407"/>
      <c r="KUH24" s="407"/>
      <c r="KUI24" s="407"/>
      <c r="KUJ24" s="407"/>
      <c r="KUK24" s="407"/>
      <c r="KUL24" s="407"/>
      <c r="KUM24" s="407"/>
      <c r="KUN24" s="407"/>
      <c r="KUO24" s="407"/>
      <c r="KUP24" s="407"/>
      <c r="KUQ24" s="407"/>
      <c r="KUR24" s="407"/>
      <c r="KUS24" s="407"/>
      <c r="KUT24" s="407"/>
      <c r="KUU24" s="407"/>
      <c r="KUV24" s="407"/>
      <c r="KUW24" s="407"/>
      <c r="KUX24" s="407"/>
      <c r="KUY24" s="407"/>
      <c r="KUZ24" s="407"/>
      <c r="KVA24" s="407"/>
      <c r="KVB24" s="407"/>
      <c r="KVC24" s="407"/>
      <c r="KVD24" s="407"/>
      <c r="KVE24" s="407"/>
      <c r="KVF24" s="407"/>
      <c r="KVG24" s="407"/>
      <c r="KVH24" s="407"/>
      <c r="KVI24" s="407"/>
      <c r="KVJ24" s="407"/>
      <c r="KVK24" s="407"/>
      <c r="KVL24" s="407"/>
      <c r="KVM24" s="407"/>
      <c r="KVN24" s="407"/>
      <c r="KVO24" s="407"/>
      <c r="KVP24" s="407"/>
      <c r="KVQ24" s="407"/>
      <c r="KVR24" s="407"/>
      <c r="KVS24" s="407"/>
      <c r="KVT24" s="407"/>
      <c r="KVU24" s="407"/>
      <c r="KVV24" s="407"/>
      <c r="KVW24" s="407"/>
      <c r="KVX24" s="407"/>
      <c r="KVY24" s="407"/>
      <c r="KVZ24" s="407"/>
      <c r="KWA24" s="407"/>
      <c r="KWB24" s="407"/>
      <c r="KWC24" s="407"/>
      <c r="KWD24" s="407"/>
      <c r="KWE24" s="407"/>
      <c r="KWF24" s="407"/>
      <c r="KWG24" s="407"/>
      <c r="KWH24" s="407"/>
      <c r="KWI24" s="407"/>
      <c r="KWJ24" s="407"/>
      <c r="KWK24" s="407"/>
      <c r="KWL24" s="407"/>
      <c r="KWM24" s="407"/>
      <c r="KWN24" s="407"/>
      <c r="KWO24" s="407"/>
      <c r="KWP24" s="407"/>
      <c r="KWQ24" s="407"/>
      <c r="KWR24" s="407"/>
      <c r="KWS24" s="407"/>
      <c r="KWT24" s="407"/>
      <c r="KWU24" s="407"/>
      <c r="KWV24" s="407"/>
      <c r="KWW24" s="407"/>
      <c r="KWX24" s="407"/>
      <c r="KWY24" s="407"/>
      <c r="KWZ24" s="407"/>
      <c r="KXA24" s="407"/>
      <c r="KXB24" s="407"/>
      <c r="KXC24" s="407"/>
      <c r="KXD24" s="407"/>
      <c r="KXE24" s="407"/>
      <c r="KXF24" s="407"/>
      <c r="KXG24" s="407"/>
      <c r="KXH24" s="407"/>
      <c r="KXI24" s="407"/>
      <c r="KXJ24" s="407"/>
      <c r="KXK24" s="407"/>
      <c r="KXL24" s="407"/>
      <c r="KXM24" s="407"/>
      <c r="KXN24" s="407"/>
      <c r="KXO24" s="407"/>
      <c r="KXP24" s="407"/>
      <c r="KXQ24" s="407"/>
      <c r="KXR24" s="407"/>
      <c r="KXS24" s="407"/>
      <c r="KXT24" s="407"/>
      <c r="KXU24" s="407"/>
      <c r="KXV24" s="407"/>
      <c r="KXW24" s="407"/>
      <c r="KXX24" s="407"/>
      <c r="KXY24" s="407"/>
      <c r="KXZ24" s="407"/>
      <c r="KYA24" s="407"/>
      <c r="KYB24" s="407"/>
      <c r="KYC24" s="407"/>
      <c r="KYD24" s="407"/>
      <c r="KYE24" s="407"/>
      <c r="KYF24" s="407"/>
      <c r="KYG24" s="407"/>
      <c r="KYH24" s="407"/>
      <c r="KYI24" s="407"/>
      <c r="KYJ24" s="407"/>
      <c r="KYK24" s="407"/>
      <c r="KYL24" s="407"/>
      <c r="KYM24" s="407"/>
      <c r="KYN24" s="407"/>
      <c r="KYO24" s="407"/>
      <c r="KYP24" s="407"/>
      <c r="KYQ24" s="407"/>
      <c r="KYR24" s="407"/>
      <c r="KYS24" s="407"/>
      <c r="KYT24" s="407"/>
      <c r="KYU24" s="407"/>
      <c r="KYV24" s="407"/>
      <c r="KYW24" s="407"/>
      <c r="KYX24" s="407"/>
      <c r="KYY24" s="407"/>
      <c r="KYZ24" s="407"/>
      <c r="KZA24" s="407"/>
      <c r="KZB24" s="407"/>
      <c r="KZC24" s="407"/>
      <c r="KZD24" s="407"/>
      <c r="KZE24" s="407"/>
      <c r="KZF24" s="407"/>
      <c r="KZG24" s="407"/>
      <c r="KZH24" s="407"/>
      <c r="KZI24" s="407"/>
      <c r="KZJ24" s="407"/>
      <c r="KZK24" s="407"/>
      <c r="KZL24" s="407"/>
      <c r="KZM24" s="407"/>
      <c r="KZN24" s="407"/>
      <c r="KZO24" s="407"/>
      <c r="KZP24" s="407"/>
      <c r="KZQ24" s="407"/>
      <c r="KZR24" s="407"/>
      <c r="KZS24" s="407"/>
      <c r="KZT24" s="407"/>
      <c r="KZU24" s="407"/>
      <c r="KZV24" s="407"/>
      <c r="KZW24" s="407"/>
      <c r="KZX24" s="407"/>
      <c r="KZY24" s="407"/>
      <c r="KZZ24" s="407"/>
      <c r="LAA24" s="407"/>
      <c r="LAB24" s="407"/>
      <c r="LAC24" s="407"/>
      <c r="LAD24" s="407"/>
      <c r="LAE24" s="407"/>
      <c r="LAF24" s="407"/>
      <c r="LAG24" s="407"/>
      <c r="LAH24" s="407"/>
      <c r="LAI24" s="407"/>
      <c r="LAJ24" s="407"/>
      <c r="LAK24" s="407"/>
      <c r="LAL24" s="407"/>
      <c r="LAM24" s="407"/>
      <c r="LAN24" s="407"/>
      <c r="LAO24" s="407"/>
      <c r="LAP24" s="407"/>
      <c r="LAQ24" s="407"/>
      <c r="LAR24" s="407"/>
      <c r="LAS24" s="407"/>
      <c r="LAT24" s="407"/>
      <c r="LAU24" s="407"/>
      <c r="LAV24" s="407"/>
      <c r="LAW24" s="407"/>
      <c r="LAX24" s="407"/>
      <c r="LAY24" s="407"/>
      <c r="LAZ24" s="407"/>
      <c r="LBA24" s="407"/>
      <c r="LBB24" s="407"/>
      <c r="LBC24" s="407"/>
      <c r="LBD24" s="407"/>
      <c r="LBE24" s="407"/>
      <c r="LBF24" s="407"/>
      <c r="LBG24" s="407"/>
      <c r="LBH24" s="407"/>
      <c r="LBI24" s="407"/>
      <c r="LBJ24" s="407"/>
      <c r="LBK24" s="407"/>
      <c r="LBL24" s="407"/>
      <c r="LBM24" s="407"/>
      <c r="LBN24" s="407"/>
      <c r="LBO24" s="407"/>
      <c r="LBP24" s="407"/>
      <c r="LBQ24" s="407"/>
      <c r="LBR24" s="407"/>
      <c r="LBS24" s="407"/>
      <c r="LBT24" s="407"/>
      <c r="LBU24" s="407"/>
      <c r="LBV24" s="407"/>
      <c r="LBW24" s="407"/>
      <c r="LBX24" s="407"/>
      <c r="LBY24" s="407"/>
      <c r="LBZ24" s="407"/>
      <c r="LCA24" s="407"/>
      <c r="LCB24" s="407"/>
      <c r="LCC24" s="407"/>
      <c r="LCD24" s="407"/>
      <c r="LCE24" s="407"/>
      <c r="LCF24" s="407"/>
      <c r="LCG24" s="407"/>
      <c r="LCH24" s="407"/>
      <c r="LCI24" s="407"/>
      <c r="LCJ24" s="407"/>
      <c r="LCK24" s="407"/>
      <c r="LCL24" s="407"/>
      <c r="LCM24" s="407"/>
      <c r="LCN24" s="407"/>
      <c r="LCO24" s="407"/>
      <c r="LCP24" s="407"/>
      <c r="LCQ24" s="407"/>
      <c r="LCR24" s="407"/>
      <c r="LCS24" s="407"/>
      <c r="LCT24" s="407"/>
      <c r="LCU24" s="407"/>
      <c r="LCV24" s="407"/>
      <c r="LCW24" s="407"/>
      <c r="LCX24" s="407"/>
      <c r="LCY24" s="407"/>
      <c r="LCZ24" s="407"/>
      <c r="LDA24" s="407"/>
      <c r="LDB24" s="407"/>
      <c r="LDC24" s="407"/>
      <c r="LDD24" s="407"/>
      <c r="LDE24" s="407"/>
      <c r="LDF24" s="407"/>
      <c r="LDG24" s="407"/>
      <c r="LDH24" s="407"/>
      <c r="LDI24" s="407"/>
      <c r="LDJ24" s="407"/>
      <c r="LDK24" s="407"/>
      <c r="LDL24" s="407"/>
      <c r="LDM24" s="407"/>
      <c r="LDN24" s="407"/>
      <c r="LDO24" s="407"/>
      <c r="LDP24" s="407"/>
      <c r="LDQ24" s="407"/>
      <c r="LDR24" s="407"/>
      <c r="LDS24" s="407"/>
      <c r="LDT24" s="407"/>
      <c r="LDU24" s="407"/>
      <c r="LDV24" s="407"/>
      <c r="LDW24" s="407"/>
      <c r="LDX24" s="407"/>
      <c r="LDY24" s="407"/>
      <c r="LDZ24" s="407"/>
      <c r="LEA24" s="407"/>
      <c r="LEB24" s="407"/>
      <c r="LEC24" s="407"/>
      <c r="LED24" s="407"/>
      <c r="LEE24" s="407"/>
      <c r="LEF24" s="407"/>
      <c r="LEG24" s="407"/>
      <c r="LEH24" s="407"/>
      <c r="LEI24" s="407"/>
      <c r="LEJ24" s="407"/>
      <c r="LEK24" s="407"/>
      <c r="LEL24" s="407"/>
      <c r="LEM24" s="407"/>
      <c r="LEN24" s="407"/>
      <c r="LEO24" s="407"/>
      <c r="LEP24" s="407"/>
      <c r="LEQ24" s="407"/>
      <c r="LER24" s="407"/>
      <c r="LES24" s="407"/>
      <c r="LET24" s="407"/>
      <c r="LEU24" s="407"/>
      <c r="LEV24" s="407"/>
      <c r="LEW24" s="407"/>
      <c r="LEX24" s="407"/>
      <c r="LEY24" s="407"/>
      <c r="LEZ24" s="407"/>
      <c r="LFA24" s="407"/>
      <c r="LFB24" s="407"/>
      <c r="LFC24" s="407"/>
      <c r="LFD24" s="407"/>
      <c r="LFE24" s="407"/>
      <c r="LFF24" s="407"/>
      <c r="LFG24" s="407"/>
      <c r="LFH24" s="407"/>
      <c r="LFI24" s="407"/>
      <c r="LFJ24" s="407"/>
      <c r="LFK24" s="407"/>
      <c r="LFL24" s="407"/>
      <c r="LFM24" s="407"/>
      <c r="LFN24" s="407"/>
      <c r="LFO24" s="407"/>
      <c r="LFP24" s="407"/>
      <c r="LFQ24" s="407"/>
      <c r="LFR24" s="407"/>
      <c r="LFS24" s="407"/>
      <c r="LFT24" s="407"/>
      <c r="LFU24" s="407"/>
      <c r="LFV24" s="407"/>
      <c r="LFW24" s="407"/>
      <c r="LFX24" s="407"/>
      <c r="LFY24" s="407"/>
      <c r="LFZ24" s="407"/>
      <c r="LGA24" s="407"/>
      <c r="LGB24" s="407"/>
      <c r="LGC24" s="407"/>
      <c r="LGD24" s="407"/>
      <c r="LGE24" s="407"/>
      <c r="LGF24" s="407"/>
      <c r="LGG24" s="407"/>
      <c r="LGH24" s="407"/>
      <c r="LGI24" s="407"/>
      <c r="LGJ24" s="407"/>
      <c r="LGK24" s="407"/>
      <c r="LGL24" s="407"/>
      <c r="LGM24" s="407"/>
      <c r="LGN24" s="407"/>
      <c r="LGO24" s="407"/>
      <c r="LGP24" s="407"/>
      <c r="LGQ24" s="407"/>
      <c r="LGR24" s="407"/>
      <c r="LGS24" s="407"/>
      <c r="LGT24" s="407"/>
      <c r="LGU24" s="407"/>
      <c r="LGV24" s="407"/>
      <c r="LGW24" s="407"/>
      <c r="LGX24" s="407"/>
      <c r="LGY24" s="407"/>
      <c r="LGZ24" s="407"/>
      <c r="LHA24" s="407"/>
      <c r="LHB24" s="407"/>
      <c r="LHC24" s="407"/>
      <c r="LHD24" s="407"/>
      <c r="LHE24" s="407"/>
      <c r="LHF24" s="407"/>
      <c r="LHG24" s="407"/>
      <c r="LHH24" s="407"/>
      <c r="LHI24" s="407"/>
      <c r="LHJ24" s="407"/>
      <c r="LHK24" s="407"/>
      <c r="LHL24" s="407"/>
      <c r="LHM24" s="407"/>
      <c r="LHN24" s="407"/>
      <c r="LHO24" s="407"/>
      <c r="LHP24" s="407"/>
      <c r="LHQ24" s="407"/>
      <c r="LHR24" s="407"/>
      <c r="LHS24" s="407"/>
      <c r="LHT24" s="407"/>
      <c r="LHU24" s="407"/>
      <c r="LHV24" s="407"/>
      <c r="LHW24" s="407"/>
      <c r="LHX24" s="407"/>
      <c r="LHY24" s="407"/>
      <c r="LHZ24" s="407"/>
      <c r="LIA24" s="407"/>
      <c r="LIB24" s="407"/>
      <c r="LIC24" s="407"/>
      <c r="LID24" s="407"/>
      <c r="LIE24" s="407"/>
      <c r="LIF24" s="407"/>
      <c r="LIG24" s="407"/>
      <c r="LIH24" s="407"/>
      <c r="LII24" s="407"/>
      <c r="LIJ24" s="407"/>
      <c r="LIK24" s="407"/>
      <c r="LIL24" s="407"/>
      <c r="LIM24" s="407"/>
      <c r="LIN24" s="407"/>
      <c r="LIO24" s="407"/>
      <c r="LIP24" s="407"/>
      <c r="LIQ24" s="407"/>
      <c r="LIR24" s="407"/>
      <c r="LIS24" s="407"/>
      <c r="LIT24" s="407"/>
      <c r="LIU24" s="407"/>
      <c r="LIV24" s="407"/>
      <c r="LIW24" s="407"/>
      <c r="LIX24" s="407"/>
      <c r="LIY24" s="407"/>
      <c r="LIZ24" s="407"/>
      <c r="LJA24" s="407"/>
      <c r="LJB24" s="407"/>
      <c r="LJC24" s="407"/>
      <c r="LJD24" s="407"/>
      <c r="LJE24" s="407"/>
      <c r="LJF24" s="407"/>
      <c r="LJG24" s="407"/>
      <c r="LJH24" s="407"/>
      <c r="LJI24" s="407"/>
      <c r="LJJ24" s="407"/>
      <c r="LJK24" s="407"/>
      <c r="LJL24" s="407"/>
      <c r="LJM24" s="407"/>
      <c r="LJN24" s="407"/>
      <c r="LJO24" s="407"/>
      <c r="LJP24" s="407"/>
      <c r="LJQ24" s="407"/>
      <c r="LJR24" s="407"/>
      <c r="LJS24" s="407"/>
      <c r="LJT24" s="407"/>
      <c r="LJU24" s="407"/>
      <c r="LJV24" s="407"/>
      <c r="LJW24" s="407"/>
      <c r="LJX24" s="407"/>
      <c r="LJY24" s="407"/>
      <c r="LJZ24" s="407"/>
      <c r="LKA24" s="407"/>
      <c r="LKB24" s="407"/>
      <c r="LKC24" s="407"/>
      <c r="LKD24" s="407"/>
      <c r="LKE24" s="407"/>
      <c r="LKF24" s="407"/>
      <c r="LKG24" s="407"/>
      <c r="LKH24" s="407"/>
      <c r="LKI24" s="407"/>
      <c r="LKJ24" s="407"/>
      <c r="LKK24" s="407"/>
      <c r="LKL24" s="407"/>
      <c r="LKM24" s="407"/>
      <c r="LKN24" s="407"/>
      <c r="LKO24" s="407"/>
      <c r="LKP24" s="407"/>
      <c r="LKQ24" s="407"/>
      <c r="LKR24" s="407"/>
      <c r="LKS24" s="407"/>
      <c r="LKT24" s="407"/>
      <c r="LKU24" s="407"/>
      <c r="LKV24" s="407"/>
      <c r="LKW24" s="407"/>
      <c r="LKX24" s="407"/>
      <c r="LKY24" s="407"/>
      <c r="LKZ24" s="407"/>
      <c r="LLA24" s="407"/>
      <c r="LLB24" s="407"/>
      <c r="LLC24" s="407"/>
      <c r="LLD24" s="407"/>
      <c r="LLE24" s="407"/>
      <c r="LLF24" s="407"/>
      <c r="LLG24" s="407"/>
      <c r="LLH24" s="407"/>
      <c r="LLI24" s="407"/>
      <c r="LLJ24" s="407"/>
      <c r="LLK24" s="407"/>
      <c r="LLL24" s="407"/>
      <c r="LLM24" s="407"/>
      <c r="LLN24" s="407"/>
      <c r="LLO24" s="407"/>
      <c r="LLP24" s="407"/>
      <c r="LLQ24" s="407"/>
      <c r="LLR24" s="407"/>
      <c r="LLS24" s="407"/>
      <c r="LLT24" s="407"/>
      <c r="LLU24" s="407"/>
      <c r="LLV24" s="407"/>
      <c r="LLW24" s="407"/>
      <c r="LLX24" s="407"/>
      <c r="LLY24" s="407"/>
      <c r="LLZ24" s="407"/>
      <c r="LMA24" s="407"/>
      <c r="LMB24" s="407"/>
      <c r="LMC24" s="407"/>
      <c r="LMD24" s="407"/>
      <c r="LME24" s="407"/>
      <c r="LMF24" s="407"/>
      <c r="LMG24" s="407"/>
      <c r="LMH24" s="407"/>
      <c r="LMI24" s="407"/>
      <c r="LMJ24" s="407"/>
      <c r="LMK24" s="407"/>
      <c r="LML24" s="407"/>
      <c r="LMM24" s="407"/>
      <c r="LMN24" s="407"/>
      <c r="LMO24" s="407"/>
      <c r="LMP24" s="407"/>
      <c r="LMQ24" s="407"/>
      <c r="LMR24" s="407"/>
      <c r="LMS24" s="407"/>
      <c r="LMT24" s="407"/>
      <c r="LMU24" s="407"/>
      <c r="LMV24" s="407"/>
      <c r="LMW24" s="407"/>
      <c r="LMX24" s="407"/>
      <c r="LMY24" s="407"/>
      <c r="LMZ24" s="407"/>
      <c r="LNA24" s="407"/>
      <c r="LNB24" s="407"/>
      <c r="LNC24" s="407"/>
      <c r="LND24" s="407"/>
      <c r="LNE24" s="407"/>
      <c r="LNF24" s="407"/>
      <c r="LNG24" s="407"/>
      <c r="LNH24" s="407"/>
      <c r="LNI24" s="407"/>
      <c r="LNJ24" s="407"/>
      <c r="LNK24" s="407"/>
      <c r="LNL24" s="407"/>
      <c r="LNM24" s="407"/>
      <c r="LNN24" s="407"/>
      <c r="LNO24" s="407"/>
      <c r="LNP24" s="407"/>
      <c r="LNQ24" s="407"/>
      <c r="LNR24" s="407"/>
      <c r="LNS24" s="407"/>
      <c r="LNT24" s="407"/>
      <c r="LNU24" s="407"/>
      <c r="LNV24" s="407"/>
      <c r="LNW24" s="407"/>
      <c r="LNX24" s="407"/>
      <c r="LNY24" s="407"/>
      <c r="LNZ24" s="407"/>
      <c r="LOA24" s="407"/>
      <c r="LOB24" s="407"/>
      <c r="LOC24" s="407"/>
      <c r="LOD24" s="407"/>
      <c r="LOE24" s="407"/>
      <c r="LOF24" s="407"/>
      <c r="LOG24" s="407"/>
      <c r="LOH24" s="407"/>
      <c r="LOI24" s="407"/>
      <c r="LOJ24" s="407"/>
      <c r="LOK24" s="407"/>
      <c r="LOL24" s="407"/>
      <c r="LOM24" s="407"/>
      <c r="LON24" s="407"/>
      <c r="LOO24" s="407"/>
      <c r="LOP24" s="407"/>
      <c r="LOQ24" s="407"/>
      <c r="LOR24" s="407"/>
      <c r="LOS24" s="407"/>
      <c r="LOT24" s="407"/>
      <c r="LOU24" s="407"/>
      <c r="LOV24" s="407"/>
      <c r="LOW24" s="407"/>
      <c r="LOX24" s="407"/>
      <c r="LOY24" s="407"/>
      <c r="LOZ24" s="407"/>
      <c r="LPA24" s="407"/>
      <c r="LPB24" s="407"/>
      <c r="LPC24" s="407"/>
      <c r="LPD24" s="407"/>
      <c r="LPE24" s="407"/>
      <c r="LPF24" s="407"/>
      <c r="LPG24" s="407"/>
      <c r="LPH24" s="407"/>
      <c r="LPI24" s="407"/>
      <c r="LPJ24" s="407"/>
      <c r="LPK24" s="407"/>
      <c r="LPL24" s="407"/>
      <c r="LPM24" s="407"/>
      <c r="LPN24" s="407"/>
      <c r="LPO24" s="407"/>
      <c r="LPP24" s="407"/>
      <c r="LPQ24" s="407"/>
      <c r="LPR24" s="407"/>
      <c r="LPS24" s="407"/>
      <c r="LPT24" s="407"/>
      <c r="LPU24" s="407"/>
      <c r="LPV24" s="407"/>
      <c r="LPW24" s="407"/>
      <c r="LPX24" s="407"/>
      <c r="LPY24" s="407"/>
      <c r="LPZ24" s="407"/>
      <c r="LQA24" s="407"/>
      <c r="LQB24" s="407"/>
      <c r="LQC24" s="407"/>
      <c r="LQD24" s="407"/>
      <c r="LQE24" s="407"/>
      <c r="LQF24" s="407"/>
      <c r="LQG24" s="407"/>
      <c r="LQH24" s="407"/>
      <c r="LQI24" s="407"/>
      <c r="LQJ24" s="407"/>
      <c r="LQK24" s="407"/>
      <c r="LQL24" s="407"/>
      <c r="LQM24" s="407"/>
      <c r="LQN24" s="407"/>
      <c r="LQO24" s="407"/>
      <c r="LQP24" s="407"/>
      <c r="LQQ24" s="407"/>
      <c r="LQR24" s="407"/>
      <c r="LQS24" s="407"/>
      <c r="LQT24" s="407"/>
      <c r="LQU24" s="407"/>
      <c r="LQV24" s="407"/>
      <c r="LQW24" s="407"/>
      <c r="LQX24" s="407"/>
      <c r="LQY24" s="407"/>
      <c r="LQZ24" s="407"/>
      <c r="LRA24" s="407"/>
      <c r="LRB24" s="407"/>
      <c r="LRC24" s="407"/>
      <c r="LRD24" s="407"/>
      <c r="LRE24" s="407"/>
      <c r="LRF24" s="407"/>
      <c r="LRG24" s="407"/>
      <c r="LRH24" s="407"/>
      <c r="LRI24" s="407"/>
      <c r="LRJ24" s="407"/>
      <c r="LRK24" s="407"/>
      <c r="LRL24" s="407"/>
      <c r="LRM24" s="407"/>
      <c r="LRN24" s="407"/>
      <c r="LRO24" s="407"/>
      <c r="LRP24" s="407"/>
      <c r="LRQ24" s="407"/>
      <c r="LRR24" s="407"/>
      <c r="LRS24" s="407"/>
      <c r="LRT24" s="407"/>
      <c r="LRU24" s="407"/>
      <c r="LRV24" s="407"/>
      <c r="LRW24" s="407"/>
      <c r="LRX24" s="407"/>
      <c r="LRY24" s="407"/>
      <c r="LRZ24" s="407"/>
      <c r="LSA24" s="407"/>
      <c r="LSB24" s="407"/>
      <c r="LSC24" s="407"/>
      <c r="LSD24" s="407"/>
      <c r="LSE24" s="407"/>
      <c r="LSF24" s="407"/>
      <c r="LSG24" s="407"/>
      <c r="LSH24" s="407"/>
      <c r="LSI24" s="407"/>
      <c r="LSJ24" s="407"/>
      <c r="LSK24" s="407"/>
      <c r="LSL24" s="407"/>
      <c r="LSM24" s="407"/>
      <c r="LSN24" s="407"/>
      <c r="LSO24" s="407"/>
      <c r="LSP24" s="407"/>
      <c r="LSQ24" s="407"/>
      <c r="LSR24" s="407"/>
      <c r="LSS24" s="407"/>
      <c r="LST24" s="407"/>
      <c r="LSU24" s="407"/>
      <c r="LSV24" s="407"/>
      <c r="LSW24" s="407"/>
      <c r="LSX24" s="407"/>
      <c r="LSY24" s="407"/>
      <c r="LSZ24" s="407"/>
      <c r="LTA24" s="407"/>
      <c r="LTB24" s="407"/>
      <c r="LTC24" s="407"/>
      <c r="LTD24" s="407"/>
      <c r="LTE24" s="407"/>
      <c r="LTF24" s="407"/>
      <c r="LTG24" s="407"/>
      <c r="LTH24" s="407"/>
      <c r="LTI24" s="407"/>
      <c r="LTJ24" s="407"/>
      <c r="LTK24" s="407"/>
      <c r="LTL24" s="407"/>
      <c r="LTM24" s="407"/>
      <c r="LTN24" s="407"/>
      <c r="LTO24" s="407"/>
      <c r="LTP24" s="407"/>
      <c r="LTQ24" s="407"/>
      <c r="LTR24" s="407"/>
      <c r="LTS24" s="407"/>
      <c r="LTT24" s="407"/>
      <c r="LTU24" s="407"/>
      <c r="LTV24" s="407"/>
      <c r="LTW24" s="407"/>
      <c r="LTX24" s="407"/>
      <c r="LTY24" s="407"/>
      <c r="LTZ24" s="407"/>
      <c r="LUA24" s="407"/>
      <c r="LUB24" s="407"/>
      <c r="LUC24" s="407"/>
      <c r="LUD24" s="407"/>
      <c r="LUE24" s="407"/>
      <c r="LUF24" s="407"/>
      <c r="LUG24" s="407"/>
      <c r="LUH24" s="407"/>
      <c r="LUI24" s="407"/>
      <c r="LUJ24" s="407"/>
      <c r="LUK24" s="407"/>
      <c r="LUL24" s="407"/>
      <c r="LUM24" s="407"/>
      <c r="LUN24" s="407"/>
      <c r="LUO24" s="407"/>
      <c r="LUP24" s="407"/>
      <c r="LUQ24" s="407"/>
      <c r="LUR24" s="407"/>
      <c r="LUS24" s="407"/>
      <c r="LUT24" s="407"/>
      <c r="LUU24" s="407"/>
      <c r="LUV24" s="407"/>
      <c r="LUW24" s="407"/>
      <c r="LUX24" s="407"/>
      <c r="LUY24" s="407"/>
      <c r="LUZ24" s="407"/>
      <c r="LVA24" s="407"/>
      <c r="LVB24" s="407"/>
      <c r="LVC24" s="407"/>
      <c r="LVD24" s="407"/>
      <c r="LVE24" s="407"/>
      <c r="LVF24" s="407"/>
      <c r="LVG24" s="407"/>
      <c r="LVH24" s="407"/>
      <c r="LVI24" s="407"/>
      <c r="LVJ24" s="407"/>
      <c r="LVK24" s="407"/>
      <c r="LVL24" s="407"/>
      <c r="LVM24" s="407"/>
      <c r="LVN24" s="407"/>
      <c r="LVO24" s="407"/>
      <c r="LVP24" s="407"/>
      <c r="LVQ24" s="407"/>
      <c r="LVR24" s="407"/>
      <c r="LVS24" s="407"/>
      <c r="LVT24" s="407"/>
      <c r="LVU24" s="407"/>
      <c r="LVV24" s="407"/>
      <c r="LVW24" s="407"/>
      <c r="LVX24" s="407"/>
      <c r="LVY24" s="407"/>
      <c r="LVZ24" s="407"/>
      <c r="LWA24" s="407"/>
      <c r="LWB24" s="407"/>
      <c r="LWC24" s="407"/>
      <c r="LWD24" s="407"/>
      <c r="LWE24" s="407"/>
      <c r="LWF24" s="407"/>
      <c r="LWG24" s="407"/>
      <c r="LWH24" s="407"/>
      <c r="LWI24" s="407"/>
      <c r="LWJ24" s="407"/>
      <c r="LWK24" s="407"/>
      <c r="LWL24" s="407"/>
      <c r="LWM24" s="407"/>
      <c r="LWN24" s="407"/>
      <c r="LWO24" s="407"/>
      <c r="LWP24" s="407"/>
      <c r="LWQ24" s="407"/>
      <c r="LWR24" s="407"/>
      <c r="LWS24" s="407"/>
      <c r="LWT24" s="407"/>
      <c r="LWU24" s="407"/>
      <c r="LWV24" s="407"/>
      <c r="LWW24" s="407"/>
      <c r="LWX24" s="407"/>
      <c r="LWY24" s="407"/>
      <c r="LWZ24" s="407"/>
      <c r="LXA24" s="407"/>
      <c r="LXB24" s="407"/>
      <c r="LXC24" s="407"/>
      <c r="LXD24" s="407"/>
      <c r="LXE24" s="407"/>
      <c r="LXF24" s="407"/>
      <c r="LXG24" s="407"/>
      <c r="LXH24" s="407"/>
      <c r="LXI24" s="407"/>
      <c r="LXJ24" s="407"/>
      <c r="LXK24" s="407"/>
      <c r="LXL24" s="407"/>
      <c r="LXM24" s="407"/>
      <c r="LXN24" s="407"/>
      <c r="LXO24" s="407"/>
      <c r="LXP24" s="407"/>
      <c r="LXQ24" s="407"/>
      <c r="LXR24" s="407"/>
      <c r="LXS24" s="407"/>
      <c r="LXT24" s="407"/>
      <c r="LXU24" s="407"/>
      <c r="LXV24" s="407"/>
      <c r="LXW24" s="407"/>
      <c r="LXX24" s="407"/>
      <c r="LXY24" s="407"/>
      <c r="LXZ24" s="407"/>
      <c r="LYA24" s="407"/>
      <c r="LYB24" s="407"/>
      <c r="LYC24" s="407"/>
      <c r="LYD24" s="407"/>
      <c r="LYE24" s="407"/>
      <c r="LYF24" s="407"/>
      <c r="LYG24" s="407"/>
      <c r="LYH24" s="407"/>
      <c r="LYI24" s="407"/>
      <c r="LYJ24" s="407"/>
      <c r="LYK24" s="407"/>
      <c r="LYL24" s="407"/>
      <c r="LYM24" s="407"/>
      <c r="LYN24" s="407"/>
      <c r="LYO24" s="407"/>
      <c r="LYP24" s="407"/>
      <c r="LYQ24" s="407"/>
      <c r="LYR24" s="407"/>
      <c r="LYS24" s="407"/>
      <c r="LYT24" s="407"/>
      <c r="LYU24" s="407"/>
      <c r="LYV24" s="407"/>
      <c r="LYW24" s="407"/>
      <c r="LYX24" s="407"/>
      <c r="LYY24" s="407"/>
      <c r="LYZ24" s="407"/>
      <c r="LZA24" s="407"/>
      <c r="LZB24" s="407"/>
      <c r="LZC24" s="407"/>
      <c r="LZD24" s="407"/>
      <c r="LZE24" s="407"/>
      <c r="LZF24" s="407"/>
      <c r="LZG24" s="407"/>
      <c r="LZH24" s="407"/>
      <c r="LZI24" s="407"/>
      <c r="LZJ24" s="407"/>
      <c r="LZK24" s="407"/>
      <c r="LZL24" s="407"/>
      <c r="LZM24" s="407"/>
      <c r="LZN24" s="407"/>
      <c r="LZO24" s="407"/>
      <c r="LZP24" s="407"/>
      <c r="LZQ24" s="407"/>
      <c r="LZR24" s="407"/>
      <c r="LZS24" s="407"/>
      <c r="LZT24" s="407"/>
      <c r="LZU24" s="407"/>
      <c r="LZV24" s="407"/>
      <c r="LZW24" s="407"/>
      <c r="LZX24" s="407"/>
      <c r="LZY24" s="407"/>
      <c r="LZZ24" s="407"/>
      <c r="MAA24" s="407"/>
      <c r="MAB24" s="407"/>
      <c r="MAC24" s="407"/>
      <c r="MAD24" s="407"/>
      <c r="MAE24" s="407"/>
      <c r="MAF24" s="407"/>
      <c r="MAG24" s="407"/>
      <c r="MAH24" s="407"/>
      <c r="MAI24" s="407"/>
      <c r="MAJ24" s="407"/>
      <c r="MAK24" s="407"/>
      <c r="MAL24" s="407"/>
      <c r="MAM24" s="407"/>
      <c r="MAN24" s="407"/>
      <c r="MAO24" s="407"/>
      <c r="MAP24" s="407"/>
      <c r="MAQ24" s="407"/>
      <c r="MAR24" s="407"/>
      <c r="MAS24" s="407"/>
      <c r="MAT24" s="407"/>
      <c r="MAU24" s="407"/>
      <c r="MAV24" s="407"/>
      <c r="MAW24" s="407"/>
      <c r="MAX24" s="407"/>
      <c r="MAY24" s="407"/>
      <c r="MAZ24" s="407"/>
      <c r="MBA24" s="407"/>
      <c r="MBB24" s="407"/>
      <c r="MBC24" s="407"/>
      <c r="MBD24" s="407"/>
      <c r="MBE24" s="407"/>
      <c r="MBF24" s="407"/>
      <c r="MBG24" s="407"/>
      <c r="MBH24" s="407"/>
      <c r="MBI24" s="407"/>
      <c r="MBJ24" s="407"/>
      <c r="MBK24" s="407"/>
      <c r="MBL24" s="407"/>
      <c r="MBM24" s="407"/>
      <c r="MBN24" s="407"/>
      <c r="MBO24" s="407"/>
      <c r="MBP24" s="407"/>
      <c r="MBQ24" s="407"/>
      <c r="MBR24" s="407"/>
      <c r="MBS24" s="407"/>
      <c r="MBT24" s="407"/>
      <c r="MBU24" s="407"/>
      <c r="MBV24" s="407"/>
      <c r="MBW24" s="407"/>
      <c r="MBX24" s="407"/>
      <c r="MBY24" s="407"/>
      <c r="MBZ24" s="407"/>
      <c r="MCA24" s="407"/>
      <c r="MCB24" s="407"/>
      <c r="MCC24" s="407"/>
      <c r="MCD24" s="407"/>
      <c r="MCE24" s="407"/>
      <c r="MCF24" s="407"/>
      <c r="MCG24" s="407"/>
      <c r="MCH24" s="407"/>
      <c r="MCI24" s="407"/>
      <c r="MCJ24" s="407"/>
      <c r="MCK24" s="407"/>
      <c r="MCL24" s="407"/>
      <c r="MCM24" s="407"/>
      <c r="MCN24" s="407"/>
      <c r="MCO24" s="407"/>
      <c r="MCP24" s="407"/>
      <c r="MCQ24" s="407"/>
      <c r="MCR24" s="407"/>
      <c r="MCS24" s="407"/>
      <c r="MCT24" s="407"/>
      <c r="MCU24" s="407"/>
      <c r="MCV24" s="407"/>
      <c r="MCW24" s="407"/>
      <c r="MCX24" s="407"/>
      <c r="MCY24" s="407"/>
      <c r="MCZ24" s="407"/>
      <c r="MDA24" s="407"/>
      <c r="MDB24" s="407"/>
      <c r="MDC24" s="407"/>
      <c r="MDD24" s="407"/>
      <c r="MDE24" s="407"/>
      <c r="MDF24" s="407"/>
      <c r="MDG24" s="407"/>
      <c r="MDH24" s="407"/>
      <c r="MDI24" s="407"/>
      <c r="MDJ24" s="407"/>
      <c r="MDK24" s="407"/>
      <c r="MDL24" s="407"/>
      <c r="MDM24" s="407"/>
      <c r="MDN24" s="407"/>
      <c r="MDO24" s="407"/>
      <c r="MDP24" s="407"/>
      <c r="MDQ24" s="407"/>
      <c r="MDR24" s="407"/>
      <c r="MDS24" s="407"/>
      <c r="MDT24" s="407"/>
      <c r="MDU24" s="407"/>
      <c r="MDV24" s="407"/>
      <c r="MDW24" s="407"/>
      <c r="MDX24" s="407"/>
      <c r="MDY24" s="407"/>
      <c r="MDZ24" s="407"/>
      <c r="MEA24" s="407"/>
      <c r="MEB24" s="407"/>
      <c r="MEC24" s="407"/>
      <c r="MED24" s="407"/>
      <c r="MEE24" s="407"/>
      <c r="MEF24" s="407"/>
      <c r="MEG24" s="407"/>
      <c r="MEH24" s="407"/>
      <c r="MEI24" s="407"/>
      <c r="MEJ24" s="407"/>
      <c r="MEK24" s="407"/>
      <c r="MEL24" s="407"/>
      <c r="MEM24" s="407"/>
      <c r="MEN24" s="407"/>
      <c r="MEO24" s="407"/>
      <c r="MEP24" s="407"/>
      <c r="MEQ24" s="407"/>
      <c r="MER24" s="407"/>
      <c r="MES24" s="407"/>
      <c r="MET24" s="407"/>
      <c r="MEU24" s="407"/>
      <c r="MEV24" s="407"/>
      <c r="MEW24" s="407"/>
      <c r="MEX24" s="407"/>
      <c r="MEY24" s="407"/>
      <c r="MEZ24" s="407"/>
      <c r="MFA24" s="407"/>
      <c r="MFB24" s="407"/>
      <c r="MFC24" s="407"/>
      <c r="MFD24" s="407"/>
      <c r="MFE24" s="407"/>
      <c r="MFF24" s="407"/>
      <c r="MFG24" s="407"/>
      <c r="MFH24" s="407"/>
      <c r="MFI24" s="407"/>
      <c r="MFJ24" s="407"/>
      <c r="MFK24" s="407"/>
      <c r="MFL24" s="407"/>
      <c r="MFM24" s="407"/>
      <c r="MFN24" s="407"/>
      <c r="MFO24" s="407"/>
      <c r="MFP24" s="407"/>
      <c r="MFQ24" s="407"/>
      <c r="MFR24" s="407"/>
      <c r="MFS24" s="407"/>
      <c r="MFT24" s="407"/>
      <c r="MFU24" s="407"/>
      <c r="MFV24" s="407"/>
      <c r="MFW24" s="407"/>
      <c r="MFX24" s="407"/>
      <c r="MFY24" s="407"/>
      <c r="MFZ24" s="407"/>
      <c r="MGA24" s="407"/>
      <c r="MGB24" s="407"/>
      <c r="MGC24" s="407"/>
      <c r="MGD24" s="407"/>
      <c r="MGE24" s="407"/>
      <c r="MGF24" s="407"/>
      <c r="MGG24" s="407"/>
      <c r="MGH24" s="407"/>
      <c r="MGI24" s="407"/>
      <c r="MGJ24" s="407"/>
      <c r="MGK24" s="407"/>
      <c r="MGL24" s="407"/>
      <c r="MGM24" s="407"/>
      <c r="MGN24" s="407"/>
      <c r="MGO24" s="407"/>
      <c r="MGP24" s="407"/>
      <c r="MGQ24" s="407"/>
      <c r="MGR24" s="407"/>
      <c r="MGS24" s="407"/>
      <c r="MGT24" s="407"/>
      <c r="MGU24" s="407"/>
      <c r="MGV24" s="407"/>
      <c r="MGW24" s="407"/>
      <c r="MGX24" s="407"/>
      <c r="MGY24" s="407"/>
      <c r="MGZ24" s="407"/>
      <c r="MHA24" s="407"/>
      <c r="MHB24" s="407"/>
      <c r="MHC24" s="407"/>
      <c r="MHD24" s="407"/>
      <c r="MHE24" s="407"/>
      <c r="MHF24" s="407"/>
      <c r="MHG24" s="407"/>
      <c r="MHH24" s="407"/>
      <c r="MHI24" s="407"/>
      <c r="MHJ24" s="407"/>
      <c r="MHK24" s="407"/>
      <c r="MHL24" s="407"/>
      <c r="MHM24" s="407"/>
      <c r="MHN24" s="407"/>
      <c r="MHO24" s="407"/>
      <c r="MHP24" s="407"/>
      <c r="MHQ24" s="407"/>
      <c r="MHR24" s="407"/>
      <c r="MHS24" s="407"/>
      <c r="MHT24" s="407"/>
      <c r="MHU24" s="407"/>
      <c r="MHV24" s="407"/>
      <c r="MHW24" s="407"/>
      <c r="MHX24" s="407"/>
      <c r="MHY24" s="407"/>
      <c r="MHZ24" s="407"/>
      <c r="MIA24" s="407"/>
      <c r="MIB24" s="407"/>
      <c r="MIC24" s="407"/>
      <c r="MID24" s="407"/>
      <c r="MIE24" s="407"/>
      <c r="MIF24" s="407"/>
      <c r="MIG24" s="407"/>
      <c r="MIH24" s="407"/>
      <c r="MII24" s="407"/>
      <c r="MIJ24" s="407"/>
      <c r="MIK24" s="407"/>
      <c r="MIL24" s="407"/>
      <c r="MIM24" s="407"/>
      <c r="MIN24" s="407"/>
      <c r="MIO24" s="407"/>
      <c r="MIP24" s="407"/>
      <c r="MIQ24" s="407"/>
      <c r="MIR24" s="407"/>
      <c r="MIS24" s="407"/>
      <c r="MIT24" s="407"/>
      <c r="MIU24" s="407"/>
      <c r="MIV24" s="407"/>
      <c r="MIW24" s="407"/>
      <c r="MIX24" s="407"/>
      <c r="MIY24" s="407"/>
      <c r="MIZ24" s="407"/>
      <c r="MJA24" s="407"/>
      <c r="MJB24" s="407"/>
      <c r="MJC24" s="407"/>
      <c r="MJD24" s="407"/>
      <c r="MJE24" s="407"/>
      <c r="MJF24" s="407"/>
      <c r="MJG24" s="407"/>
      <c r="MJH24" s="407"/>
      <c r="MJI24" s="407"/>
      <c r="MJJ24" s="407"/>
      <c r="MJK24" s="407"/>
      <c r="MJL24" s="407"/>
      <c r="MJM24" s="407"/>
      <c r="MJN24" s="407"/>
      <c r="MJO24" s="407"/>
      <c r="MJP24" s="407"/>
      <c r="MJQ24" s="407"/>
      <c r="MJR24" s="407"/>
      <c r="MJS24" s="407"/>
      <c r="MJT24" s="407"/>
      <c r="MJU24" s="407"/>
      <c r="MJV24" s="407"/>
      <c r="MJW24" s="407"/>
      <c r="MJX24" s="407"/>
      <c r="MJY24" s="407"/>
      <c r="MJZ24" s="407"/>
      <c r="MKA24" s="407"/>
      <c r="MKB24" s="407"/>
      <c r="MKC24" s="407"/>
      <c r="MKD24" s="407"/>
      <c r="MKE24" s="407"/>
      <c r="MKF24" s="407"/>
      <c r="MKG24" s="407"/>
      <c r="MKH24" s="407"/>
      <c r="MKI24" s="407"/>
      <c r="MKJ24" s="407"/>
      <c r="MKK24" s="407"/>
      <c r="MKL24" s="407"/>
      <c r="MKM24" s="407"/>
      <c r="MKN24" s="407"/>
      <c r="MKO24" s="407"/>
      <c r="MKP24" s="407"/>
      <c r="MKQ24" s="407"/>
      <c r="MKR24" s="407"/>
      <c r="MKS24" s="407"/>
      <c r="MKT24" s="407"/>
      <c r="MKU24" s="407"/>
      <c r="MKV24" s="407"/>
      <c r="MKW24" s="407"/>
      <c r="MKX24" s="407"/>
      <c r="MKY24" s="407"/>
      <c r="MKZ24" s="407"/>
      <c r="MLA24" s="407"/>
      <c r="MLB24" s="407"/>
      <c r="MLC24" s="407"/>
      <c r="MLD24" s="407"/>
      <c r="MLE24" s="407"/>
      <c r="MLF24" s="407"/>
      <c r="MLG24" s="407"/>
      <c r="MLH24" s="407"/>
      <c r="MLI24" s="407"/>
      <c r="MLJ24" s="407"/>
      <c r="MLK24" s="407"/>
      <c r="MLL24" s="407"/>
      <c r="MLM24" s="407"/>
      <c r="MLN24" s="407"/>
      <c r="MLO24" s="407"/>
      <c r="MLP24" s="407"/>
      <c r="MLQ24" s="407"/>
      <c r="MLR24" s="407"/>
      <c r="MLS24" s="407"/>
      <c r="MLT24" s="407"/>
      <c r="MLU24" s="407"/>
      <c r="MLV24" s="407"/>
      <c r="MLW24" s="407"/>
      <c r="MLX24" s="407"/>
      <c r="MLY24" s="407"/>
      <c r="MLZ24" s="407"/>
      <c r="MMA24" s="407"/>
      <c r="MMB24" s="407"/>
      <c r="MMC24" s="407"/>
      <c r="MMD24" s="407"/>
      <c r="MME24" s="407"/>
      <c r="MMF24" s="407"/>
      <c r="MMG24" s="407"/>
      <c r="MMH24" s="407"/>
      <c r="MMI24" s="407"/>
      <c r="MMJ24" s="407"/>
      <c r="MMK24" s="407"/>
      <c r="MML24" s="407"/>
      <c r="MMM24" s="407"/>
      <c r="MMN24" s="407"/>
      <c r="MMO24" s="407"/>
      <c r="MMP24" s="407"/>
      <c r="MMQ24" s="407"/>
      <c r="MMR24" s="407"/>
      <c r="MMS24" s="407"/>
      <c r="MMT24" s="407"/>
      <c r="MMU24" s="407"/>
      <c r="MMV24" s="407"/>
      <c r="MMW24" s="407"/>
      <c r="MMX24" s="407"/>
      <c r="MMY24" s="407"/>
      <c r="MMZ24" s="407"/>
      <c r="MNA24" s="407"/>
      <c r="MNB24" s="407"/>
      <c r="MNC24" s="407"/>
      <c r="MND24" s="407"/>
      <c r="MNE24" s="407"/>
      <c r="MNF24" s="407"/>
      <c r="MNG24" s="407"/>
      <c r="MNH24" s="407"/>
      <c r="MNI24" s="407"/>
      <c r="MNJ24" s="407"/>
      <c r="MNK24" s="407"/>
      <c r="MNL24" s="407"/>
      <c r="MNM24" s="407"/>
      <c r="MNN24" s="407"/>
      <c r="MNO24" s="407"/>
      <c r="MNP24" s="407"/>
      <c r="MNQ24" s="407"/>
      <c r="MNR24" s="407"/>
      <c r="MNS24" s="407"/>
      <c r="MNT24" s="407"/>
      <c r="MNU24" s="407"/>
      <c r="MNV24" s="407"/>
      <c r="MNW24" s="407"/>
      <c r="MNX24" s="407"/>
      <c r="MNY24" s="407"/>
      <c r="MNZ24" s="407"/>
      <c r="MOA24" s="407"/>
      <c r="MOB24" s="407"/>
      <c r="MOC24" s="407"/>
      <c r="MOD24" s="407"/>
      <c r="MOE24" s="407"/>
      <c r="MOF24" s="407"/>
      <c r="MOG24" s="407"/>
      <c r="MOH24" s="407"/>
      <c r="MOI24" s="407"/>
      <c r="MOJ24" s="407"/>
      <c r="MOK24" s="407"/>
      <c r="MOL24" s="407"/>
      <c r="MOM24" s="407"/>
      <c r="MON24" s="407"/>
      <c r="MOO24" s="407"/>
      <c r="MOP24" s="407"/>
      <c r="MOQ24" s="407"/>
      <c r="MOR24" s="407"/>
      <c r="MOS24" s="407"/>
      <c r="MOT24" s="407"/>
      <c r="MOU24" s="407"/>
      <c r="MOV24" s="407"/>
      <c r="MOW24" s="407"/>
      <c r="MOX24" s="407"/>
      <c r="MOY24" s="407"/>
      <c r="MOZ24" s="407"/>
      <c r="MPA24" s="407"/>
      <c r="MPB24" s="407"/>
      <c r="MPC24" s="407"/>
      <c r="MPD24" s="407"/>
      <c r="MPE24" s="407"/>
      <c r="MPF24" s="407"/>
      <c r="MPG24" s="407"/>
      <c r="MPH24" s="407"/>
      <c r="MPI24" s="407"/>
      <c r="MPJ24" s="407"/>
      <c r="MPK24" s="407"/>
      <c r="MPL24" s="407"/>
      <c r="MPM24" s="407"/>
      <c r="MPN24" s="407"/>
      <c r="MPO24" s="407"/>
      <c r="MPP24" s="407"/>
      <c r="MPQ24" s="407"/>
      <c r="MPR24" s="407"/>
      <c r="MPS24" s="407"/>
      <c r="MPT24" s="407"/>
      <c r="MPU24" s="407"/>
      <c r="MPV24" s="407"/>
      <c r="MPW24" s="407"/>
      <c r="MPX24" s="407"/>
      <c r="MPY24" s="407"/>
      <c r="MPZ24" s="407"/>
      <c r="MQA24" s="407"/>
      <c r="MQB24" s="407"/>
      <c r="MQC24" s="407"/>
      <c r="MQD24" s="407"/>
      <c r="MQE24" s="407"/>
      <c r="MQF24" s="407"/>
      <c r="MQG24" s="407"/>
      <c r="MQH24" s="407"/>
      <c r="MQI24" s="407"/>
      <c r="MQJ24" s="407"/>
      <c r="MQK24" s="407"/>
      <c r="MQL24" s="407"/>
      <c r="MQM24" s="407"/>
      <c r="MQN24" s="407"/>
      <c r="MQO24" s="407"/>
      <c r="MQP24" s="407"/>
      <c r="MQQ24" s="407"/>
      <c r="MQR24" s="407"/>
      <c r="MQS24" s="407"/>
      <c r="MQT24" s="407"/>
      <c r="MQU24" s="407"/>
      <c r="MQV24" s="407"/>
      <c r="MQW24" s="407"/>
      <c r="MQX24" s="407"/>
      <c r="MQY24" s="407"/>
      <c r="MQZ24" s="407"/>
      <c r="MRA24" s="407"/>
      <c r="MRB24" s="407"/>
      <c r="MRC24" s="407"/>
      <c r="MRD24" s="407"/>
      <c r="MRE24" s="407"/>
      <c r="MRF24" s="407"/>
      <c r="MRG24" s="407"/>
      <c r="MRH24" s="407"/>
      <c r="MRI24" s="407"/>
      <c r="MRJ24" s="407"/>
      <c r="MRK24" s="407"/>
      <c r="MRL24" s="407"/>
      <c r="MRM24" s="407"/>
      <c r="MRN24" s="407"/>
      <c r="MRO24" s="407"/>
      <c r="MRP24" s="407"/>
      <c r="MRQ24" s="407"/>
      <c r="MRR24" s="407"/>
      <c r="MRS24" s="407"/>
      <c r="MRT24" s="407"/>
      <c r="MRU24" s="407"/>
      <c r="MRV24" s="407"/>
      <c r="MRW24" s="407"/>
      <c r="MRX24" s="407"/>
      <c r="MRY24" s="407"/>
      <c r="MRZ24" s="407"/>
      <c r="MSA24" s="407"/>
      <c r="MSB24" s="407"/>
      <c r="MSC24" s="407"/>
      <c r="MSD24" s="407"/>
      <c r="MSE24" s="407"/>
      <c r="MSF24" s="407"/>
      <c r="MSG24" s="407"/>
      <c r="MSH24" s="407"/>
      <c r="MSI24" s="407"/>
      <c r="MSJ24" s="407"/>
      <c r="MSK24" s="407"/>
      <c r="MSL24" s="407"/>
      <c r="MSM24" s="407"/>
      <c r="MSN24" s="407"/>
      <c r="MSO24" s="407"/>
      <c r="MSP24" s="407"/>
      <c r="MSQ24" s="407"/>
      <c r="MSR24" s="407"/>
      <c r="MSS24" s="407"/>
      <c r="MST24" s="407"/>
      <c r="MSU24" s="407"/>
      <c r="MSV24" s="407"/>
      <c r="MSW24" s="407"/>
      <c r="MSX24" s="407"/>
      <c r="MSY24" s="407"/>
      <c r="MSZ24" s="407"/>
      <c r="MTA24" s="407"/>
      <c r="MTB24" s="407"/>
      <c r="MTC24" s="407"/>
      <c r="MTD24" s="407"/>
      <c r="MTE24" s="407"/>
      <c r="MTF24" s="407"/>
      <c r="MTG24" s="407"/>
      <c r="MTH24" s="407"/>
      <c r="MTI24" s="407"/>
      <c r="MTJ24" s="407"/>
      <c r="MTK24" s="407"/>
      <c r="MTL24" s="407"/>
      <c r="MTM24" s="407"/>
      <c r="MTN24" s="407"/>
      <c r="MTO24" s="407"/>
      <c r="MTP24" s="407"/>
      <c r="MTQ24" s="407"/>
      <c r="MTR24" s="407"/>
      <c r="MTS24" s="407"/>
      <c r="MTT24" s="407"/>
      <c r="MTU24" s="407"/>
      <c r="MTV24" s="407"/>
      <c r="MTW24" s="407"/>
      <c r="MTX24" s="407"/>
      <c r="MTY24" s="407"/>
      <c r="MTZ24" s="407"/>
      <c r="MUA24" s="407"/>
      <c r="MUB24" s="407"/>
      <c r="MUC24" s="407"/>
      <c r="MUD24" s="407"/>
      <c r="MUE24" s="407"/>
      <c r="MUF24" s="407"/>
      <c r="MUG24" s="407"/>
      <c r="MUH24" s="407"/>
      <c r="MUI24" s="407"/>
      <c r="MUJ24" s="407"/>
      <c r="MUK24" s="407"/>
      <c r="MUL24" s="407"/>
      <c r="MUM24" s="407"/>
      <c r="MUN24" s="407"/>
      <c r="MUO24" s="407"/>
      <c r="MUP24" s="407"/>
      <c r="MUQ24" s="407"/>
      <c r="MUR24" s="407"/>
      <c r="MUS24" s="407"/>
      <c r="MUT24" s="407"/>
      <c r="MUU24" s="407"/>
      <c r="MUV24" s="407"/>
      <c r="MUW24" s="407"/>
      <c r="MUX24" s="407"/>
      <c r="MUY24" s="407"/>
      <c r="MUZ24" s="407"/>
      <c r="MVA24" s="407"/>
      <c r="MVB24" s="407"/>
      <c r="MVC24" s="407"/>
      <c r="MVD24" s="407"/>
      <c r="MVE24" s="407"/>
      <c r="MVF24" s="407"/>
      <c r="MVG24" s="407"/>
      <c r="MVH24" s="407"/>
      <c r="MVI24" s="407"/>
      <c r="MVJ24" s="407"/>
      <c r="MVK24" s="407"/>
      <c r="MVL24" s="407"/>
      <c r="MVM24" s="407"/>
      <c r="MVN24" s="407"/>
      <c r="MVO24" s="407"/>
      <c r="MVP24" s="407"/>
      <c r="MVQ24" s="407"/>
      <c r="MVR24" s="407"/>
      <c r="MVS24" s="407"/>
      <c r="MVT24" s="407"/>
      <c r="MVU24" s="407"/>
      <c r="MVV24" s="407"/>
      <c r="MVW24" s="407"/>
      <c r="MVX24" s="407"/>
      <c r="MVY24" s="407"/>
      <c r="MVZ24" s="407"/>
      <c r="MWA24" s="407"/>
      <c r="MWB24" s="407"/>
      <c r="MWC24" s="407"/>
      <c r="MWD24" s="407"/>
      <c r="MWE24" s="407"/>
      <c r="MWF24" s="407"/>
      <c r="MWG24" s="407"/>
      <c r="MWH24" s="407"/>
      <c r="MWI24" s="407"/>
      <c r="MWJ24" s="407"/>
      <c r="MWK24" s="407"/>
      <c r="MWL24" s="407"/>
      <c r="MWM24" s="407"/>
      <c r="MWN24" s="407"/>
      <c r="MWO24" s="407"/>
      <c r="MWP24" s="407"/>
      <c r="MWQ24" s="407"/>
      <c r="MWR24" s="407"/>
      <c r="MWS24" s="407"/>
      <c r="MWT24" s="407"/>
      <c r="MWU24" s="407"/>
      <c r="MWV24" s="407"/>
      <c r="MWW24" s="407"/>
      <c r="MWX24" s="407"/>
      <c r="MWY24" s="407"/>
      <c r="MWZ24" s="407"/>
      <c r="MXA24" s="407"/>
      <c r="MXB24" s="407"/>
      <c r="MXC24" s="407"/>
      <c r="MXD24" s="407"/>
      <c r="MXE24" s="407"/>
      <c r="MXF24" s="407"/>
      <c r="MXG24" s="407"/>
      <c r="MXH24" s="407"/>
      <c r="MXI24" s="407"/>
      <c r="MXJ24" s="407"/>
      <c r="MXK24" s="407"/>
      <c r="MXL24" s="407"/>
      <c r="MXM24" s="407"/>
      <c r="MXN24" s="407"/>
      <c r="MXO24" s="407"/>
      <c r="MXP24" s="407"/>
      <c r="MXQ24" s="407"/>
      <c r="MXR24" s="407"/>
      <c r="MXS24" s="407"/>
      <c r="MXT24" s="407"/>
      <c r="MXU24" s="407"/>
      <c r="MXV24" s="407"/>
      <c r="MXW24" s="407"/>
      <c r="MXX24" s="407"/>
      <c r="MXY24" s="407"/>
      <c r="MXZ24" s="407"/>
      <c r="MYA24" s="407"/>
      <c r="MYB24" s="407"/>
      <c r="MYC24" s="407"/>
      <c r="MYD24" s="407"/>
      <c r="MYE24" s="407"/>
      <c r="MYF24" s="407"/>
      <c r="MYG24" s="407"/>
      <c r="MYH24" s="407"/>
      <c r="MYI24" s="407"/>
      <c r="MYJ24" s="407"/>
      <c r="MYK24" s="407"/>
      <c r="MYL24" s="407"/>
      <c r="MYM24" s="407"/>
      <c r="MYN24" s="407"/>
      <c r="MYO24" s="407"/>
      <c r="MYP24" s="407"/>
      <c r="MYQ24" s="407"/>
      <c r="MYR24" s="407"/>
      <c r="MYS24" s="407"/>
      <c r="MYT24" s="407"/>
      <c r="MYU24" s="407"/>
      <c r="MYV24" s="407"/>
      <c r="MYW24" s="407"/>
      <c r="MYX24" s="407"/>
      <c r="MYY24" s="407"/>
      <c r="MYZ24" s="407"/>
      <c r="MZA24" s="407"/>
      <c r="MZB24" s="407"/>
      <c r="MZC24" s="407"/>
      <c r="MZD24" s="407"/>
      <c r="MZE24" s="407"/>
      <c r="MZF24" s="407"/>
      <c r="MZG24" s="407"/>
      <c r="MZH24" s="407"/>
      <c r="MZI24" s="407"/>
      <c r="MZJ24" s="407"/>
      <c r="MZK24" s="407"/>
      <c r="MZL24" s="407"/>
      <c r="MZM24" s="407"/>
      <c r="MZN24" s="407"/>
      <c r="MZO24" s="407"/>
      <c r="MZP24" s="407"/>
      <c r="MZQ24" s="407"/>
      <c r="MZR24" s="407"/>
      <c r="MZS24" s="407"/>
      <c r="MZT24" s="407"/>
      <c r="MZU24" s="407"/>
      <c r="MZV24" s="407"/>
      <c r="MZW24" s="407"/>
      <c r="MZX24" s="407"/>
      <c r="MZY24" s="407"/>
      <c r="MZZ24" s="407"/>
      <c r="NAA24" s="407"/>
      <c r="NAB24" s="407"/>
      <c r="NAC24" s="407"/>
      <c r="NAD24" s="407"/>
      <c r="NAE24" s="407"/>
      <c r="NAF24" s="407"/>
      <c r="NAG24" s="407"/>
      <c r="NAH24" s="407"/>
      <c r="NAI24" s="407"/>
      <c r="NAJ24" s="407"/>
      <c r="NAK24" s="407"/>
      <c r="NAL24" s="407"/>
      <c r="NAM24" s="407"/>
      <c r="NAN24" s="407"/>
      <c r="NAO24" s="407"/>
      <c r="NAP24" s="407"/>
      <c r="NAQ24" s="407"/>
      <c r="NAR24" s="407"/>
      <c r="NAS24" s="407"/>
      <c r="NAT24" s="407"/>
      <c r="NAU24" s="407"/>
      <c r="NAV24" s="407"/>
      <c r="NAW24" s="407"/>
      <c r="NAX24" s="407"/>
      <c r="NAY24" s="407"/>
      <c r="NAZ24" s="407"/>
      <c r="NBA24" s="407"/>
      <c r="NBB24" s="407"/>
      <c r="NBC24" s="407"/>
      <c r="NBD24" s="407"/>
      <c r="NBE24" s="407"/>
      <c r="NBF24" s="407"/>
      <c r="NBG24" s="407"/>
      <c r="NBH24" s="407"/>
      <c r="NBI24" s="407"/>
      <c r="NBJ24" s="407"/>
      <c r="NBK24" s="407"/>
      <c r="NBL24" s="407"/>
      <c r="NBM24" s="407"/>
      <c r="NBN24" s="407"/>
      <c r="NBO24" s="407"/>
      <c r="NBP24" s="407"/>
      <c r="NBQ24" s="407"/>
      <c r="NBR24" s="407"/>
      <c r="NBS24" s="407"/>
      <c r="NBT24" s="407"/>
      <c r="NBU24" s="407"/>
      <c r="NBV24" s="407"/>
      <c r="NBW24" s="407"/>
      <c r="NBX24" s="407"/>
      <c r="NBY24" s="407"/>
      <c r="NBZ24" s="407"/>
      <c r="NCA24" s="407"/>
      <c r="NCB24" s="407"/>
      <c r="NCC24" s="407"/>
      <c r="NCD24" s="407"/>
      <c r="NCE24" s="407"/>
      <c r="NCF24" s="407"/>
      <c r="NCG24" s="407"/>
      <c r="NCH24" s="407"/>
      <c r="NCI24" s="407"/>
      <c r="NCJ24" s="407"/>
      <c r="NCK24" s="407"/>
      <c r="NCL24" s="407"/>
      <c r="NCM24" s="407"/>
      <c r="NCN24" s="407"/>
      <c r="NCO24" s="407"/>
      <c r="NCP24" s="407"/>
      <c r="NCQ24" s="407"/>
      <c r="NCR24" s="407"/>
      <c r="NCS24" s="407"/>
      <c r="NCT24" s="407"/>
      <c r="NCU24" s="407"/>
      <c r="NCV24" s="407"/>
      <c r="NCW24" s="407"/>
      <c r="NCX24" s="407"/>
      <c r="NCY24" s="407"/>
      <c r="NCZ24" s="407"/>
      <c r="NDA24" s="407"/>
      <c r="NDB24" s="407"/>
      <c r="NDC24" s="407"/>
      <c r="NDD24" s="407"/>
      <c r="NDE24" s="407"/>
      <c r="NDF24" s="407"/>
      <c r="NDG24" s="407"/>
      <c r="NDH24" s="407"/>
      <c r="NDI24" s="407"/>
      <c r="NDJ24" s="407"/>
      <c r="NDK24" s="407"/>
      <c r="NDL24" s="407"/>
      <c r="NDM24" s="407"/>
      <c r="NDN24" s="407"/>
      <c r="NDO24" s="407"/>
      <c r="NDP24" s="407"/>
      <c r="NDQ24" s="407"/>
      <c r="NDR24" s="407"/>
      <c r="NDS24" s="407"/>
      <c r="NDT24" s="407"/>
      <c r="NDU24" s="407"/>
      <c r="NDV24" s="407"/>
      <c r="NDW24" s="407"/>
      <c r="NDX24" s="407"/>
      <c r="NDY24" s="407"/>
      <c r="NDZ24" s="407"/>
      <c r="NEA24" s="407"/>
      <c r="NEB24" s="407"/>
      <c r="NEC24" s="407"/>
      <c r="NED24" s="407"/>
      <c r="NEE24" s="407"/>
      <c r="NEF24" s="407"/>
      <c r="NEG24" s="407"/>
      <c r="NEH24" s="407"/>
      <c r="NEI24" s="407"/>
      <c r="NEJ24" s="407"/>
      <c r="NEK24" s="407"/>
      <c r="NEL24" s="407"/>
      <c r="NEM24" s="407"/>
      <c r="NEN24" s="407"/>
      <c r="NEO24" s="407"/>
      <c r="NEP24" s="407"/>
      <c r="NEQ24" s="407"/>
      <c r="NER24" s="407"/>
      <c r="NES24" s="407"/>
      <c r="NET24" s="407"/>
      <c r="NEU24" s="407"/>
      <c r="NEV24" s="407"/>
      <c r="NEW24" s="407"/>
      <c r="NEX24" s="407"/>
      <c r="NEY24" s="407"/>
      <c r="NEZ24" s="407"/>
      <c r="NFA24" s="407"/>
      <c r="NFB24" s="407"/>
      <c r="NFC24" s="407"/>
      <c r="NFD24" s="407"/>
      <c r="NFE24" s="407"/>
      <c r="NFF24" s="407"/>
      <c r="NFG24" s="407"/>
      <c r="NFH24" s="407"/>
      <c r="NFI24" s="407"/>
      <c r="NFJ24" s="407"/>
      <c r="NFK24" s="407"/>
      <c r="NFL24" s="407"/>
      <c r="NFM24" s="407"/>
      <c r="NFN24" s="407"/>
      <c r="NFO24" s="407"/>
      <c r="NFP24" s="407"/>
      <c r="NFQ24" s="407"/>
      <c r="NFR24" s="407"/>
      <c r="NFS24" s="407"/>
      <c r="NFT24" s="407"/>
      <c r="NFU24" s="407"/>
      <c r="NFV24" s="407"/>
      <c r="NFW24" s="407"/>
      <c r="NFX24" s="407"/>
      <c r="NFY24" s="407"/>
      <c r="NFZ24" s="407"/>
      <c r="NGA24" s="407"/>
      <c r="NGB24" s="407"/>
      <c r="NGC24" s="407"/>
      <c r="NGD24" s="407"/>
      <c r="NGE24" s="407"/>
      <c r="NGF24" s="407"/>
      <c r="NGG24" s="407"/>
      <c r="NGH24" s="407"/>
      <c r="NGI24" s="407"/>
      <c r="NGJ24" s="407"/>
      <c r="NGK24" s="407"/>
      <c r="NGL24" s="407"/>
      <c r="NGM24" s="407"/>
      <c r="NGN24" s="407"/>
      <c r="NGO24" s="407"/>
      <c r="NGP24" s="407"/>
      <c r="NGQ24" s="407"/>
      <c r="NGR24" s="407"/>
      <c r="NGS24" s="407"/>
      <c r="NGT24" s="407"/>
      <c r="NGU24" s="407"/>
      <c r="NGV24" s="407"/>
      <c r="NGW24" s="407"/>
      <c r="NGX24" s="407"/>
      <c r="NGY24" s="407"/>
      <c r="NGZ24" s="407"/>
      <c r="NHA24" s="407"/>
      <c r="NHB24" s="407"/>
      <c r="NHC24" s="407"/>
      <c r="NHD24" s="407"/>
      <c r="NHE24" s="407"/>
      <c r="NHF24" s="407"/>
      <c r="NHG24" s="407"/>
      <c r="NHH24" s="407"/>
      <c r="NHI24" s="407"/>
      <c r="NHJ24" s="407"/>
      <c r="NHK24" s="407"/>
      <c r="NHL24" s="407"/>
      <c r="NHM24" s="407"/>
      <c r="NHN24" s="407"/>
      <c r="NHO24" s="407"/>
      <c r="NHP24" s="407"/>
      <c r="NHQ24" s="407"/>
      <c r="NHR24" s="407"/>
      <c r="NHS24" s="407"/>
      <c r="NHT24" s="407"/>
      <c r="NHU24" s="407"/>
      <c r="NHV24" s="407"/>
      <c r="NHW24" s="407"/>
      <c r="NHX24" s="407"/>
      <c r="NHY24" s="407"/>
      <c r="NHZ24" s="407"/>
      <c r="NIA24" s="407"/>
      <c r="NIB24" s="407"/>
      <c r="NIC24" s="407"/>
      <c r="NID24" s="407"/>
      <c r="NIE24" s="407"/>
      <c r="NIF24" s="407"/>
      <c r="NIG24" s="407"/>
      <c r="NIH24" s="407"/>
      <c r="NII24" s="407"/>
      <c r="NIJ24" s="407"/>
      <c r="NIK24" s="407"/>
      <c r="NIL24" s="407"/>
      <c r="NIM24" s="407"/>
      <c r="NIN24" s="407"/>
      <c r="NIO24" s="407"/>
      <c r="NIP24" s="407"/>
      <c r="NIQ24" s="407"/>
      <c r="NIR24" s="407"/>
      <c r="NIS24" s="407"/>
      <c r="NIT24" s="407"/>
      <c r="NIU24" s="407"/>
      <c r="NIV24" s="407"/>
      <c r="NIW24" s="407"/>
      <c r="NIX24" s="407"/>
      <c r="NIY24" s="407"/>
      <c r="NIZ24" s="407"/>
      <c r="NJA24" s="407"/>
      <c r="NJB24" s="407"/>
      <c r="NJC24" s="407"/>
      <c r="NJD24" s="407"/>
      <c r="NJE24" s="407"/>
      <c r="NJF24" s="407"/>
      <c r="NJG24" s="407"/>
      <c r="NJH24" s="407"/>
      <c r="NJI24" s="407"/>
      <c r="NJJ24" s="407"/>
      <c r="NJK24" s="407"/>
      <c r="NJL24" s="407"/>
      <c r="NJM24" s="407"/>
      <c r="NJN24" s="407"/>
      <c r="NJO24" s="407"/>
      <c r="NJP24" s="407"/>
      <c r="NJQ24" s="407"/>
      <c r="NJR24" s="407"/>
      <c r="NJS24" s="407"/>
      <c r="NJT24" s="407"/>
      <c r="NJU24" s="407"/>
      <c r="NJV24" s="407"/>
      <c r="NJW24" s="407"/>
      <c r="NJX24" s="407"/>
      <c r="NJY24" s="407"/>
      <c r="NJZ24" s="407"/>
      <c r="NKA24" s="407"/>
      <c r="NKB24" s="407"/>
      <c r="NKC24" s="407"/>
      <c r="NKD24" s="407"/>
      <c r="NKE24" s="407"/>
      <c r="NKF24" s="407"/>
      <c r="NKG24" s="407"/>
      <c r="NKH24" s="407"/>
      <c r="NKI24" s="407"/>
      <c r="NKJ24" s="407"/>
      <c r="NKK24" s="407"/>
      <c r="NKL24" s="407"/>
      <c r="NKM24" s="407"/>
      <c r="NKN24" s="407"/>
      <c r="NKO24" s="407"/>
      <c r="NKP24" s="407"/>
      <c r="NKQ24" s="407"/>
      <c r="NKR24" s="407"/>
      <c r="NKS24" s="407"/>
      <c r="NKT24" s="407"/>
      <c r="NKU24" s="407"/>
      <c r="NKV24" s="407"/>
      <c r="NKW24" s="407"/>
      <c r="NKX24" s="407"/>
      <c r="NKY24" s="407"/>
      <c r="NKZ24" s="407"/>
      <c r="NLA24" s="407"/>
      <c r="NLB24" s="407"/>
      <c r="NLC24" s="407"/>
      <c r="NLD24" s="407"/>
      <c r="NLE24" s="407"/>
      <c r="NLF24" s="407"/>
      <c r="NLG24" s="407"/>
      <c r="NLH24" s="407"/>
      <c r="NLI24" s="407"/>
      <c r="NLJ24" s="407"/>
      <c r="NLK24" s="407"/>
      <c r="NLL24" s="407"/>
      <c r="NLM24" s="407"/>
      <c r="NLN24" s="407"/>
      <c r="NLO24" s="407"/>
      <c r="NLP24" s="407"/>
      <c r="NLQ24" s="407"/>
      <c r="NLR24" s="407"/>
      <c r="NLS24" s="407"/>
      <c r="NLT24" s="407"/>
      <c r="NLU24" s="407"/>
      <c r="NLV24" s="407"/>
      <c r="NLW24" s="407"/>
      <c r="NLX24" s="407"/>
      <c r="NLY24" s="407"/>
      <c r="NLZ24" s="407"/>
      <c r="NMA24" s="407"/>
      <c r="NMB24" s="407"/>
      <c r="NMC24" s="407"/>
      <c r="NMD24" s="407"/>
      <c r="NME24" s="407"/>
      <c r="NMF24" s="407"/>
      <c r="NMG24" s="407"/>
      <c r="NMH24" s="407"/>
      <c r="NMI24" s="407"/>
      <c r="NMJ24" s="407"/>
      <c r="NMK24" s="407"/>
      <c r="NML24" s="407"/>
      <c r="NMM24" s="407"/>
      <c r="NMN24" s="407"/>
      <c r="NMO24" s="407"/>
      <c r="NMP24" s="407"/>
      <c r="NMQ24" s="407"/>
      <c r="NMR24" s="407"/>
      <c r="NMS24" s="407"/>
      <c r="NMT24" s="407"/>
      <c r="NMU24" s="407"/>
      <c r="NMV24" s="407"/>
      <c r="NMW24" s="407"/>
      <c r="NMX24" s="407"/>
      <c r="NMY24" s="407"/>
      <c r="NMZ24" s="407"/>
      <c r="NNA24" s="407"/>
      <c r="NNB24" s="407"/>
      <c r="NNC24" s="407"/>
      <c r="NND24" s="407"/>
      <c r="NNE24" s="407"/>
      <c r="NNF24" s="407"/>
      <c r="NNG24" s="407"/>
      <c r="NNH24" s="407"/>
      <c r="NNI24" s="407"/>
      <c r="NNJ24" s="407"/>
      <c r="NNK24" s="407"/>
      <c r="NNL24" s="407"/>
      <c r="NNM24" s="407"/>
      <c r="NNN24" s="407"/>
      <c r="NNO24" s="407"/>
      <c r="NNP24" s="407"/>
      <c r="NNQ24" s="407"/>
      <c r="NNR24" s="407"/>
      <c r="NNS24" s="407"/>
      <c r="NNT24" s="407"/>
      <c r="NNU24" s="407"/>
      <c r="NNV24" s="407"/>
      <c r="NNW24" s="407"/>
      <c r="NNX24" s="407"/>
      <c r="NNY24" s="407"/>
      <c r="NNZ24" s="407"/>
      <c r="NOA24" s="407"/>
      <c r="NOB24" s="407"/>
      <c r="NOC24" s="407"/>
      <c r="NOD24" s="407"/>
      <c r="NOE24" s="407"/>
      <c r="NOF24" s="407"/>
      <c r="NOG24" s="407"/>
      <c r="NOH24" s="407"/>
      <c r="NOI24" s="407"/>
      <c r="NOJ24" s="407"/>
      <c r="NOK24" s="407"/>
      <c r="NOL24" s="407"/>
      <c r="NOM24" s="407"/>
      <c r="NON24" s="407"/>
      <c r="NOO24" s="407"/>
      <c r="NOP24" s="407"/>
      <c r="NOQ24" s="407"/>
      <c r="NOR24" s="407"/>
      <c r="NOS24" s="407"/>
      <c r="NOT24" s="407"/>
      <c r="NOU24" s="407"/>
      <c r="NOV24" s="407"/>
      <c r="NOW24" s="407"/>
      <c r="NOX24" s="407"/>
      <c r="NOY24" s="407"/>
      <c r="NOZ24" s="407"/>
      <c r="NPA24" s="407"/>
      <c r="NPB24" s="407"/>
      <c r="NPC24" s="407"/>
      <c r="NPD24" s="407"/>
      <c r="NPE24" s="407"/>
      <c r="NPF24" s="407"/>
      <c r="NPG24" s="407"/>
      <c r="NPH24" s="407"/>
      <c r="NPI24" s="407"/>
      <c r="NPJ24" s="407"/>
      <c r="NPK24" s="407"/>
      <c r="NPL24" s="407"/>
      <c r="NPM24" s="407"/>
      <c r="NPN24" s="407"/>
      <c r="NPO24" s="407"/>
      <c r="NPP24" s="407"/>
      <c r="NPQ24" s="407"/>
      <c r="NPR24" s="407"/>
      <c r="NPS24" s="407"/>
      <c r="NPT24" s="407"/>
      <c r="NPU24" s="407"/>
      <c r="NPV24" s="407"/>
      <c r="NPW24" s="407"/>
      <c r="NPX24" s="407"/>
      <c r="NPY24" s="407"/>
      <c r="NPZ24" s="407"/>
      <c r="NQA24" s="407"/>
      <c r="NQB24" s="407"/>
      <c r="NQC24" s="407"/>
      <c r="NQD24" s="407"/>
      <c r="NQE24" s="407"/>
      <c r="NQF24" s="407"/>
      <c r="NQG24" s="407"/>
      <c r="NQH24" s="407"/>
      <c r="NQI24" s="407"/>
      <c r="NQJ24" s="407"/>
      <c r="NQK24" s="407"/>
      <c r="NQL24" s="407"/>
      <c r="NQM24" s="407"/>
      <c r="NQN24" s="407"/>
      <c r="NQO24" s="407"/>
      <c r="NQP24" s="407"/>
      <c r="NQQ24" s="407"/>
      <c r="NQR24" s="407"/>
      <c r="NQS24" s="407"/>
      <c r="NQT24" s="407"/>
      <c r="NQU24" s="407"/>
      <c r="NQV24" s="407"/>
      <c r="NQW24" s="407"/>
      <c r="NQX24" s="407"/>
      <c r="NQY24" s="407"/>
      <c r="NQZ24" s="407"/>
      <c r="NRA24" s="407"/>
      <c r="NRB24" s="407"/>
      <c r="NRC24" s="407"/>
      <c r="NRD24" s="407"/>
      <c r="NRE24" s="407"/>
      <c r="NRF24" s="407"/>
      <c r="NRG24" s="407"/>
      <c r="NRH24" s="407"/>
      <c r="NRI24" s="407"/>
      <c r="NRJ24" s="407"/>
      <c r="NRK24" s="407"/>
      <c r="NRL24" s="407"/>
      <c r="NRM24" s="407"/>
      <c r="NRN24" s="407"/>
      <c r="NRO24" s="407"/>
      <c r="NRP24" s="407"/>
      <c r="NRQ24" s="407"/>
      <c r="NRR24" s="407"/>
      <c r="NRS24" s="407"/>
      <c r="NRT24" s="407"/>
      <c r="NRU24" s="407"/>
      <c r="NRV24" s="407"/>
      <c r="NRW24" s="407"/>
      <c r="NRX24" s="407"/>
      <c r="NRY24" s="407"/>
      <c r="NRZ24" s="407"/>
      <c r="NSA24" s="407"/>
      <c r="NSB24" s="407"/>
      <c r="NSC24" s="407"/>
      <c r="NSD24" s="407"/>
      <c r="NSE24" s="407"/>
      <c r="NSF24" s="407"/>
      <c r="NSG24" s="407"/>
      <c r="NSH24" s="407"/>
      <c r="NSI24" s="407"/>
      <c r="NSJ24" s="407"/>
      <c r="NSK24" s="407"/>
      <c r="NSL24" s="407"/>
      <c r="NSM24" s="407"/>
      <c r="NSN24" s="407"/>
      <c r="NSO24" s="407"/>
      <c r="NSP24" s="407"/>
      <c r="NSQ24" s="407"/>
      <c r="NSR24" s="407"/>
      <c r="NSS24" s="407"/>
      <c r="NST24" s="407"/>
      <c r="NSU24" s="407"/>
      <c r="NSV24" s="407"/>
      <c r="NSW24" s="407"/>
      <c r="NSX24" s="407"/>
      <c r="NSY24" s="407"/>
      <c r="NSZ24" s="407"/>
      <c r="NTA24" s="407"/>
      <c r="NTB24" s="407"/>
      <c r="NTC24" s="407"/>
      <c r="NTD24" s="407"/>
      <c r="NTE24" s="407"/>
      <c r="NTF24" s="407"/>
      <c r="NTG24" s="407"/>
      <c r="NTH24" s="407"/>
      <c r="NTI24" s="407"/>
      <c r="NTJ24" s="407"/>
      <c r="NTK24" s="407"/>
      <c r="NTL24" s="407"/>
      <c r="NTM24" s="407"/>
      <c r="NTN24" s="407"/>
      <c r="NTO24" s="407"/>
      <c r="NTP24" s="407"/>
      <c r="NTQ24" s="407"/>
      <c r="NTR24" s="407"/>
      <c r="NTS24" s="407"/>
      <c r="NTT24" s="407"/>
      <c r="NTU24" s="407"/>
      <c r="NTV24" s="407"/>
      <c r="NTW24" s="407"/>
      <c r="NTX24" s="407"/>
      <c r="NTY24" s="407"/>
      <c r="NTZ24" s="407"/>
      <c r="NUA24" s="407"/>
      <c r="NUB24" s="407"/>
      <c r="NUC24" s="407"/>
      <c r="NUD24" s="407"/>
      <c r="NUE24" s="407"/>
      <c r="NUF24" s="407"/>
      <c r="NUG24" s="407"/>
      <c r="NUH24" s="407"/>
      <c r="NUI24" s="407"/>
      <c r="NUJ24" s="407"/>
      <c r="NUK24" s="407"/>
      <c r="NUL24" s="407"/>
      <c r="NUM24" s="407"/>
      <c r="NUN24" s="407"/>
      <c r="NUO24" s="407"/>
      <c r="NUP24" s="407"/>
      <c r="NUQ24" s="407"/>
      <c r="NUR24" s="407"/>
      <c r="NUS24" s="407"/>
      <c r="NUT24" s="407"/>
      <c r="NUU24" s="407"/>
      <c r="NUV24" s="407"/>
      <c r="NUW24" s="407"/>
      <c r="NUX24" s="407"/>
      <c r="NUY24" s="407"/>
      <c r="NUZ24" s="407"/>
      <c r="NVA24" s="407"/>
      <c r="NVB24" s="407"/>
      <c r="NVC24" s="407"/>
      <c r="NVD24" s="407"/>
      <c r="NVE24" s="407"/>
      <c r="NVF24" s="407"/>
      <c r="NVG24" s="407"/>
      <c r="NVH24" s="407"/>
      <c r="NVI24" s="407"/>
      <c r="NVJ24" s="407"/>
      <c r="NVK24" s="407"/>
      <c r="NVL24" s="407"/>
      <c r="NVM24" s="407"/>
      <c r="NVN24" s="407"/>
      <c r="NVO24" s="407"/>
      <c r="NVP24" s="407"/>
      <c r="NVQ24" s="407"/>
      <c r="NVR24" s="407"/>
      <c r="NVS24" s="407"/>
      <c r="NVT24" s="407"/>
      <c r="NVU24" s="407"/>
      <c r="NVV24" s="407"/>
      <c r="NVW24" s="407"/>
      <c r="NVX24" s="407"/>
      <c r="NVY24" s="407"/>
      <c r="NVZ24" s="407"/>
      <c r="NWA24" s="407"/>
      <c r="NWB24" s="407"/>
      <c r="NWC24" s="407"/>
      <c r="NWD24" s="407"/>
      <c r="NWE24" s="407"/>
      <c r="NWF24" s="407"/>
      <c r="NWG24" s="407"/>
      <c r="NWH24" s="407"/>
      <c r="NWI24" s="407"/>
      <c r="NWJ24" s="407"/>
      <c r="NWK24" s="407"/>
      <c r="NWL24" s="407"/>
      <c r="NWM24" s="407"/>
      <c r="NWN24" s="407"/>
      <c r="NWO24" s="407"/>
      <c r="NWP24" s="407"/>
      <c r="NWQ24" s="407"/>
      <c r="NWR24" s="407"/>
      <c r="NWS24" s="407"/>
      <c r="NWT24" s="407"/>
      <c r="NWU24" s="407"/>
      <c r="NWV24" s="407"/>
      <c r="NWW24" s="407"/>
      <c r="NWX24" s="407"/>
      <c r="NWY24" s="407"/>
      <c r="NWZ24" s="407"/>
      <c r="NXA24" s="407"/>
      <c r="NXB24" s="407"/>
      <c r="NXC24" s="407"/>
      <c r="NXD24" s="407"/>
      <c r="NXE24" s="407"/>
      <c r="NXF24" s="407"/>
      <c r="NXG24" s="407"/>
      <c r="NXH24" s="407"/>
      <c r="NXI24" s="407"/>
      <c r="NXJ24" s="407"/>
      <c r="NXK24" s="407"/>
      <c r="NXL24" s="407"/>
      <c r="NXM24" s="407"/>
      <c r="NXN24" s="407"/>
      <c r="NXO24" s="407"/>
      <c r="NXP24" s="407"/>
      <c r="NXQ24" s="407"/>
      <c r="NXR24" s="407"/>
      <c r="NXS24" s="407"/>
      <c r="NXT24" s="407"/>
      <c r="NXU24" s="407"/>
      <c r="NXV24" s="407"/>
      <c r="NXW24" s="407"/>
      <c r="NXX24" s="407"/>
      <c r="NXY24" s="407"/>
      <c r="NXZ24" s="407"/>
      <c r="NYA24" s="407"/>
      <c r="NYB24" s="407"/>
      <c r="NYC24" s="407"/>
      <c r="NYD24" s="407"/>
      <c r="NYE24" s="407"/>
      <c r="NYF24" s="407"/>
      <c r="NYG24" s="407"/>
      <c r="NYH24" s="407"/>
      <c r="NYI24" s="407"/>
      <c r="NYJ24" s="407"/>
      <c r="NYK24" s="407"/>
      <c r="NYL24" s="407"/>
      <c r="NYM24" s="407"/>
      <c r="NYN24" s="407"/>
      <c r="NYO24" s="407"/>
      <c r="NYP24" s="407"/>
      <c r="NYQ24" s="407"/>
      <c r="NYR24" s="407"/>
      <c r="NYS24" s="407"/>
      <c r="NYT24" s="407"/>
      <c r="NYU24" s="407"/>
      <c r="NYV24" s="407"/>
      <c r="NYW24" s="407"/>
      <c r="NYX24" s="407"/>
      <c r="NYY24" s="407"/>
      <c r="NYZ24" s="407"/>
      <c r="NZA24" s="407"/>
      <c r="NZB24" s="407"/>
      <c r="NZC24" s="407"/>
      <c r="NZD24" s="407"/>
      <c r="NZE24" s="407"/>
      <c r="NZF24" s="407"/>
      <c r="NZG24" s="407"/>
      <c r="NZH24" s="407"/>
      <c r="NZI24" s="407"/>
      <c r="NZJ24" s="407"/>
      <c r="NZK24" s="407"/>
      <c r="NZL24" s="407"/>
      <c r="NZM24" s="407"/>
      <c r="NZN24" s="407"/>
      <c r="NZO24" s="407"/>
      <c r="NZP24" s="407"/>
      <c r="NZQ24" s="407"/>
      <c r="NZR24" s="407"/>
      <c r="NZS24" s="407"/>
      <c r="NZT24" s="407"/>
      <c r="NZU24" s="407"/>
      <c r="NZV24" s="407"/>
      <c r="NZW24" s="407"/>
      <c r="NZX24" s="407"/>
      <c r="NZY24" s="407"/>
      <c r="NZZ24" s="407"/>
      <c r="OAA24" s="407"/>
      <c r="OAB24" s="407"/>
      <c r="OAC24" s="407"/>
      <c r="OAD24" s="407"/>
      <c r="OAE24" s="407"/>
      <c r="OAF24" s="407"/>
      <c r="OAG24" s="407"/>
      <c r="OAH24" s="407"/>
      <c r="OAI24" s="407"/>
      <c r="OAJ24" s="407"/>
      <c r="OAK24" s="407"/>
      <c r="OAL24" s="407"/>
      <c r="OAM24" s="407"/>
      <c r="OAN24" s="407"/>
      <c r="OAO24" s="407"/>
      <c r="OAP24" s="407"/>
      <c r="OAQ24" s="407"/>
      <c r="OAR24" s="407"/>
      <c r="OAS24" s="407"/>
      <c r="OAT24" s="407"/>
      <c r="OAU24" s="407"/>
      <c r="OAV24" s="407"/>
      <c r="OAW24" s="407"/>
      <c r="OAX24" s="407"/>
      <c r="OAY24" s="407"/>
      <c r="OAZ24" s="407"/>
      <c r="OBA24" s="407"/>
      <c r="OBB24" s="407"/>
      <c r="OBC24" s="407"/>
      <c r="OBD24" s="407"/>
      <c r="OBE24" s="407"/>
      <c r="OBF24" s="407"/>
      <c r="OBG24" s="407"/>
      <c r="OBH24" s="407"/>
      <c r="OBI24" s="407"/>
      <c r="OBJ24" s="407"/>
      <c r="OBK24" s="407"/>
      <c r="OBL24" s="407"/>
      <c r="OBM24" s="407"/>
      <c r="OBN24" s="407"/>
      <c r="OBO24" s="407"/>
      <c r="OBP24" s="407"/>
      <c r="OBQ24" s="407"/>
      <c r="OBR24" s="407"/>
      <c r="OBS24" s="407"/>
      <c r="OBT24" s="407"/>
      <c r="OBU24" s="407"/>
      <c r="OBV24" s="407"/>
      <c r="OBW24" s="407"/>
      <c r="OBX24" s="407"/>
      <c r="OBY24" s="407"/>
      <c r="OBZ24" s="407"/>
      <c r="OCA24" s="407"/>
      <c r="OCB24" s="407"/>
      <c r="OCC24" s="407"/>
      <c r="OCD24" s="407"/>
      <c r="OCE24" s="407"/>
      <c r="OCF24" s="407"/>
      <c r="OCG24" s="407"/>
      <c r="OCH24" s="407"/>
      <c r="OCI24" s="407"/>
      <c r="OCJ24" s="407"/>
      <c r="OCK24" s="407"/>
      <c r="OCL24" s="407"/>
      <c r="OCM24" s="407"/>
      <c r="OCN24" s="407"/>
      <c r="OCO24" s="407"/>
      <c r="OCP24" s="407"/>
      <c r="OCQ24" s="407"/>
      <c r="OCR24" s="407"/>
      <c r="OCS24" s="407"/>
      <c r="OCT24" s="407"/>
      <c r="OCU24" s="407"/>
      <c r="OCV24" s="407"/>
      <c r="OCW24" s="407"/>
      <c r="OCX24" s="407"/>
      <c r="OCY24" s="407"/>
      <c r="OCZ24" s="407"/>
      <c r="ODA24" s="407"/>
      <c r="ODB24" s="407"/>
      <c r="ODC24" s="407"/>
      <c r="ODD24" s="407"/>
      <c r="ODE24" s="407"/>
      <c r="ODF24" s="407"/>
      <c r="ODG24" s="407"/>
      <c r="ODH24" s="407"/>
      <c r="ODI24" s="407"/>
      <c r="ODJ24" s="407"/>
      <c r="ODK24" s="407"/>
      <c r="ODL24" s="407"/>
      <c r="ODM24" s="407"/>
      <c r="ODN24" s="407"/>
      <c r="ODO24" s="407"/>
      <c r="ODP24" s="407"/>
      <c r="ODQ24" s="407"/>
      <c r="ODR24" s="407"/>
      <c r="ODS24" s="407"/>
      <c r="ODT24" s="407"/>
      <c r="ODU24" s="407"/>
      <c r="ODV24" s="407"/>
      <c r="ODW24" s="407"/>
      <c r="ODX24" s="407"/>
      <c r="ODY24" s="407"/>
      <c r="ODZ24" s="407"/>
      <c r="OEA24" s="407"/>
      <c r="OEB24" s="407"/>
      <c r="OEC24" s="407"/>
      <c r="OED24" s="407"/>
      <c r="OEE24" s="407"/>
      <c r="OEF24" s="407"/>
      <c r="OEG24" s="407"/>
      <c r="OEH24" s="407"/>
      <c r="OEI24" s="407"/>
      <c r="OEJ24" s="407"/>
      <c r="OEK24" s="407"/>
      <c r="OEL24" s="407"/>
      <c r="OEM24" s="407"/>
      <c r="OEN24" s="407"/>
      <c r="OEO24" s="407"/>
      <c r="OEP24" s="407"/>
      <c r="OEQ24" s="407"/>
      <c r="OER24" s="407"/>
      <c r="OES24" s="407"/>
      <c r="OET24" s="407"/>
      <c r="OEU24" s="407"/>
      <c r="OEV24" s="407"/>
      <c r="OEW24" s="407"/>
      <c r="OEX24" s="407"/>
      <c r="OEY24" s="407"/>
      <c r="OEZ24" s="407"/>
      <c r="OFA24" s="407"/>
      <c r="OFB24" s="407"/>
      <c r="OFC24" s="407"/>
      <c r="OFD24" s="407"/>
      <c r="OFE24" s="407"/>
      <c r="OFF24" s="407"/>
      <c r="OFG24" s="407"/>
      <c r="OFH24" s="407"/>
      <c r="OFI24" s="407"/>
      <c r="OFJ24" s="407"/>
      <c r="OFK24" s="407"/>
      <c r="OFL24" s="407"/>
      <c r="OFM24" s="407"/>
      <c r="OFN24" s="407"/>
      <c r="OFO24" s="407"/>
      <c r="OFP24" s="407"/>
      <c r="OFQ24" s="407"/>
      <c r="OFR24" s="407"/>
      <c r="OFS24" s="407"/>
      <c r="OFT24" s="407"/>
      <c r="OFU24" s="407"/>
      <c r="OFV24" s="407"/>
      <c r="OFW24" s="407"/>
      <c r="OFX24" s="407"/>
      <c r="OFY24" s="407"/>
      <c r="OFZ24" s="407"/>
      <c r="OGA24" s="407"/>
      <c r="OGB24" s="407"/>
      <c r="OGC24" s="407"/>
      <c r="OGD24" s="407"/>
      <c r="OGE24" s="407"/>
      <c r="OGF24" s="407"/>
      <c r="OGG24" s="407"/>
      <c r="OGH24" s="407"/>
      <c r="OGI24" s="407"/>
      <c r="OGJ24" s="407"/>
      <c r="OGK24" s="407"/>
      <c r="OGL24" s="407"/>
      <c r="OGM24" s="407"/>
      <c r="OGN24" s="407"/>
      <c r="OGO24" s="407"/>
      <c r="OGP24" s="407"/>
      <c r="OGQ24" s="407"/>
      <c r="OGR24" s="407"/>
      <c r="OGS24" s="407"/>
      <c r="OGT24" s="407"/>
      <c r="OGU24" s="407"/>
      <c r="OGV24" s="407"/>
      <c r="OGW24" s="407"/>
      <c r="OGX24" s="407"/>
      <c r="OGY24" s="407"/>
      <c r="OGZ24" s="407"/>
      <c r="OHA24" s="407"/>
      <c r="OHB24" s="407"/>
      <c r="OHC24" s="407"/>
      <c r="OHD24" s="407"/>
      <c r="OHE24" s="407"/>
      <c r="OHF24" s="407"/>
      <c r="OHG24" s="407"/>
      <c r="OHH24" s="407"/>
      <c r="OHI24" s="407"/>
      <c r="OHJ24" s="407"/>
      <c r="OHK24" s="407"/>
      <c r="OHL24" s="407"/>
      <c r="OHM24" s="407"/>
      <c r="OHN24" s="407"/>
      <c r="OHO24" s="407"/>
      <c r="OHP24" s="407"/>
      <c r="OHQ24" s="407"/>
      <c r="OHR24" s="407"/>
      <c r="OHS24" s="407"/>
      <c r="OHT24" s="407"/>
      <c r="OHU24" s="407"/>
      <c r="OHV24" s="407"/>
      <c r="OHW24" s="407"/>
      <c r="OHX24" s="407"/>
      <c r="OHY24" s="407"/>
      <c r="OHZ24" s="407"/>
      <c r="OIA24" s="407"/>
      <c r="OIB24" s="407"/>
      <c r="OIC24" s="407"/>
      <c r="OID24" s="407"/>
      <c r="OIE24" s="407"/>
      <c r="OIF24" s="407"/>
      <c r="OIG24" s="407"/>
      <c r="OIH24" s="407"/>
      <c r="OII24" s="407"/>
      <c r="OIJ24" s="407"/>
      <c r="OIK24" s="407"/>
      <c r="OIL24" s="407"/>
      <c r="OIM24" s="407"/>
      <c r="OIN24" s="407"/>
      <c r="OIO24" s="407"/>
      <c r="OIP24" s="407"/>
      <c r="OIQ24" s="407"/>
      <c r="OIR24" s="407"/>
      <c r="OIS24" s="407"/>
      <c r="OIT24" s="407"/>
      <c r="OIU24" s="407"/>
      <c r="OIV24" s="407"/>
      <c r="OIW24" s="407"/>
      <c r="OIX24" s="407"/>
      <c r="OIY24" s="407"/>
      <c r="OIZ24" s="407"/>
      <c r="OJA24" s="407"/>
      <c r="OJB24" s="407"/>
      <c r="OJC24" s="407"/>
      <c r="OJD24" s="407"/>
      <c r="OJE24" s="407"/>
      <c r="OJF24" s="407"/>
      <c r="OJG24" s="407"/>
      <c r="OJH24" s="407"/>
      <c r="OJI24" s="407"/>
      <c r="OJJ24" s="407"/>
      <c r="OJK24" s="407"/>
      <c r="OJL24" s="407"/>
      <c r="OJM24" s="407"/>
      <c r="OJN24" s="407"/>
      <c r="OJO24" s="407"/>
      <c r="OJP24" s="407"/>
      <c r="OJQ24" s="407"/>
      <c r="OJR24" s="407"/>
      <c r="OJS24" s="407"/>
      <c r="OJT24" s="407"/>
      <c r="OJU24" s="407"/>
      <c r="OJV24" s="407"/>
      <c r="OJW24" s="407"/>
      <c r="OJX24" s="407"/>
      <c r="OJY24" s="407"/>
      <c r="OJZ24" s="407"/>
      <c r="OKA24" s="407"/>
      <c r="OKB24" s="407"/>
      <c r="OKC24" s="407"/>
      <c r="OKD24" s="407"/>
      <c r="OKE24" s="407"/>
      <c r="OKF24" s="407"/>
      <c r="OKG24" s="407"/>
      <c r="OKH24" s="407"/>
      <c r="OKI24" s="407"/>
      <c r="OKJ24" s="407"/>
      <c r="OKK24" s="407"/>
      <c r="OKL24" s="407"/>
      <c r="OKM24" s="407"/>
      <c r="OKN24" s="407"/>
      <c r="OKO24" s="407"/>
      <c r="OKP24" s="407"/>
      <c r="OKQ24" s="407"/>
      <c r="OKR24" s="407"/>
      <c r="OKS24" s="407"/>
      <c r="OKT24" s="407"/>
      <c r="OKU24" s="407"/>
      <c r="OKV24" s="407"/>
      <c r="OKW24" s="407"/>
      <c r="OKX24" s="407"/>
      <c r="OKY24" s="407"/>
      <c r="OKZ24" s="407"/>
      <c r="OLA24" s="407"/>
      <c r="OLB24" s="407"/>
      <c r="OLC24" s="407"/>
      <c r="OLD24" s="407"/>
      <c r="OLE24" s="407"/>
      <c r="OLF24" s="407"/>
      <c r="OLG24" s="407"/>
      <c r="OLH24" s="407"/>
      <c r="OLI24" s="407"/>
      <c r="OLJ24" s="407"/>
      <c r="OLK24" s="407"/>
      <c r="OLL24" s="407"/>
      <c r="OLM24" s="407"/>
      <c r="OLN24" s="407"/>
      <c r="OLO24" s="407"/>
      <c r="OLP24" s="407"/>
      <c r="OLQ24" s="407"/>
      <c r="OLR24" s="407"/>
      <c r="OLS24" s="407"/>
      <c r="OLT24" s="407"/>
      <c r="OLU24" s="407"/>
      <c r="OLV24" s="407"/>
      <c r="OLW24" s="407"/>
      <c r="OLX24" s="407"/>
      <c r="OLY24" s="407"/>
      <c r="OLZ24" s="407"/>
      <c r="OMA24" s="407"/>
      <c r="OMB24" s="407"/>
      <c r="OMC24" s="407"/>
      <c r="OMD24" s="407"/>
      <c r="OME24" s="407"/>
      <c r="OMF24" s="407"/>
      <c r="OMG24" s="407"/>
      <c r="OMH24" s="407"/>
      <c r="OMI24" s="407"/>
      <c r="OMJ24" s="407"/>
      <c r="OMK24" s="407"/>
      <c r="OML24" s="407"/>
      <c r="OMM24" s="407"/>
      <c r="OMN24" s="407"/>
      <c r="OMO24" s="407"/>
      <c r="OMP24" s="407"/>
      <c r="OMQ24" s="407"/>
      <c r="OMR24" s="407"/>
      <c r="OMS24" s="407"/>
      <c r="OMT24" s="407"/>
      <c r="OMU24" s="407"/>
      <c r="OMV24" s="407"/>
      <c r="OMW24" s="407"/>
      <c r="OMX24" s="407"/>
      <c r="OMY24" s="407"/>
      <c r="OMZ24" s="407"/>
      <c r="ONA24" s="407"/>
      <c r="ONB24" s="407"/>
      <c r="ONC24" s="407"/>
      <c r="OND24" s="407"/>
      <c r="ONE24" s="407"/>
      <c r="ONF24" s="407"/>
      <c r="ONG24" s="407"/>
      <c r="ONH24" s="407"/>
      <c r="ONI24" s="407"/>
      <c r="ONJ24" s="407"/>
      <c r="ONK24" s="407"/>
      <c r="ONL24" s="407"/>
      <c r="ONM24" s="407"/>
      <c r="ONN24" s="407"/>
      <c r="ONO24" s="407"/>
      <c r="ONP24" s="407"/>
      <c r="ONQ24" s="407"/>
      <c r="ONR24" s="407"/>
      <c r="ONS24" s="407"/>
      <c r="ONT24" s="407"/>
      <c r="ONU24" s="407"/>
      <c r="ONV24" s="407"/>
      <c r="ONW24" s="407"/>
      <c r="ONX24" s="407"/>
      <c r="ONY24" s="407"/>
      <c r="ONZ24" s="407"/>
      <c r="OOA24" s="407"/>
      <c r="OOB24" s="407"/>
      <c r="OOC24" s="407"/>
      <c r="OOD24" s="407"/>
      <c r="OOE24" s="407"/>
      <c r="OOF24" s="407"/>
      <c r="OOG24" s="407"/>
      <c r="OOH24" s="407"/>
      <c r="OOI24" s="407"/>
      <c r="OOJ24" s="407"/>
      <c r="OOK24" s="407"/>
      <c r="OOL24" s="407"/>
      <c r="OOM24" s="407"/>
      <c r="OON24" s="407"/>
      <c r="OOO24" s="407"/>
      <c r="OOP24" s="407"/>
      <c r="OOQ24" s="407"/>
      <c r="OOR24" s="407"/>
      <c r="OOS24" s="407"/>
      <c r="OOT24" s="407"/>
      <c r="OOU24" s="407"/>
      <c r="OOV24" s="407"/>
      <c r="OOW24" s="407"/>
      <c r="OOX24" s="407"/>
      <c r="OOY24" s="407"/>
      <c r="OOZ24" s="407"/>
      <c r="OPA24" s="407"/>
      <c r="OPB24" s="407"/>
      <c r="OPC24" s="407"/>
      <c r="OPD24" s="407"/>
      <c r="OPE24" s="407"/>
      <c r="OPF24" s="407"/>
      <c r="OPG24" s="407"/>
      <c r="OPH24" s="407"/>
      <c r="OPI24" s="407"/>
      <c r="OPJ24" s="407"/>
      <c r="OPK24" s="407"/>
      <c r="OPL24" s="407"/>
      <c r="OPM24" s="407"/>
      <c r="OPN24" s="407"/>
      <c r="OPO24" s="407"/>
      <c r="OPP24" s="407"/>
      <c r="OPQ24" s="407"/>
      <c r="OPR24" s="407"/>
      <c r="OPS24" s="407"/>
      <c r="OPT24" s="407"/>
      <c r="OPU24" s="407"/>
      <c r="OPV24" s="407"/>
      <c r="OPW24" s="407"/>
      <c r="OPX24" s="407"/>
      <c r="OPY24" s="407"/>
      <c r="OPZ24" s="407"/>
      <c r="OQA24" s="407"/>
      <c r="OQB24" s="407"/>
      <c r="OQC24" s="407"/>
      <c r="OQD24" s="407"/>
      <c r="OQE24" s="407"/>
      <c r="OQF24" s="407"/>
      <c r="OQG24" s="407"/>
      <c r="OQH24" s="407"/>
      <c r="OQI24" s="407"/>
      <c r="OQJ24" s="407"/>
      <c r="OQK24" s="407"/>
      <c r="OQL24" s="407"/>
      <c r="OQM24" s="407"/>
      <c r="OQN24" s="407"/>
      <c r="OQO24" s="407"/>
      <c r="OQP24" s="407"/>
      <c r="OQQ24" s="407"/>
      <c r="OQR24" s="407"/>
      <c r="OQS24" s="407"/>
      <c r="OQT24" s="407"/>
      <c r="OQU24" s="407"/>
      <c r="OQV24" s="407"/>
      <c r="OQW24" s="407"/>
      <c r="OQX24" s="407"/>
      <c r="OQY24" s="407"/>
      <c r="OQZ24" s="407"/>
      <c r="ORA24" s="407"/>
      <c r="ORB24" s="407"/>
      <c r="ORC24" s="407"/>
      <c r="ORD24" s="407"/>
      <c r="ORE24" s="407"/>
      <c r="ORF24" s="407"/>
      <c r="ORG24" s="407"/>
      <c r="ORH24" s="407"/>
      <c r="ORI24" s="407"/>
      <c r="ORJ24" s="407"/>
      <c r="ORK24" s="407"/>
      <c r="ORL24" s="407"/>
      <c r="ORM24" s="407"/>
      <c r="ORN24" s="407"/>
      <c r="ORO24" s="407"/>
      <c r="ORP24" s="407"/>
      <c r="ORQ24" s="407"/>
      <c r="ORR24" s="407"/>
      <c r="ORS24" s="407"/>
      <c r="ORT24" s="407"/>
      <c r="ORU24" s="407"/>
      <c r="ORV24" s="407"/>
      <c r="ORW24" s="407"/>
      <c r="ORX24" s="407"/>
      <c r="ORY24" s="407"/>
      <c r="ORZ24" s="407"/>
      <c r="OSA24" s="407"/>
      <c r="OSB24" s="407"/>
      <c r="OSC24" s="407"/>
      <c r="OSD24" s="407"/>
      <c r="OSE24" s="407"/>
      <c r="OSF24" s="407"/>
      <c r="OSG24" s="407"/>
      <c r="OSH24" s="407"/>
      <c r="OSI24" s="407"/>
      <c r="OSJ24" s="407"/>
      <c r="OSK24" s="407"/>
      <c r="OSL24" s="407"/>
      <c r="OSM24" s="407"/>
      <c r="OSN24" s="407"/>
      <c r="OSO24" s="407"/>
      <c r="OSP24" s="407"/>
      <c r="OSQ24" s="407"/>
      <c r="OSR24" s="407"/>
      <c r="OSS24" s="407"/>
      <c r="OST24" s="407"/>
      <c r="OSU24" s="407"/>
      <c r="OSV24" s="407"/>
      <c r="OSW24" s="407"/>
      <c r="OSX24" s="407"/>
      <c r="OSY24" s="407"/>
      <c r="OSZ24" s="407"/>
      <c r="OTA24" s="407"/>
      <c r="OTB24" s="407"/>
      <c r="OTC24" s="407"/>
      <c r="OTD24" s="407"/>
      <c r="OTE24" s="407"/>
      <c r="OTF24" s="407"/>
      <c r="OTG24" s="407"/>
      <c r="OTH24" s="407"/>
      <c r="OTI24" s="407"/>
      <c r="OTJ24" s="407"/>
      <c r="OTK24" s="407"/>
      <c r="OTL24" s="407"/>
      <c r="OTM24" s="407"/>
      <c r="OTN24" s="407"/>
      <c r="OTO24" s="407"/>
      <c r="OTP24" s="407"/>
      <c r="OTQ24" s="407"/>
      <c r="OTR24" s="407"/>
      <c r="OTS24" s="407"/>
      <c r="OTT24" s="407"/>
      <c r="OTU24" s="407"/>
      <c r="OTV24" s="407"/>
      <c r="OTW24" s="407"/>
      <c r="OTX24" s="407"/>
      <c r="OTY24" s="407"/>
      <c r="OTZ24" s="407"/>
      <c r="OUA24" s="407"/>
      <c r="OUB24" s="407"/>
      <c r="OUC24" s="407"/>
      <c r="OUD24" s="407"/>
      <c r="OUE24" s="407"/>
      <c r="OUF24" s="407"/>
      <c r="OUG24" s="407"/>
      <c r="OUH24" s="407"/>
      <c r="OUI24" s="407"/>
      <c r="OUJ24" s="407"/>
      <c r="OUK24" s="407"/>
      <c r="OUL24" s="407"/>
      <c r="OUM24" s="407"/>
      <c r="OUN24" s="407"/>
      <c r="OUO24" s="407"/>
      <c r="OUP24" s="407"/>
      <c r="OUQ24" s="407"/>
      <c r="OUR24" s="407"/>
      <c r="OUS24" s="407"/>
      <c r="OUT24" s="407"/>
      <c r="OUU24" s="407"/>
      <c r="OUV24" s="407"/>
      <c r="OUW24" s="407"/>
      <c r="OUX24" s="407"/>
      <c r="OUY24" s="407"/>
      <c r="OUZ24" s="407"/>
      <c r="OVA24" s="407"/>
      <c r="OVB24" s="407"/>
      <c r="OVC24" s="407"/>
      <c r="OVD24" s="407"/>
      <c r="OVE24" s="407"/>
      <c r="OVF24" s="407"/>
      <c r="OVG24" s="407"/>
      <c r="OVH24" s="407"/>
      <c r="OVI24" s="407"/>
      <c r="OVJ24" s="407"/>
      <c r="OVK24" s="407"/>
      <c r="OVL24" s="407"/>
      <c r="OVM24" s="407"/>
      <c r="OVN24" s="407"/>
      <c r="OVO24" s="407"/>
      <c r="OVP24" s="407"/>
      <c r="OVQ24" s="407"/>
      <c r="OVR24" s="407"/>
      <c r="OVS24" s="407"/>
      <c r="OVT24" s="407"/>
      <c r="OVU24" s="407"/>
      <c r="OVV24" s="407"/>
      <c r="OVW24" s="407"/>
      <c r="OVX24" s="407"/>
      <c r="OVY24" s="407"/>
      <c r="OVZ24" s="407"/>
      <c r="OWA24" s="407"/>
      <c r="OWB24" s="407"/>
      <c r="OWC24" s="407"/>
      <c r="OWD24" s="407"/>
      <c r="OWE24" s="407"/>
      <c r="OWF24" s="407"/>
      <c r="OWG24" s="407"/>
      <c r="OWH24" s="407"/>
      <c r="OWI24" s="407"/>
      <c r="OWJ24" s="407"/>
      <c r="OWK24" s="407"/>
      <c r="OWL24" s="407"/>
      <c r="OWM24" s="407"/>
      <c r="OWN24" s="407"/>
      <c r="OWO24" s="407"/>
      <c r="OWP24" s="407"/>
      <c r="OWQ24" s="407"/>
      <c r="OWR24" s="407"/>
      <c r="OWS24" s="407"/>
      <c r="OWT24" s="407"/>
      <c r="OWU24" s="407"/>
      <c r="OWV24" s="407"/>
      <c r="OWW24" s="407"/>
      <c r="OWX24" s="407"/>
      <c r="OWY24" s="407"/>
      <c r="OWZ24" s="407"/>
      <c r="OXA24" s="407"/>
      <c r="OXB24" s="407"/>
      <c r="OXC24" s="407"/>
      <c r="OXD24" s="407"/>
      <c r="OXE24" s="407"/>
      <c r="OXF24" s="407"/>
      <c r="OXG24" s="407"/>
      <c r="OXH24" s="407"/>
      <c r="OXI24" s="407"/>
      <c r="OXJ24" s="407"/>
      <c r="OXK24" s="407"/>
      <c r="OXL24" s="407"/>
      <c r="OXM24" s="407"/>
      <c r="OXN24" s="407"/>
      <c r="OXO24" s="407"/>
      <c r="OXP24" s="407"/>
      <c r="OXQ24" s="407"/>
      <c r="OXR24" s="407"/>
      <c r="OXS24" s="407"/>
      <c r="OXT24" s="407"/>
      <c r="OXU24" s="407"/>
      <c r="OXV24" s="407"/>
      <c r="OXW24" s="407"/>
      <c r="OXX24" s="407"/>
      <c r="OXY24" s="407"/>
      <c r="OXZ24" s="407"/>
      <c r="OYA24" s="407"/>
      <c r="OYB24" s="407"/>
      <c r="OYC24" s="407"/>
      <c r="OYD24" s="407"/>
      <c r="OYE24" s="407"/>
      <c r="OYF24" s="407"/>
      <c r="OYG24" s="407"/>
      <c r="OYH24" s="407"/>
      <c r="OYI24" s="407"/>
      <c r="OYJ24" s="407"/>
      <c r="OYK24" s="407"/>
      <c r="OYL24" s="407"/>
      <c r="OYM24" s="407"/>
      <c r="OYN24" s="407"/>
      <c r="OYO24" s="407"/>
      <c r="OYP24" s="407"/>
      <c r="OYQ24" s="407"/>
      <c r="OYR24" s="407"/>
      <c r="OYS24" s="407"/>
      <c r="OYT24" s="407"/>
      <c r="OYU24" s="407"/>
      <c r="OYV24" s="407"/>
      <c r="OYW24" s="407"/>
      <c r="OYX24" s="407"/>
      <c r="OYY24" s="407"/>
      <c r="OYZ24" s="407"/>
      <c r="OZA24" s="407"/>
      <c r="OZB24" s="407"/>
      <c r="OZC24" s="407"/>
      <c r="OZD24" s="407"/>
      <c r="OZE24" s="407"/>
      <c r="OZF24" s="407"/>
      <c r="OZG24" s="407"/>
      <c r="OZH24" s="407"/>
      <c r="OZI24" s="407"/>
      <c r="OZJ24" s="407"/>
      <c r="OZK24" s="407"/>
      <c r="OZL24" s="407"/>
      <c r="OZM24" s="407"/>
      <c r="OZN24" s="407"/>
      <c r="OZO24" s="407"/>
      <c r="OZP24" s="407"/>
      <c r="OZQ24" s="407"/>
      <c r="OZR24" s="407"/>
      <c r="OZS24" s="407"/>
      <c r="OZT24" s="407"/>
      <c r="OZU24" s="407"/>
      <c r="OZV24" s="407"/>
      <c r="OZW24" s="407"/>
      <c r="OZX24" s="407"/>
      <c r="OZY24" s="407"/>
      <c r="OZZ24" s="407"/>
      <c r="PAA24" s="407"/>
      <c r="PAB24" s="407"/>
      <c r="PAC24" s="407"/>
      <c r="PAD24" s="407"/>
      <c r="PAE24" s="407"/>
      <c r="PAF24" s="407"/>
      <c r="PAG24" s="407"/>
      <c r="PAH24" s="407"/>
      <c r="PAI24" s="407"/>
      <c r="PAJ24" s="407"/>
      <c r="PAK24" s="407"/>
      <c r="PAL24" s="407"/>
      <c r="PAM24" s="407"/>
      <c r="PAN24" s="407"/>
      <c r="PAO24" s="407"/>
      <c r="PAP24" s="407"/>
      <c r="PAQ24" s="407"/>
      <c r="PAR24" s="407"/>
      <c r="PAS24" s="407"/>
      <c r="PAT24" s="407"/>
      <c r="PAU24" s="407"/>
      <c r="PAV24" s="407"/>
      <c r="PAW24" s="407"/>
      <c r="PAX24" s="407"/>
      <c r="PAY24" s="407"/>
      <c r="PAZ24" s="407"/>
      <c r="PBA24" s="407"/>
      <c r="PBB24" s="407"/>
      <c r="PBC24" s="407"/>
      <c r="PBD24" s="407"/>
      <c r="PBE24" s="407"/>
      <c r="PBF24" s="407"/>
      <c r="PBG24" s="407"/>
      <c r="PBH24" s="407"/>
      <c r="PBI24" s="407"/>
      <c r="PBJ24" s="407"/>
      <c r="PBK24" s="407"/>
      <c r="PBL24" s="407"/>
      <c r="PBM24" s="407"/>
      <c r="PBN24" s="407"/>
      <c r="PBO24" s="407"/>
      <c r="PBP24" s="407"/>
      <c r="PBQ24" s="407"/>
      <c r="PBR24" s="407"/>
      <c r="PBS24" s="407"/>
      <c r="PBT24" s="407"/>
      <c r="PBU24" s="407"/>
      <c r="PBV24" s="407"/>
      <c r="PBW24" s="407"/>
      <c r="PBX24" s="407"/>
      <c r="PBY24" s="407"/>
      <c r="PBZ24" s="407"/>
      <c r="PCA24" s="407"/>
      <c r="PCB24" s="407"/>
      <c r="PCC24" s="407"/>
      <c r="PCD24" s="407"/>
      <c r="PCE24" s="407"/>
      <c r="PCF24" s="407"/>
      <c r="PCG24" s="407"/>
      <c r="PCH24" s="407"/>
      <c r="PCI24" s="407"/>
      <c r="PCJ24" s="407"/>
      <c r="PCK24" s="407"/>
      <c r="PCL24" s="407"/>
      <c r="PCM24" s="407"/>
      <c r="PCN24" s="407"/>
      <c r="PCO24" s="407"/>
      <c r="PCP24" s="407"/>
      <c r="PCQ24" s="407"/>
      <c r="PCR24" s="407"/>
      <c r="PCS24" s="407"/>
      <c r="PCT24" s="407"/>
      <c r="PCU24" s="407"/>
      <c r="PCV24" s="407"/>
      <c r="PCW24" s="407"/>
      <c r="PCX24" s="407"/>
      <c r="PCY24" s="407"/>
      <c r="PCZ24" s="407"/>
      <c r="PDA24" s="407"/>
      <c r="PDB24" s="407"/>
      <c r="PDC24" s="407"/>
      <c r="PDD24" s="407"/>
      <c r="PDE24" s="407"/>
      <c r="PDF24" s="407"/>
      <c r="PDG24" s="407"/>
      <c r="PDH24" s="407"/>
      <c r="PDI24" s="407"/>
      <c r="PDJ24" s="407"/>
      <c r="PDK24" s="407"/>
      <c r="PDL24" s="407"/>
      <c r="PDM24" s="407"/>
      <c r="PDN24" s="407"/>
      <c r="PDO24" s="407"/>
      <c r="PDP24" s="407"/>
      <c r="PDQ24" s="407"/>
      <c r="PDR24" s="407"/>
      <c r="PDS24" s="407"/>
      <c r="PDT24" s="407"/>
      <c r="PDU24" s="407"/>
      <c r="PDV24" s="407"/>
      <c r="PDW24" s="407"/>
      <c r="PDX24" s="407"/>
      <c r="PDY24" s="407"/>
      <c r="PDZ24" s="407"/>
      <c r="PEA24" s="407"/>
      <c r="PEB24" s="407"/>
      <c r="PEC24" s="407"/>
      <c r="PED24" s="407"/>
      <c r="PEE24" s="407"/>
      <c r="PEF24" s="407"/>
      <c r="PEG24" s="407"/>
      <c r="PEH24" s="407"/>
      <c r="PEI24" s="407"/>
      <c r="PEJ24" s="407"/>
      <c r="PEK24" s="407"/>
      <c r="PEL24" s="407"/>
      <c r="PEM24" s="407"/>
      <c r="PEN24" s="407"/>
      <c r="PEO24" s="407"/>
      <c r="PEP24" s="407"/>
      <c r="PEQ24" s="407"/>
      <c r="PER24" s="407"/>
      <c r="PES24" s="407"/>
      <c r="PET24" s="407"/>
      <c r="PEU24" s="407"/>
      <c r="PEV24" s="407"/>
      <c r="PEW24" s="407"/>
      <c r="PEX24" s="407"/>
      <c r="PEY24" s="407"/>
      <c r="PEZ24" s="407"/>
      <c r="PFA24" s="407"/>
      <c r="PFB24" s="407"/>
      <c r="PFC24" s="407"/>
      <c r="PFD24" s="407"/>
      <c r="PFE24" s="407"/>
      <c r="PFF24" s="407"/>
      <c r="PFG24" s="407"/>
      <c r="PFH24" s="407"/>
      <c r="PFI24" s="407"/>
      <c r="PFJ24" s="407"/>
      <c r="PFK24" s="407"/>
      <c r="PFL24" s="407"/>
      <c r="PFM24" s="407"/>
      <c r="PFN24" s="407"/>
      <c r="PFO24" s="407"/>
      <c r="PFP24" s="407"/>
      <c r="PFQ24" s="407"/>
      <c r="PFR24" s="407"/>
      <c r="PFS24" s="407"/>
      <c r="PFT24" s="407"/>
      <c r="PFU24" s="407"/>
      <c r="PFV24" s="407"/>
      <c r="PFW24" s="407"/>
      <c r="PFX24" s="407"/>
      <c r="PFY24" s="407"/>
      <c r="PFZ24" s="407"/>
      <c r="PGA24" s="407"/>
      <c r="PGB24" s="407"/>
      <c r="PGC24" s="407"/>
      <c r="PGD24" s="407"/>
      <c r="PGE24" s="407"/>
      <c r="PGF24" s="407"/>
      <c r="PGG24" s="407"/>
      <c r="PGH24" s="407"/>
      <c r="PGI24" s="407"/>
      <c r="PGJ24" s="407"/>
      <c r="PGK24" s="407"/>
      <c r="PGL24" s="407"/>
      <c r="PGM24" s="407"/>
      <c r="PGN24" s="407"/>
      <c r="PGO24" s="407"/>
      <c r="PGP24" s="407"/>
      <c r="PGQ24" s="407"/>
      <c r="PGR24" s="407"/>
      <c r="PGS24" s="407"/>
      <c r="PGT24" s="407"/>
      <c r="PGU24" s="407"/>
      <c r="PGV24" s="407"/>
      <c r="PGW24" s="407"/>
      <c r="PGX24" s="407"/>
      <c r="PGY24" s="407"/>
      <c r="PGZ24" s="407"/>
      <c r="PHA24" s="407"/>
      <c r="PHB24" s="407"/>
      <c r="PHC24" s="407"/>
      <c r="PHD24" s="407"/>
      <c r="PHE24" s="407"/>
      <c r="PHF24" s="407"/>
      <c r="PHG24" s="407"/>
      <c r="PHH24" s="407"/>
      <c r="PHI24" s="407"/>
      <c r="PHJ24" s="407"/>
      <c r="PHK24" s="407"/>
      <c r="PHL24" s="407"/>
      <c r="PHM24" s="407"/>
      <c r="PHN24" s="407"/>
      <c r="PHO24" s="407"/>
      <c r="PHP24" s="407"/>
      <c r="PHQ24" s="407"/>
      <c r="PHR24" s="407"/>
      <c r="PHS24" s="407"/>
      <c r="PHT24" s="407"/>
      <c r="PHU24" s="407"/>
      <c r="PHV24" s="407"/>
      <c r="PHW24" s="407"/>
      <c r="PHX24" s="407"/>
      <c r="PHY24" s="407"/>
      <c r="PHZ24" s="407"/>
      <c r="PIA24" s="407"/>
      <c r="PIB24" s="407"/>
      <c r="PIC24" s="407"/>
      <c r="PID24" s="407"/>
      <c r="PIE24" s="407"/>
      <c r="PIF24" s="407"/>
      <c r="PIG24" s="407"/>
      <c r="PIH24" s="407"/>
      <c r="PII24" s="407"/>
      <c r="PIJ24" s="407"/>
      <c r="PIK24" s="407"/>
      <c r="PIL24" s="407"/>
      <c r="PIM24" s="407"/>
      <c r="PIN24" s="407"/>
      <c r="PIO24" s="407"/>
      <c r="PIP24" s="407"/>
      <c r="PIQ24" s="407"/>
      <c r="PIR24" s="407"/>
      <c r="PIS24" s="407"/>
      <c r="PIT24" s="407"/>
      <c r="PIU24" s="407"/>
      <c r="PIV24" s="407"/>
      <c r="PIW24" s="407"/>
      <c r="PIX24" s="407"/>
      <c r="PIY24" s="407"/>
      <c r="PIZ24" s="407"/>
      <c r="PJA24" s="407"/>
      <c r="PJB24" s="407"/>
      <c r="PJC24" s="407"/>
      <c r="PJD24" s="407"/>
      <c r="PJE24" s="407"/>
      <c r="PJF24" s="407"/>
      <c r="PJG24" s="407"/>
      <c r="PJH24" s="407"/>
      <c r="PJI24" s="407"/>
      <c r="PJJ24" s="407"/>
      <c r="PJK24" s="407"/>
      <c r="PJL24" s="407"/>
      <c r="PJM24" s="407"/>
      <c r="PJN24" s="407"/>
      <c r="PJO24" s="407"/>
      <c r="PJP24" s="407"/>
      <c r="PJQ24" s="407"/>
      <c r="PJR24" s="407"/>
      <c r="PJS24" s="407"/>
      <c r="PJT24" s="407"/>
      <c r="PJU24" s="407"/>
      <c r="PJV24" s="407"/>
      <c r="PJW24" s="407"/>
      <c r="PJX24" s="407"/>
      <c r="PJY24" s="407"/>
      <c r="PJZ24" s="407"/>
      <c r="PKA24" s="407"/>
      <c r="PKB24" s="407"/>
      <c r="PKC24" s="407"/>
      <c r="PKD24" s="407"/>
      <c r="PKE24" s="407"/>
      <c r="PKF24" s="407"/>
      <c r="PKG24" s="407"/>
      <c r="PKH24" s="407"/>
      <c r="PKI24" s="407"/>
      <c r="PKJ24" s="407"/>
      <c r="PKK24" s="407"/>
      <c r="PKL24" s="407"/>
      <c r="PKM24" s="407"/>
      <c r="PKN24" s="407"/>
      <c r="PKO24" s="407"/>
      <c r="PKP24" s="407"/>
      <c r="PKQ24" s="407"/>
      <c r="PKR24" s="407"/>
      <c r="PKS24" s="407"/>
      <c r="PKT24" s="407"/>
      <c r="PKU24" s="407"/>
      <c r="PKV24" s="407"/>
      <c r="PKW24" s="407"/>
      <c r="PKX24" s="407"/>
      <c r="PKY24" s="407"/>
      <c r="PKZ24" s="407"/>
      <c r="PLA24" s="407"/>
      <c r="PLB24" s="407"/>
      <c r="PLC24" s="407"/>
      <c r="PLD24" s="407"/>
      <c r="PLE24" s="407"/>
      <c r="PLF24" s="407"/>
      <c r="PLG24" s="407"/>
      <c r="PLH24" s="407"/>
      <c r="PLI24" s="407"/>
      <c r="PLJ24" s="407"/>
      <c r="PLK24" s="407"/>
      <c r="PLL24" s="407"/>
      <c r="PLM24" s="407"/>
      <c r="PLN24" s="407"/>
      <c r="PLO24" s="407"/>
      <c r="PLP24" s="407"/>
      <c r="PLQ24" s="407"/>
      <c r="PLR24" s="407"/>
      <c r="PLS24" s="407"/>
      <c r="PLT24" s="407"/>
      <c r="PLU24" s="407"/>
      <c r="PLV24" s="407"/>
      <c r="PLW24" s="407"/>
      <c r="PLX24" s="407"/>
      <c r="PLY24" s="407"/>
      <c r="PLZ24" s="407"/>
      <c r="PMA24" s="407"/>
      <c r="PMB24" s="407"/>
      <c r="PMC24" s="407"/>
      <c r="PMD24" s="407"/>
      <c r="PME24" s="407"/>
      <c r="PMF24" s="407"/>
      <c r="PMG24" s="407"/>
      <c r="PMH24" s="407"/>
      <c r="PMI24" s="407"/>
      <c r="PMJ24" s="407"/>
      <c r="PMK24" s="407"/>
      <c r="PML24" s="407"/>
      <c r="PMM24" s="407"/>
      <c r="PMN24" s="407"/>
      <c r="PMO24" s="407"/>
      <c r="PMP24" s="407"/>
      <c r="PMQ24" s="407"/>
      <c r="PMR24" s="407"/>
      <c r="PMS24" s="407"/>
      <c r="PMT24" s="407"/>
      <c r="PMU24" s="407"/>
      <c r="PMV24" s="407"/>
      <c r="PMW24" s="407"/>
      <c r="PMX24" s="407"/>
      <c r="PMY24" s="407"/>
      <c r="PMZ24" s="407"/>
      <c r="PNA24" s="407"/>
      <c r="PNB24" s="407"/>
      <c r="PNC24" s="407"/>
      <c r="PND24" s="407"/>
      <c r="PNE24" s="407"/>
      <c r="PNF24" s="407"/>
      <c r="PNG24" s="407"/>
      <c r="PNH24" s="407"/>
      <c r="PNI24" s="407"/>
      <c r="PNJ24" s="407"/>
      <c r="PNK24" s="407"/>
      <c r="PNL24" s="407"/>
      <c r="PNM24" s="407"/>
      <c r="PNN24" s="407"/>
      <c r="PNO24" s="407"/>
      <c r="PNP24" s="407"/>
      <c r="PNQ24" s="407"/>
      <c r="PNR24" s="407"/>
      <c r="PNS24" s="407"/>
      <c r="PNT24" s="407"/>
      <c r="PNU24" s="407"/>
      <c r="PNV24" s="407"/>
      <c r="PNW24" s="407"/>
      <c r="PNX24" s="407"/>
      <c r="PNY24" s="407"/>
      <c r="PNZ24" s="407"/>
      <c r="POA24" s="407"/>
      <c r="POB24" s="407"/>
      <c r="POC24" s="407"/>
      <c r="POD24" s="407"/>
      <c r="POE24" s="407"/>
      <c r="POF24" s="407"/>
      <c r="POG24" s="407"/>
      <c r="POH24" s="407"/>
      <c r="POI24" s="407"/>
      <c r="POJ24" s="407"/>
      <c r="POK24" s="407"/>
      <c r="POL24" s="407"/>
      <c r="POM24" s="407"/>
      <c r="PON24" s="407"/>
      <c r="POO24" s="407"/>
      <c r="POP24" s="407"/>
      <c r="POQ24" s="407"/>
      <c r="POR24" s="407"/>
      <c r="POS24" s="407"/>
      <c r="POT24" s="407"/>
      <c r="POU24" s="407"/>
      <c r="POV24" s="407"/>
      <c r="POW24" s="407"/>
      <c r="POX24" s="407"/>
      <c r="POY24" s="407"/>
      <c r="POZ24" s="407"/>
      <c r="PPA24" s="407"/>
      <c r="PPB24" s="407"/>
      <c r="PPC24" s="407"/>
      <c r="PPD24" s="407"/>
      <c r="PPE24" s="407"/>
      <c r="PPF24" s="407"/>
      <c r="PPG24" s="407"/>
      <c r="PPH24" s="407"/>
      <c r="PPI24" s="407"/>
      <c r="PPJ24" s="407"/>
      <c r="PPK24" s="407"/>
      <c r="PPL24" s="407"/>
      <c r="PPM24" s="407"/>
      <c r="PPN24" s="407"/>
      <c r="PPO24" s="407"/>
      <c r="PPP24" s="407"/>
      <c r="PPQ24" s="407"/>
      <c r="PPR24" s="407"/>
      <c r="PPS24" s="407"/>
      <c r="PPT24" s="407"/>
      <c r="PPU24" s="407"/>
      <c r="PPV24" s="407"/>
      <c r="PPW24" s="407"/>
      <c r="PPX24" s="407"/>
      <c r="PPY24" s="407"/>
      <c r="PPZ24" s="407"/>
      <c r="PQA24" s="407"/>
      <c r="PQB24" s="407"/>
      <c r="PQC24" s="407"/>
      <c r="PQD24" s="407"/>
      <c r="PQE24" s="407"/>
      <c r="PQF24" s="407"/>
      <c r="PQG24" s="407"/>
      <c r="PQH24" s="407"/>
      <c r="PQI24" s="407"/>
      <c r="PQJ24" s="407"/>
      <c r="PQK24" s="407"/>
      <c r="PQL24" s="407"/>
      <c r="PQM24" s="407"/>
      <c r="PQN24" s="407"/>
      <c r="PQO24" s="407"/>
      <c r="PQP24" s="407"/>
      <c r="PQQ24" s="407"/>
      <c r="PQR24" s="407"/>
      <c r="PQS24" s="407"/>
      <c r="PQT24" s="407"/>
      <c r="PQU24" s="407"/>
      <c r="PQV24" s="407"/>
      <c r="PQW24" s="407"/>
      <c r="PQX24" s="407"/>
      <c r="PQY24" s="407"/>
      <c r="PQZ24" s="407"/>
      <c r="PRA24" s="407"/>
      <c r="PRB24" s="407"/>
      <c r="PRC24" s="407"/>
      <c r="PRD24" s="407"/>
      <c r="PRE24" s="407"/>
      <c r="PRF24" s="407"/>
      <c r="PRG24" s="407"/>
      <c r="PRH24" s="407"/>
      <c r="PRI24" s="407"/>
      <c r="PRJ24" s="407"/>
      <c r="PRK24" s="407"/>
      <c r="PRL24" s="407"/>
      <c r="PRM24" s="407"/>
      <c r="PRN24" s="407"/>
      <c r="PRO24" s="407"/>
      <c r="PRP24" s="407"/>
      <c r="PRQ24" s="407"/>
      <c r="PRR24" s="407"/>
      <c r="PRS24" s="407"/>
      <c r="PRT24" s="407"/>
      <c r="PRU24" s="407"/>
      <c r="PRV24" s="407"/>
      <c r="PRW24" s="407"/>
      <c r="PRX24" s="407"/>
      <c r="PRY24" s="407"/>
      <c r="PRZ24" s="407"/>
      <c r="PSA24" s="407"/>
      <c r="PSB24" s="407"/>
      <c r="PSC24" s="407"/>
      <c r="PSD24" s="407"/>
      <c r="PSE24" s="407"/>
      <c r="PSF24" s="407"/>
      <c r="PSG24" s="407"/>
      <c r="PSH24" s="407"/>
      <c r="PSI24" s="407"/>
      <c r="PSJ24" s="407"/>
      <c r="PSK24" s="407"/>
      <c r="PSL24" s="407"/>
      <c r="PSM24" s="407"/>
      <c r="PSN24" s="407"/>
      <c r="PSO24" s="407"/>
      <c r="PSP24" s="407"/>
      <c r="PSQ24" s="407"/>
      <c r="PSR24" s="407"/>
      <c r="PSS24" s="407"/>
      <c r="PST24" s="407"/>
      <c r="PSU24" s="407"/>
      <c r="PSV24" s="407"/>
      <c r="PSW24" s="407"/>
      <c r="PSX24" s="407"/>
      <c r="PSY24" s="407"/>
      <c r="PSZ24" s="407"/>
      <c r="PTA24" s="407"/>
      <c r="PTB24" s="407"/>
      <c r="PTC24" s="407"/>
      <c r="PTD24" s="407"/>
      <c r="PTE24" s="407"/>
      <c r="PTF24" s="407"/>
      <c r="PTG24" s="407"/>
      <c r="PTH24" s="407"/>
      <c r="PTI24" s="407"/>
      <c r="PTJ24" s="407"/>
      <c r="PTK24" s="407"/>
      <c r="PTL24" s="407"/>
      <c r="PTM24" s="407"/>
      <c r="PTN24" s="407"/>
      <c r="PTO24" s="407"/>
      <c r="PTP24" s="407"/>
      <c r="PTQ24" s="407"/>
      <c r="PTR24" s="407"/>
      <c r="PTS24" s="407"/>
      <c r="PTT24" s="407"/>
      <c r="PTU24" s="407"/>
      <c r="PTV24" s="407"/>
      <c r="PTW24" s="407"/>
      <c r="PTX24" s="407"/>
      <c r="PTY24" s="407"/>
      <c r="PTZ24" s="407"/>
      <c r="PUA24" s="407"/>
      <c r="PUB24" s="407"/>
      <c r="PUC24" s="407"/>
      <c r="PUD24" s="407"/>
      <c r="PUE24" s="407"/>
      <c r="PUF24" s="407"/>
      <c r="PUG24" s="407"/>
      <c r="PUH24" s="407"/>
      <c r="PUI24" s="407"/>
      <c r="PUJ24" s="407"/>
      <c r="PUK24" s="407"/>
      <c r="PUL24" s="407"/>
      <c r="PUM24" s="407"/>
      <c r="PUN24" s="407"/>
      <c r="PUO24" s="407"/>
      <c r="PUP24" s="407"/>
      <c r="PUQ24" s="407"/>
      <c r="PUR24" s="407"/>
      <c r="PUS24" s="407"/>
      <c r="PUT24" s="407"/>
      <c r="PUU24" s="407"/>
      <c r="PUV24" s="407"/>
      <c r="PUW24" s="407"/>
      <c r="PUX24" s="407"/>
      <c r="PUY24" s="407"/>
      <c r="PUZ24" s="407"/>
      <c r="PVA24" s="407"/>
      <c r="PVB24" s="407"/>
      <c r="PVC24" s="407"/>
      <c r="PVD24" s="407"/>
      <c r="PVE24" s="407"/>
      <c r="PVF24" s="407"/>
      <c r="PVG24" s="407"/>
      <c r="PVH24" s="407"/>
      <c r="PVI24" s="407"/>
      <c r="PVJ24" s="407"/>
      <c r="PVK24" s="407"/>
      <c r="PVL24" s="407"/>
      <c r="PVM24" s="407"/>
      <c r="PVN24" s="407"/>
      <c r="PVO24" s="407"/>
      <c r="PVP24" s="407"/>
      <c r="PVQ24" s="407"/>
      <c r="PVR24" s="407"/>
      <c r="PVS24" s="407"/>
      <c r="PVT24" s="407"/>
      <c r="PVU24" s="407"/>
      <c r="PVV24" s="407"/>
      <c r="PVW24" s="407"/>
      <c r="PVX24" s="407"/>
      <c r="PVY24" s="407"/>
      <c r="PVZ24" s="407"/>
      <c r="PWA24" s="407"/>
      <c r="PWB24" s="407"/>
      <c r="PWC24" s="407"/>
      <c r="PWD24" s="407"/>
      <c r="PWE24" s="407"/>
      <c r="PWF24" s="407"/>
      <c r="PWG24" s="407"/>
      <c r="PWH24" s="407"/>
      <c r="PWI24" s="407"/>
      <c r="PWJ24" s="407"/>
      <c r="PWK24" s="407"/>
      <c r="PWL24" s="407"/>
      <c r="PWM24" s="407"/>
      <c r="PWN24" s="407"/>
      <c r="PWO24" s="407"/>
      <c r="PWP24" s="407"/>
      <c r="PWQ24" s="407"/>
      <c r="PWR24" s="407"/>
      <c r="PWS24" s="407"/>
      <c r="PWT24" s="407"/>
      <c r="PWU24" s="407"/>
      <c r="PWV24" s="407"/>
      <c r="PWW24" s="407"/>
      <c r="PWX24" s="407"/>
      <c r="PWY24" s="407"/>
      <c r="PWZ24" s="407"/>
      <c r="PXA24" s="407"/>
      <c r="PXB24" s="407"/>
      <c r="PXC24" s="407"/>
      <c r="PXD24" s="407"/>
      <c r="PXE24" s="407"/>
      <c r="PXF24" s="407"/>
      <c r="PXG24" s="407"/>
      <c r="PXH24" s="407"/>
      <c r="PXI24" s="407"/>
      <c r="PXJ24" s="407"/>
      <c r="PXK24" s="407"/>
      <c r="PXL24" s="407"/>
      <c r="PXM24" s="407"/>
      <c r="PXN24" s="407"/>
      <c r="PXO24" s="407"/>
      <c r="PXP24" s="407"/>
      <c r="PXQ24" s="407"/>
      <c r="PXR24" s="407"/>
      <c r="PXS24" s="407"/>
      <c r="PXT24" s="407"/>
      <c r="PXU24" s="407"/>
      <c r="PXV24" s="407"/>
      <c r="PXW24" s="407"/>
      <c r="PXX24" s="407"/>
      <c r="PXY24" s="407"/>
      <c r="PXZ24" s="407"/>
      <c r="PYA24" s="407"/>
      <c r="PYB24" s="407"/>
      <c r="PYC24" s="407"/>
      <c r="PYD24" s="407"/>
      <c r="PYE24" s="407"/>
      <c r="PYF24" s="407"/>
      <c r="PYG24" s="407"/>
      <c r="PYH24" s="407"/>
      <c r="PYI24" s="407"/>
      <c r="PYJ24" s="407"/>
      <c r="PYK24" s="407"/>
      <c r="PYL24" s="407"/>
      <c r="PYM24" s="407"/>
      <c r="PYN24" s="407"/>
      <c r="PYO24" s="407"/>
      <c r="PYP24" s="407"/>
      <c r="PYQ24" s="407"/>
      <c r="PYR24" s="407"/>
      <c r="PYS24" s="407"/>
      <c r="PYT24" s="407"/>
      <c r="PYU24" s="407"/>
      <c r="PYV24" s="407"/>
      <c r="PYW24" s="407"/>
      <c r="PYX24" s="407"/>
      <c r="PYY24" s="407"/>
      <c r="PYZ24" s="407"/>
      <c r="PZA24" s="407"/>
      <c r="PZB24" s="407"/>
      <c r="PZC24" s="407"/>
      <c r="PZD24" s="407"/>
      <c r="PZE24" s="407"/>
      <c r="PZF24" s="407"/>
      <c r="PZG24" s="407"/>
      <c r="PZH24" s="407"/>
      <c r="PZI24" s="407"/>
      <c r="PZJ24" s="407"/>
      <c r="PZK24" s="407"/>
      <c r="PZL24" s="407"/>
      <c r="PZM24" s="407"/>
      <c r="PZN24" s="407"/>
      <c r="PZO24" s="407"/>
      <c r="PZP24" s="407"/>
      <c r="PZQ24" s="407"/>
      <c r="PZR24" s="407"/>
      <c r="PZS24" s="407"/>
      <c r="PZT24" s="407"/>
      <c r="PZU24" s="407"/>
      <c r="PZV24" s="407"/>
      <c r="PZW24" s="407"/>
      <c r="PZX24" s="407"/>
      <c r="PZY24" s="407"/>
      <c r="PZZ24" s="407"/>
      <c r="QAA24" s="407"/>
      <c r="QAB24" s="407"/>
      <c r="QAC24" s="407"/>
      <c r="QAD24" s="407"/>
      <c r="QAE24" s="407"/>
      <c r="QAF24" s="407"/>
      <c r="QAG24" s="407"/>
      <c r="QAH24" s="407"/>
      <c r="QAI24" s="407"/>
      <c r="QAJ24" s="407"/>
      <c r="QAK24" s="407"/>
      <c r="QAL24" s="407"/>
      <c r="QAM24" s="407"/>
      <c r="QAN24" s="407"/>
      <c r="QAO24" s="407"/>
      <c r="QAP24" s="407"/>
      <c r="QAQ24" s="407"/>
      <c r="QAR24" s="407"/>
      <c r="QAS24" s="407"/>
      <c r="QAT24" s="407"/>
      <c r="QAU24" s="407"/>
      <c r="QAV24" s="407"/>
      <c r="QAW24" s="407"/>
      <c r="QAX24" s="407"/>
      <c r="QAY24" s="407"/>
      <c r="QAZ24" s="407"/>
      <c r="QBA24" s="407"/>
      <c r="QBB24" s="407"/>
      <c r="QBC24" s="407"/>
      <c r="QBD24" s="407"/>
      <c r="QBE24" s="407"/>
      <c r="QBF24" s="407"/>
      <c r="QBG24" s="407"/>
      <c r="QBH24" s="407"/>
      <c r="QBI24" s="407"/>
      <c r="QBJ24" s="407"/>
      <c r="QBK24" s="407"/>
      <c r="QBL24" s="407"/>
      <c r="QBM24" s="407"/>
      <c r="QBN24" s="407"/>
      <c r="QBO24" s="407"/>
      <c r="QBP24" s="407"/>
      <c r="QBQ24" s="407"/>
      <c r="QBR24" s="407"/>
      <c r="QBS24" s="407"/>
      <c r="QBT24" s="407"/>
      <c r="QBU24" s="407"/>
      <c r="QBV24" s="407"/>
      <c r="QBW24" s="407"/>
      <c r="QBX24" s="407"/>
      <c r="QBY24" s="407"/>
      <c r="QBZ24" s="407"/>
      <c r="QCA24" s="407"/>
      <c r="QCB24" s="407"/>
      <c r="QCC24" s="407"/>
      <c r="QCD24" s="407"/>
      <c r="QCE24" s="407"/>
      <c r="QCF24" s="407"/>
      <c r="QCG24" s="407"/>
      <c r="QCH24" s="407"/>
      <c r="QCI24" s="407"/>
      <c r="QCJ24" s="407"/>
      <c r="QCK24" s="407"/>
      <c r="QCL24" s="407"/>
      <c r="QCM24" s="407"/>
      <c r="QCN24" s="407"/>
      <c r="QCO24" s="407"/>
      <c r="QCP24" s="407"/>
      <c r="QCQ24" s="407"/>
      <c r="QCR24" s="407"/>
      <c r="QCS24" s="407"/>
      <c r="QCT24" s="407"/>
      <c r="QCU24" s="407"/>
      <c r="QCV24" s="407"/>
      <c r="QCW24" s="407"/>
      <c r="QCX24" s="407"/>
      <c r="QCY24" s="407"/>
      <c r="QCZ24" s="407"/>
      <c r="QDA24" s="407"/>
      <c r="QDB24" s="407"/>
      <c r="QDC24" s="407"/>
      <c r="QDD24" s="407"/>
      <c r="QDE24" s="407"/>
      <c r="QDF24" s="407"/>
      <c r="QDG24" s="407"/>
      <c r="QDH24" s="407"/>
      <c r="QDI24" s="407"/>
      <c r="QDJ24" s="407"/>
      <c r="QDK24" s="407"/>
      <c r="QDL24" s="407"/>
      <c r="QDM24" s="407"/>
      <c r="QDN24" s="407"/>
      <c r="QDO24" s="407"/>
      <c r="QDP24" s="407"/>
      <c r="QDQ24" s="407"/>
      <c r="QDR24" s="407"/>
      <c r="QDS24" s="407"/>
      <c r="QDT24" s="407"/>
      <c r="QDU24" s="407"/>
      <c r="QDV24" s="407"/>
      <c r="QDW24" s="407"/>
      <c r="QDX24" s="407"/>
      <c r="QDY24" s="407"/>
      <c r="QDZ24" s="407"/>
      <c r="QEA24" s="407"/>
      <c r="QEB24" s="407"/>
      <c r="QEC24" s="407"/>
      <c r="QED24" s="407"/>
      <c r="QEE24" s="407"/>
      <c r="QEF24" s="407"/>
      <c r="QEG24" s="407"/>
      <c r="QEH24" s="407"/>
      <c r="QEI24" s="407"/>
      <c r="QEJ24" s="407"/>
      <c r="QEK24" s="407"/>
      <c r="QEL24" s="407"/>
      <c r="QEM24" s="407"/>
      <c r="QEN24" s="407"/>
      <c r="QEO24" s="407"/>
      <c r="QEP24" s="407"/>
      <c r="QEQ24" s="407"/>
      <c r="QER24" s="407"/>
      <c r="QES24" s="407"/>
      <c r="QET24" s="407"/>
      <c r="QEU24" s="407"/>
      <c r="QEV24" s="407"/>
      <c r="QEW24" s="407"/>
      <c r="QEX24" s="407"/>
      <c r="QEY24" s="407"/>
      <c r="QEZ24" s="407"/>
      <c r="QFA24" s="407"/>
      <c r="QFB24" s="407"/>
      <c r="QFC24" s="407"/>
      <c r="QFD24" s="407"/>
      <c r="QFE24" s="407"/>
      <c r="QFF24" s="407"/>
      <c r="QFG24" s="407"/>
      <c r="QFH24" s="407"/>
      <c r="QFI24" s="407"/>
      <c r="QFJ24" s="407"/>
      <c r="QFK24" s="407"/>
      <c r="QFL24" s="407"/>
      <c r="QFM24" s="407"/>
      <c r="QFN24" s="407"/>
      <c r="QFO24" s="407"/>
      <c r="QFP24" s="407"/>
      <c r="QFQ24" s="407"/>
      <c r="QFR24" s="407"/>
      <c r="QFS24" s="407"/>
      <c r="QFT24" s="407"/>
      <c r="QFU24" s="407"/>
      <c r="QFV24" s="407"/>
      <c r="QFW24" s="407"/>
      <c r="QFX24" s="407"/>
      <c r="QFY24" s="407"/>
      <c r="QFZ24" s="407"/>
      <c r="QGA24" s="407"/>
      <c r="QGB24" s="407"/>
      <c r="QGC24" s="407"/>
      <c r="QGD24" s="407"/>
      <c r="QGE24" s="407"/>
      <c r="QGF24" s="407"/>
      <c r="QGG24" s="407"/>
      <c r="QGH24" s="407"/>
      <c r="QGI24" s="407"/>
      <c r="QGJ24" s="407"/>
      <c r="QGK24" s="407"/>
      <c r="QGL24" s="407"/>
      <c r="QGM24" s="407"/>
      <c r="QGN24" s="407"/>
      <c r="QGO24" s="407"/>
      <c r="QGP24" s="407"/>
      <c r="QGQ24" s="407"/>
      <c r="QGR24" s="407"/>
      <c r="QGS24" s="407"/>
      <c r="QGT24" s="407"/>
      <c r="QGU24" s="407"/>
      <c r="QGV24" s="407"/>
      <c r="QGW24" s="407"/>
      <c r="QGX24" s="407"/>
      <c r="QGY24" s="407"/>
      <c r="QGZ24" s="407"/>
      <c r="QHA24" s="407"/>
      <c r="QHB24" s="407"/>
      <c r="QHC24" s="407"/>
      <c r="QHD24" s="407"/>
      <c r="QHE24" s="407"/>
      <c r="QHF24" s="407"/>
      <c r="QHG24" s="407"/>
      <c r="QHH24" s="407"/>
      <c r="QHI24" s="407"/>
      <c r="QHJ24" s="407"/>
      <c r="QHK24" s="407"/>
      <c r="QHL24" s="407"/>
      <c r="QHM24" s="407"/>
      <c r="QHN24" s="407"/>
      <c r="QHO24" s="407"/>
      <c r="QHP24" s="407"/>
      <c r="QHQ24" s="407"/>
      <c r="QHR24" s="407"/>
      <c r="QHS24" s="407"/>
      <c r="QHT24" s="407"/>
      <c r="QHU24" s="407"/>
      <c r="QHV24" s="407"/>
      <c r="QHW24" s="407"/>
      <c r="QHX24" s="407"/>
      <c r="QHY24" s="407"/>
      <c r="QHZ24" s="407"/>
      <c r="QIA24" s="407"/>
      <c r="QIB24" s="407"/>
      <c r="QIC24" s="407"/>
      <c r="QID24" s="407"/>
      <c r="QIE24" s="407"/>
      <c r="QIF24" s="407"/>
      <c r="QIG24" s="407"/>
      <c r="QIH24" s="407"/>
      <c r="QII24" s="407"/>
      <c r="QIJ24" s="407"/>
      <c r="QIK24" s="407"/>
      <c r="QIL24" s="407"/>
      <c r="QIM24" s="407"/>
      <c r="QIN24" s="407"/>
      <c r="QIO24" s="407"/>
      <c r="QIP24" s="407"/>
      <c r="QIQ24" s="407"/>
      <c r="QIR24" s="407"/>
      <c r="QIS24" s="407"/>
      <c r="QIT24" s="407"/>
      <c r="QIU24" s="407"/>
      <c r="QIV24" s="407"/>
      <c r="QIW24" s="407"/>
      <c r="QIX24" s="407"/>
      <c r="QIY24" s="407"/>
      <c r="QIZ24" s="407"/>
      <c r="QJA24" s="407"/>
      <c r="QJB24" s="407"/>
      <c r="QJC24" s="407"/>
      <c r="QJD24" s="407"/>
      <c r="QJE24" s="407"/>
      <c r="QJF24" s="407"/>
      <c r="QJG24" s="407"/>
      <c r="QJH24" s="407"/>
      <c r="QJI24" s="407"/>
      <c r="QJJ24" s="407"/>
      <c r="QJK24" s="407"/>
      <c r="QJL24" s="407"/>
      <c r="QJM24" s="407"/>
      <c r="QJN24" s="407"/>
      <c r="QJO24" s="407"/>
      <c r="QJP24" s="407"/>
      <c r="QJQ24" s="407"/>
      <c r="QJR24" s="407"/>
      <c r="QJS24" s="407"/>
      <c r="QJT24" s="407"/>
      <c r="QJU24" s="407"/>
      <c r="QJV24" s="407"/>
      <c r="QJW24" s="407"/>
      <c r="QJX24" s="407"/>
      <c r="QJY24" s="407"/>
      <c r="QJZ24" s="407"/>
      <c r="QKA24" s="407"/>
      <c r="QKB24" s="407"/>
      <c r="QKC24" s="407"/>
      <c r="QKD24" s="407"/>
      <c r="QKE24" s="407"/>
      <c r="QKF24" s="407"/>
      <c r="QKG24" s="407"/>
      <c r="QKH24" s="407"/>
      <c r="QKI24" s="407"/>
      <c r="QKJ24" s="407"/>
      <c r="QKK24" s="407"/>
      <c r="QKL24" s="407"/>
      <c r="QKM24" s="407"/>
      <c r="QKN24" s="407"/>
      <c r="QKO24" s="407"/>
      <c r="QKP24" s="407"/>
      <c r="QKQ24" s="407"/>
      <c r="QKR24" s="407"/>
      <c r="QKS24" s="407"/>
      <c r="QKT24" s="407"/>
      <c r="QKU24" s="407"/>
      <c r="QKV24" s="407"/>
      <c r="QKW24" s="407"/>
      <c r="QKX24" s="407"/>
      <c r="QKY24" s="407"/>
      <c r="QKZ24" s="407"/>
      <c r="QLA24" s="407"/>
      <c r="QLB24" s="407"/>
      <c r="QLC24" s="407"/>
      <c r="QLD24" s="407"/>
      <c r="QLE24" s="407"/>
      <c r="QLF24" s="407"/>
      <c r="QLG24" s="407"/>
      <c r="QLH24" s="407"/>
      <c r="QLI24" s="407"/>
      <c r="QLJ24" s="407"/>
      <c r="QLK24" s="407"/>
      <c r="QLL24" s="407"/>
      <c r="QLM24" s="407"/>
      <c r="QLN24" s="407"/>
      <c r="QLO24" s="407"/>
      <c r="QLP24" s="407"/>
      <c r="QLQ24" s="407"/>
      <c r="QLR24" s="407"/>
      <c r="QLS24" s="407"/>
      <c r="QLT24" s="407"/>
      <c r="QLU24" s="407"/>
      <c r="QLV24" s="407"/>
      <c r="QLW24" s="407"/>
      <c r="QLX24" s="407"/>
      <c r="QLY24" s="407"/>
      <c r="QLZ24" s="407"/>
      <c r="QMA24" s="407"/>
      <c r="QMB24" s="407"/>
      <c r="QMC24" s="407"/>
      <c r="QMD24" s="407"/>
      <c r="QME24" s="407"/>
      <c r="QMF24" s="407"/>
      <c r="QMG24" s="407"/>
      <c r="QMH24" s="407"/>
      <c r="QMI24" s="407"/>
      <c r="QMJ24" s="407"/>
      <c r="QMK24" s="407"/>
      <c r="QML24" s="407"/>
      <c r="QMM24" s="407"/>
      <c r="QMN24" s="407"/>
      <c r="QMO24" s="407"/>
      <c r="QMP24" s="407"/>
      <c r="QMQ24" s="407"/>
      <c r="QMR24" s="407"/>
      <c r="QMS24" s="407"/>
      <c r="QMT24" s="407"/>
      <c r="QMU24" s="407"/>
      <c r="QMV24" s="407"/>
      <c r="QMW24" s="407"/>
      <c r="QMX24" s="407"/>
      <c r="QMY24" s="407"/>
      <c r="QMZ24" s="407"/>
      <c r="QNA24" s="407"/>
      <c r="QNB24" s="407"/>
      <c r="QNC24" s="407"/>
      <c r="QND24" s="407"/>
      <c r="QNE24" s="407"/>
      <c r="QNF24" s="407"/>
      <c r="QNG24" s="407"/>
      <c r="QNH24" s="407"/>
      <c r="QNI24" s="407"/>
      <c r="QNJ24" s="407"/>
      <c r="QNK24" s="407"/>
      <c r="QNL24" s="407"/>
      <c r="QNM24" s="407"/>
      <c r="QNN24" s="407"/>
      <c r="QNO24" s="407"/>
      <c r="QNP24" s="407"/>
      <c r="QNQ24" s="407"/>
      <c r="QNR24" s="407"/>
      <c r="QNS24" s="407"/>
      <c r="QNT24" s="407"/>
      <c r="QNU24" s="407"/>
      <c r="QNV24" s="407"/>
      <c r="QNW24" s="407"/>
      <c r="QNX24" s="407"/>
      <c r="QNY24" s="407"/>
      <c r="QNZ24" s="407"/>
      <c r="QOA24" s="407"/>
      <c r="QOB24" s="407"/>
      <c r="QOC24" s="407"/>
      <c r="QOD24" s="407"/>
      <c r="QOE24" s="407"/>
      <c r="QOF24" s="407"/>
      <c r="QOG24" s="407"/>
      <c r="QOH24" s="407"/>
      <c r="QOI24" s="407"/>
      <c r="QOJ24" s="407"/>
      <c r="QOK24" s="407"/>
      <c r="QOL24" s="407"/>
      <c r="QOM24" s="407"/>
      <c r="QON24" s="407"/>
      <c r="QOO24" s="407"/>
      <c r="QOP24" s="407"/>
      <c r="QOQ24" s="407"/>
      <c r="QOR24" s="407"/>
      <c r="QOS24" s="407"/>
      <c r="QOT24" s="407"/>
      <c r="QOU24" s="407"/>
      <c r="QOV24" s="407"/>
      <c r="QOW24" s="407"/>
      <c r="QOX24" s="407"/>
      <c r="QOY24" s="407"/>
      <c r="QOZ24" s="407"/>
      <c r="QPA24" s="407"/>
      <c r="QPB24" s="407"/>
      <c r="QPC24" s="407"/>
      <c r="QPD24" s="407"/>
      <c r="QPE24" s="407"/>
      <c r="QPF24" s="407"/>
      <c r="QPG24" s="407"/>
      <c r="QPH24" s="407"/>
      <c r="QPI24" s="407"/>
      <c r="QPJ24" s="407"/>
      <c r="QPK24" s="407"/>
      <c r="QPL24" s="407"/>
      <c r="QPM24" s="407"/>
      <c r="QPN24" s="407"/>
      <c r="QPO24" s="407"/>
      <c r="QPP24" s="407"/>
      <c r="QPQ24" s="407"/>
      <c r="QPR24" s="407"/>
      <c r="QPS24" s="407"/>
      <c r="QPT24" s="407"/>
      <c r="QPU24" s="407"/>
      <c r="QPV24" s="407"/>
      <c r="QPW24" s="407"/>
      <c r="QPX24" s="407"/>
      <c r="QPY24" s="407"/>
      <c r="QPZ24" s="407"/>
      <c r="QQA24" s="407"/>
      <c r="QQB24" s="407"/>
      <c r="QQC24" s="407"/>
      <c r="QQD24" s="407"/>
      <c r="QQE24" s="407"/>
      <c r="QQF24" s="407"/>
      <c r="QQG24" s="407"/>
      <c r="QQH24" s="407"/>
      <c r="QQI24" s="407"/>
      <c r="QQJ24" s="407"/>
      <c r="QQK24" s="407"/>
      <c r="QQL24" s="407"/>
      <c r="QQM24" s="407"/>
      <c r="QQN24" s="407"/>
      <c r="QQO24" s="407"/>
      <c r="QQP24" s="407"/>
      <c r="QQQ24" s="407"/>
      <c r="QQR24" s="407"/>
      <c r="QQS24" s="407"/>
      <c r="QQT24" s="407"/>
      <c r="QQU24" s="407"/>
      <c r="QQV24" s="407"/>
      <c r="QQW24" s="407"/>
      <c r="QQX24" s="407"/>
      <c r="QQY24" s="407"/>
      <c r="QQZ24" s="407"/>
      <c r="QRA24" s="407"/>
      <c r="QRB24" s="407"/>
      <c r="QRC24" s="407"/>
      <c r="QRD24" s="407"/>
      <c r="QRE24" s="407"/>
      <c r="QRF24" s="407"/>
      <c r="QRG24" s="407"/>
      <c r="QRH24" s="407"/>
      <c r="QRI24" s="407"/>
      <c r="QRJ24" s="407"/>
      <c r="QRK24" s="407"/>
      <c r="QRL24" s="407"/>
      <c r="QRM24" s="407"/>
      <c r="QRN24" s="407"/>
      <c r="QRO24" s="407"/>
      <c r="QRP24" s="407"/>
      <c r="QRQ24" s="407"/>
      <c r="QRR24" s="407"/>
      <c r="QRS24" s="407"/>
      <c r="QRT24" s="407"/>
      <c r="QRU24" s="407"/>
      <c r="QRV24" s="407"/>
      <c r="QRW24" s="407"/>
      <c r="QRX24" s="407"/>
      <c r="QRY24" s="407"/>
      <c r="QRZ24" s="407"/>
      <c r="QSA24" s="407"/>
      <c r="QSB24" s="407"/>
      <c r="QSC24" s="407"/>
      <c r="QSD24" s="407"/>
      <c r="QSE24" s="407"/>
      <c r="QSF24" s="407"/>
      <c r="QSG24" s="407"/>
      <c r="QSH24" s="407"/>
      <c r="QSI24" s="407"/>
      <c r="QSJ24" s="407"/>
      <c r="QSK24" s="407"/>
      <c r="QSL24" s="407"/>
      <c r="QSM24" s="407"/>
      <c r="QSN24" s="407"/>
      <c r="QSO24" s="407"/>
      <c r="QSP24" s="407"/>
      <c r="QSQ24" s="407"/>
      <c r="QSR24" s="407"/>
      <c r="QSS24" s="407"/>
      <c r="QST24" s="407"/>
      <c r="QSU24" s="407"/>
      <c r="QSV24" s="407"/>
      <c r="QSW24" s="407"/>
      <c r="QSX24" s="407"/>
      <c r="QSY24" s="407"/>
      <c r="QSZ24" s="407"/>
      <c r="QTA24" s="407"/>
      <c r="QTB24" s="407"/>
      <c r="QTC24" s="407"/>
      <c r="QTD24" s="407"/>
      <c r="QTE24" s="407"/>
      <c r="QTF24" s="407"/>
      <c r="QTG24" s="407"/>
      <c r="QTH24" s="407"/>
      <c r="QTI24" s="407"/>
      <c r="QTJ24" s="407"/>
      <c r="QTK24" s="407"/>
      <c r="QTL24" s="407"/>
      <c r="QTM24" s="407"/>
      <c r="QTN24" s="407"/>
      <c r="QTO24" s="407"/>
      <c r="QTP24" s="407"/>
      <c r="QTQ24" s="407"/>
      <c r="QTR24" s="407"/>
      <c r="QTS24" s="407"/>
      <c r="QTT24" s="407"/>
      <c r="QTU24" s="407"/>
      <c r="QTV24" s="407"/>
      <c r="QTW24" s="407"/>
      <c r="QTX24" s="407"/>
      <c r="QTY24" s="407"/>
      <c r="QTZ24" s="407"/>
      <c r="QUA24" s="407"/>
      <c r="QUB24" s="407"/>
      <c r="QUC24" s="407"/>
      <c r="QUD24" s="407"/>
      <c r="QUE24" s="407"/>
      <c r="QUF24" s="407"/>
      <c r="QUG24" s="407"/>
      <c r="QUH24" s="407"/>
      <c r="QUI24" s="407"/>
      <c r="QUJ24" s="407"/>
      <c r="QUK24" s="407"/>
      <c r="QUL24" s="407"/>
      <c r="QUM24" s="407"/>
      <c r="QUN24" s="407"/>
      <c r="QUO24" s="407"/>
      <c r="QUP24" s="407"/>
      <c r="QUQ24" s="407"/>
      <c r="QUR24" s="407"/>
      <c r="QUS24" s="407"/>
      <c r="QUT24" s="407"/>
      <c r="QUU24" s="407"/>
      <c r="QUV24" s="407"/>
      <c r="QUW24" s="407"/>
      <c r="QUX24" s="407"/>
      <c r="QUY24" s="407"/>
      <c r="QUZ24" s="407"/>
      <c r="QVA24" s="407"/>
      <c r="QVB24" s="407"/>
      <c r="QVC24" s="407"/>
      <c r="QVD24" s="407"/>
      <c r="QVE24" s="407"/>
      <c r="QVF24" s="407"/>
      <c r="QVG24" s="407"/>
      <c r="QVH24" s="407"/>
      <c r="QVI24" s="407"/>
      <c r="QVJ24" s="407"/>
      <c r="QVK24" s="407"/>
      <c r="QVL24" s="407"/>
      <c r="QVM24" s="407"/>
      <c r="QVN24" s="407"/>
      <c r="QVO24" s="407"/>
      <c r="QVP24" s="407"/>
      <c r="QVQ24" s="407"/>
      <c r="QVR24" s="407"/>
      <c r="QVS24" s="407"/>
      <c r="QVT24" s="407"/>
      <c r="QVU24" s="407"/>
      <c r="QVV24" s="407"/>
      <c r="QVW24" s="407"/>
      <c r="QVX24" s="407"/>
      <c r="QVY24" s="407"/>
      <c r="QVZ24" s="407"/>
      <c r="QWA24" s="407"/>
      <c r="QWB24" s="407"/>
      <c r="QWC24" s="407"/>
      <c r="QWD24" s="407"/>
      <c r="QWE24" s="407"/>
      <c r="QWF24" s="407"/>
      <c r="QWG24" s="407"/>
      <c r="QWH24" s="407"/>
      <c r="QWI24" s="407"/>
      <c r="QWJ24" s="407"/>
      <c r="QWK24" s="407"/>
      <c r="QWL24" s="407"/>
      <c r="QWM24" s="407"/>
      <c r="QWN24" s="407"/>
      <c r="QWO24" s="407"/>
      <c r="QWP24" s="407"/>
      <c r="QWQ24" s="407"/>
      <c r="QWR24" s="407"/>
      <c r="QWS24" s="407"/>
      <c r="QWT24" s="407"/>
      <c r="QWU24" s="407"/>
      <c r="QWV24" s="407"/>
      <c r="QWW24" s="407"/>
      <c r="QWX24" s="407"/>
      <c r="QWY24" s="407"/>
      <c r="QWZ24" s="407"/>
      <c r="QXA24" s="407"/>
      <c r="QXB24" s="407"/>
      <c r="QXC24" s="407"/>
      <c r="QXD24" s="407"/>
      <c r="QXE24" s="407"/>
      <c r="QXF24" s="407"/>
      <c r="QXG24" s="407"/>
      <c r="QXH24" s="407"/>
      <c r="QXI24" s="407"/>
      <c r="QXJ24" s="407"/>
      <c r="QXK24" s="407"/>
      <c r="QXL24" s="407"/>
      <c r="QXM24" s="407"/>
      <c r="QXN24" s="407"/>
      <c r="QXO24" s="407"/>
      <c r="QXP24" s="407"/>
      <c r="QXQ24" s="407"/>
      <c r="QXR24" s="407"/>
      <c r="QXS24" s="407"/>
      <c r="QXT24" s="407"/>
      <c r="QXU24" s="407"/>
      <c r="QXV24" s="407"/>
      <c r="QXW24" s="407"/>
      <c r="QXX24" s="407"/>
      <c r="QXY24" s="407"/>
      <c r="QXZ24" s="407"/>
      <c r="QYA24" s="407"/>
      <c r="QYB24" s="407"/>
      <c r="QYC24" s="407"/>
      <c r="QYD24" s="407"/>
      <c r="QYE24" s="407"/>
      <c r="QYF24" s="407"/>
      <c r="QYG24" s="407"/>
      <c r="QYH24" s="407"/>
      <c r="QYI24" s="407"/>
      <c r="QYJ24" s="407"/>
      <c r="QYK24" s="407"/>
      <c r="QYL24" s="407"/>
      <c r="QYM24" s="407"/>
      <c r="QYN24" s="407"/>
      <c r="QYO24" s="407"/>
      <c r="QYP24" s="407"/>
      <c r="QYQ24" s="407"/>
      <c r="QYR24" s="407"/>
      <c r="QYS24" s="407"/>
      <c r="QYT24" s="407"/>
      <c r="QYU24" s="407"/>
      <c r="QYV24" s="407"/>
      <c r="QYW24" s="407"/>
      <c r="QYX24" s="407"/>
      <c r="QYY24" s="407"/>
      <c r="QYZ24" s="407"/>
      <c r="QZA24" s="407"/>
      <c r="QZB24" s="407"/>
      <c r="QZC24" s="407"/>
      <c r="QZD24" s="407"/>
      <c r="QZE24" s="407"/>
      <c r="QZF24" s="407"/>
      <c r="QZG24" s="407"/>
      <c r="QZH24" s="407"/>
      <c r="QZI24" s="407"/>
      <c r="QZJ24" s="407"/>
      <c r="QZK24" s="407"/>
      <c r="QZL24" s="407"/>
      <c r="QZM24" s="407"/>
      <c r="QZN24" s="407"/>
      <c r="QZO24" s="407"/>
      <c r="QZP24" s="407"/>
      <c r="QZQ24" s="407"/>
      <c r="QZR24" s="407"/>
      <c r="QZS24" s="407"/>
      <c r="QZT24" s="407"/>
      <c r="QZU24" s="407"/>
      <c r="QZV24" s="407"/>
      <c r="QZW24" s="407"/>
      <c r="QZX24" s="407"/>
      <c r="QZY24" s="407"/>
      <c r="QZZ24" s="407"/>
      <c r="RAA24" s="407"/>
      <c r="RAB24" s="407"/>
      <c r="RAC24" s="407"/>
      <c r="RAD24" s="407"/>
      <c r="RAE24" s="407"/>
      <c r="RAF24" s="407"/>
      <c r="RAG24" s="407"/>
      <c r="RAH24" s="407"/>
      <c r="RAI24" s="407"/>
      <c r="RAJ24" s="407"/>
      <c r="RAK24" s="407"/>
      <c r="RAL24" s="407"/>
      <c r="RAM24" s="407"/>
      <c r="RAN24" s="407"/>
      <c r="RAO24" s="407"/>
      <c r="RAP24" s="407"/>
      <c r="RAQ24" s="407"/>
      <c r="RAR24" s="407"/>
      <c r="RAS24" s="407"/>
      <c r="RAT24" s="407"/>
      <c r="RAU24" s="407"/>
      <c r="RAV24" s="407"/>
      <c r="RAW24" s="407"/>
      <c r="RAX24" s="407"/>
      <c r="RAY24" s="407"/>
      <c r="RAZ24" s="407"/>
      <c r="RBA24" s="407"/>
      <c r="RBB24" s="407"/>
      <c r="RBC24" s="407"/>
      <c r="RBD24" s="407"/>
      <c r="RBE24" s="407"/>
      <c r="RBF24" s="407"/>
      <c r="RBG24" s="407"/>
      <c r="RBH24" s="407"/>
      <c r="RBI24" s="407"/>
      <c r="RBJ24" s="407"/>
      <c r="RBK24" s="407"/>
      <c r="RBL24" s="407"/>
      <c r="RBM24" s="407"/>
      <c r="RBN24" s="407"/>
      <c r="RBO24" s="407"/>
      <c r="RBP24" s="407"/>
      <c r="RBQ24" s="407"/>
      <c r="RBR24" s="407"/>
      <c r="RBS24" s="407"/>
      <c r="RBT24" s="407"/>
      <c r="RBU24" s="407"/>
      <c r="RBV24" s="407"/>
      <c r="RBW24" s="407"/>
      <c r="RBX24" s="407"/>
      <c r="RBY24" s="407"/>
      <c r="RBZ24" s="407"/>
      <c r="RCA24" s="407"/>
      <c r="RCB24" s="407"/>
      <c r="RCC24" s="407"/>
      <c r="RCD24" s="407"/>
      <c r="RCE24" s="407"/>
      <c r="RCF24" s="407"/>
      <c r="RCG24" s="407"/>
      <c r="RCH24" s="407"/>
      <c r="RCI24" s="407"/>
      <c r="RCJ24" s="407"/>
      <c r="RCK24" s="407"/>
      <c r="RCL24" s="407"/>
      <c r="RCM24" s="407"/>
      <c r="RCN24" s="407"/>
      <c r="RCO24" s="407"/>
      <c r="RCP24" s="407"/>
      <c r="RCQ24" s="407"/>
      <c r="RCR24" s="407"/>
      <c r="RCS24" s="407"/>
      <c r="RCT24" s="407"/>
      <c r="RCU24" s="407"/>
      <c r="RCV24" s="407"/>
      <c r="RCW24" s="407"/>
      <c r="RCX24" s="407"/>
      <c r="RCY24" s="407"/>
      <c r="RCZ24" s="407"/>
      <c r="RDA24" s="407"/>
      <c r="RDB24" s="407"/>
      <c r="RDC24" s="407"/>
      <c r="RDD24" s="407"/>
      <c r="RDE24" s="407"/>
      <c r="RDF24" s="407"/>
      <c r="RDG24" s="407"/>
      <c r="RDH24" s="407"/>
      <c r="RDI24" s="407"/>
      <c r="RDJ24" s="407"/>
      <c r="RDK24" s="407"/>
      <c r="RDL24" s="407"/>
      <c r="RDM24" s="407"/>
      <c r="RDN24" s="407"/>
      <c r="RDO24" s="407"/>
      <c r="RDP24" s="407"/>
      <c r="RDQ24" s="407"/>
      <c r="RDR24" s="407"/>
      <c r="RDS24" s="407"/>
      <c r="RDT24" s="407"/>
      <c r="RDU24" s="407"/>
      <c r="RDV24" s="407"/>
      <c r="RDW24" s="407"/>
      <c r="RDX24" s="407"/>
      <c r="RDY24" s="407"/>
      <c r="RDZ24" s="407"/>
      <c r="REA24" s="407"/>
      <c r="REB24" s="407"/>
      <c r="REC24" s="407"/>
      <c r="RED24" s="407"/>
      <c r="REE24" s="407"/>
      <c r="REF24" s="407"/>
      <c r="REG24" s="407"/>
      <c r="REH24" s="407"/>
      <c r="REI24" s="407"/>
      <c r="REJ24" s="407"/>
      <c r="REK24" s="407"/>
      <c r="REL24" s="407"/>
      <c r="REM24" s="407"/>
      <c r="REN24" s="407"/>
      <c r="REO24" s="407"/>
      <c r="REP24" s="407"/>
      <c r="REQ24" s="407"/>
      <c r="RER24" s="407"/>
      <c r="RES24" s="407"/>
      <c r="RET24" s="407"/>
      <c r="REU24" s="407"/>
      <c r="REV24" s="407"/>
      <c r="REW24" s="407"/>
      <c r="REX24" s="407"/>
      <c r="REY24" s="407"/>
      <c r="REZ24" s="407"/>
      <c r="RFA24" s="407"/>
      <c r="RFB24" s="407"/>
      <c r="RFC24" s="407"/>
      <c r="RFD24" s="407"/>
      <c r="RFE24" s="407"/>
      <c r="RFF24" s="407"/>
      <c r="RFG24" s="407"/>
      <c r="RFH24" s="407"/>
      <c r="RFI24" s="407"/>
      <c r="RFJ24" s="407"/>
      <c r="RFK24" s="407"/>
      <c r="RFL24" s="407"/>
      <c r="RFM24" s="407"/>
      <c r="RFN24" s="407"/>
      <c r="RFO24" s="407"/>
      <c r="RFP24" s="407"/>
      <c r="RFQ24" s="407"/>
      <c r="RFR24" s="407"/>
      <c r="RFS24" s="407"/>
      <c r="RFT24" s="407"/>
      <c r="RFU24" s="407"/>
      <c r="RFV24" s="407"/>
      <c r="RFW24" s="407"/>
      <c r="RFX24" s="407"/>
      <c r="RFY24" s="407"/>
      <c r="RFZ24" s="407"/>
      <c r="RGA24" s="407"/>
      <c r="RGB24" s="407"/>
      <c r="RGC24" s="407"/>
      <c r="RGD24" s="407"/>
      <c r="RGE24" s="407"/>
      <c r="RGF24" s="407"/>
      <c r="RGG24" s="407"/>
      <c r="RGH24" s="407"/>
      <c r="RGI24" s="407"/>
      <c r="RGJ24" s="407"/>
      <c r="RGK24" s="407"/>
      <c r="RGL24" s="407"/>
      <c r="RGM24" s="407"/>
      <c r="RGN24" s="407"/>
      <c r="RGO24" s="407"/>
      <c r="RGP24" s="407"/>
      <c r="RGQ24" s="407"/>
      <c r="RGR24" s="407"/>
      <c r="RGS24" s="407"/>
      <c r="RGT24" s="407"/>
      <c r="RGU24" s="407"/>
      <c r="RGV24" s="407"/>
      <c r="RGW24" s="407"/>
      <c r="RGX24" s="407"/>
      <c r="RGY24" s="407"/>
      <c r="RGZ24" s="407"/>
      <c r="RHA24" s="407"/>
      <c r="RHB24" s="407"/>
      <c r="RHC24" s="407"/>
      <c r="RHD24" s="407"/>
      <c r="RHE24" s="407"/>
      <c r="RHF24" s="407"/>
      <c r="RHG24" s="407"/>
      <c r="RHH24" s="407"/>
      <c r="RHI24" s="407"/>
      <c r="RHJ24" s="407"/>
      <c r="RHK24" s="407"/>
      <c r="RHL24" s="407"/>
      <c r="RHM24" s="407"/>
      <c r="RHN24" s="407"/>
      <c r="RHO24" s="407"/>
      <c r="RHP24" s="407"/>
      <c r="RHQ24" s="407"/>
      <c r="RHR24" s="407"/>
      <c r="RHS24" s="407"/>
      <c r="RHT24" s="407"/>
      <c r="RHU24" s="407"/>
      <c r="RHV24" s="407"/>
      <c r="RHW24" s="407"/>
      <c r="RHX24" s="407"/>
      <c r="RHY24" s="407"/>
      <c r="RHZ24" s="407"/>
      <c r="RIA24" s="407"/>
      <c r="RIB24" s="407"/>
      <c r="RIC24" s="407"/>
      <c r="RID24" s="407"/>
      <c r="RIE24" s="407"/>
      <c r="RIF24" s="407"/>
      <c r="RIG24" s="407"/>
      <c r="RIH24" s="407"/>
      <c r="RII24" s="407"/>
      <c r="RIJ24" s="407"/>
      <c r="RIK24" s="407"/>
      <c r="RIL24" s="407"/>
      <c r="RIM24" s="407"/>
      <c r="RIN24" s="407"/>
      <c r="RIO24" s="407"/>
      <c r="RIP24" s="407"/>
      <c r="RIQ24" s="407"/>
      <c r="RIR24" s="407"/>
      <c r="RIS24" s="407"/>
      <c r="RIT24" s="407"/>
      <c r="RIU24" s="407"/>
      <c r="RIV24" s="407"/>
      <c r="RIW24" s="407"/>
      <c r="RIX24" s="407"/>
      <c r="RIY24" s="407"/>
      <c r="RIZ24" s="407"/>
      <c r="RJA24" s="407"/>
      <c r="RJB24" s="407"/>
      <c r="RJC24" s="407"/>
      <c r="RJD24" s="407"/>
      <c r="RJE24" s="407"/>
      <c r="RJF24" s="407"/>
      <c r="RJG24" s="407"/>
      <c r="RJH24" s="407"/>
      <c r="RJI24" s="407"/>
      <c r="RJJ24" s="407"/>
      <c r="RJK24" s="407"/>
      <c r="RJL24" s="407"/>
      <c r="RJM24" s="407"/>
      <c r="RJN24" s="407"/>
      <c r="RJO24" s="407"/>
      <c r="RJP24" s="407"/>
      <c r="RJQ24" s="407"/>
      <c r="RJR24" s="407"/>
      <c r="RJS24" s="407"/>
      <c r="RJT24" s="407"/>
      <c r="RJU24" s="407"/>
      <c r="RJV24" s="407"/>
      <c r="RJW24" s="407"/>
      <c r="RJX24" s="407"/>
      <c r="RJY24" s="407"/>
      <c r="RJZ24" s="407"/>
      <c r="RKA24" s="407"/>
      <c r="RKB24" s="407"/>
      <c r="RKC24" s="407"/>
      <c r="RKD24" s="407"/>
      <c r="RKE24" s="407"/>
      <c r="RKF24" s="407"/>
      <c r="RKG24" s="407"/>
      <c r="RKH24" s="407"/>
      <c r="RKI24" s="407"/>
      <c r="RKJ24" s="407"/>
      <c r="RKK24" s="407"/>
      <c r="RKL24" s="407"/>
      <c r="RKM24" s="407"/>
      <c r="RKN24" s="407"/>
      <c r="RKO24" s="407"/>
      <c r="RKP24" s="407"/>
      <c r="RKQ24" s="407"/>
      <c r="RKR24" s="407"/>
      <c r="RKS24" s="407"/>
      <c r="RKT24" s="407"/>
      <c r="RKU24" s="407"/>
      <c r="RKV24" s="407"/>
      <c r="RKW24" s="407"/>
      <c r="RKX24" s="407"/>
      <c r="RKY24" s="407"/>
      <c r="RKZ24" s="407"/>
      <c r="RLA24" s="407"/>
      <c r="RLB24" s="407"/>
      <c r="RLC24" s="407"/>
      <c r="RLD24" s="407"/>
      <c r="RLE24" s="407"/>
      <c r="RLF24" s="407"/>
      <c r="RLG24" s="407"/>
      <c r="RLH24" s="407"/>
      <c r="RLI24" s="407"/>
      <c r="RLJ24" s="407"/>
      <c r="RLK24" s="407"/>
      <c r="RLL24" s="407"/>
      <c r="RLM24" s="407"/>
      <c r="RLN24" s="407"/>
      <c r="RLO24" s="407"/>
      <c r="RLP24" s="407"/>
      <c r="RLQ24" s="407"/>
      <c r="RLR24" s="407"/>
      <c r="RLS24" s="407"/>
      <c r="RLT24" s="407"/>
      <c r="RLU24" s="407"/>
      <c r="RLV24" s="407"/>
      <c r="RLW24" s="407"/>
      <c r="RLX24" s="407"/>
      <c r="RLY24" s="407"/>
      <c r="RLZ24" s="407"/>
      <c r="RMA24" s="407"/>
      <c r="RMB24" s="407"/>
      <c r="RMC24" s="407"/>
      <c r="RMD24" s="407"/>
      <c r="RME24" s="407"/>
      <c r="RMF24" s="407"/>
      <c r="RMG24" s="407"/>
      <c r="RMH24" s="407"/>
      <c r="RMI24" s="407"/>
      <c r="RMJ24" s="407"/>
      <c r="RMK24" s="407"/>
      <c r="RML24" s="407"/>
      <c r="RMM24" s="407"/>
      <c r="RMN24" s="407"/>
      <c r="RMO24" s="407"/>
      <c r="RMP24" s="407"/>
      <c r="RMQ24" s="407"/>
      <c r="RMR24" s="407"/>
      <c r="RMS24" s="407"/>
      <c r="RMT24" s="407"/>
      <c r="RMU24" s="407"/>
      <c r="RMV24" s="407"/>
      <c r="RMW24" s="407"/>
      <c r="RMX24" s="407"/>
      <c r="RMY24" s="407"/>
      <c r="RMZ24" s="407"/>
      <c r="RNA24" s="407"/>
      <c r="RNB24" s="407"/>
      <c r="RNC24" s="407"/>
      <c r="RND24" s="407"/>
      <c r="RNE24" s="407"/>
      <c r="RNF24" s="407"/>
      <c r="RNG24" s="407"/>
      <c r="RNH24" s="407"/>
      <c r="RNI24" s="407"/>
      <c r="RNJ24" s="407"/>
      <c r="RNK24" s="407"/>
      <c r="RNL24" s="407"/>
      <c r="RNM24" s="407"/>
      <c r="RNN24" s="407"/>
      <c r="RNO24" s="407"/>
      <c r="RNP24" s="407"/>
      <c r="RNQ24" s="407"/>
      <c r="RNR24" s="407"/>
      <c r="RNS24" s="407"/>
      <c r="RNT24" s="407"/>
      <c r="RNU24" s="407"/>
      <c r="RNV24" s="407"/>
      <c r="RNW24" s="407"/>
      <c r="RNX24" s="407"/>
      <c r="RNY24" s="407"/>
      <c r="RNZ24" s="407"/>
      <c r="ROA24" s="407"/>
      <c r="ROB24" s="407"/>
      <c r="ROC24" s="407"/>
      <c r="ROD24" s="407"/>
      <c r="ROE24" s="407"/>
      <c r="ROF24" s="407"/>
      <c r="ROG24" s="407"/>
      <c r="ROH24" s="407"/>
      <c r="ROI24" s="407"/>
      <c r="ROJ24" s="407"/>
      <c r="ROK24" s="407"/>
      <c r="ROL24" s="407"/>
      <c r="ROM24" s="407"/>
      <c r="RON24" s="407"/>
      <c r="ROO24" s="407"/>
      <c r="ROP24" s="407"/>
      <c r="ROQ24" s="407"/>
      <c r="ROR24" s="407"/>
      <c r="ROS24" s="407"/>
      <c r="ROT24" s="407"/>
      <c r="ROU24" s="407"/>
      <c r="ROV24" s="407"/>
      <c r="ROW24" s="407"/>
      <c r="ROX24" s="407"/>
      <c r="ROY24" s="407"/>
      <c r="ROZ24" s="407"/>
      <c r="RPA24" s="407"/>
      <c r="RPB24" s="407"/>
      <c r="RPC24" s="407"/>
      <c r="RPD24" s="407"/>
      <c r="RPE24" s="407"/>
      <c r="RPF24" s="407"/>
      <c r="RPG24" s="407"/>
      <c r="RPH24" s="407"/>
      <c r="RPI24" s="407"/>
      <c r="RPJ24" s="407"/>
      <c r="RPK24" s="407"/>
      <c r="RPL24" s="407"/>
      <c r="RPM24" s="407"/>
      <c r="RPN24" s="407"/>
      <c r="RPO24" s="407"/>
      <c r="RPP24" s="407"/>
      <c r="RPQ24" s="407"/>
      <c r="RPR24" s="407"/>
      <c r="RPS24" s="407"/>
      <c r="RPT24" s="407"/>
      <c r="RPU24" s="407"/>
      <c r="RPV24" s="407"/>
      <c r="RPW24" s="407"/>
      <c r="RPX24" s="407"/>
      <c r="RPY24" s="407"/>
      <c r="RPZ24" s="407"/>
      <c r="RQA24" s="407"/>
      <c r="RQB24" s="407"/>
      <c r="RQC24" s="407"/>
      <c r="RQD24" s="407"/>
      <c r="RQE24" s="407"/>
      <c r="RQF24" s="407"/>
      <c r="RQG24" s="407"/>
      <c r="RQH24" s="407"/>
      <c r="RQI24" s="407"/>
      <c r="RQJ24" s="407"/>
      <c r="RQK24" s="407"/>
      <c r="RQL24" s="407"/>
      <c r="RQM24" s="407"/>
      <c r="RQN24" s="407"/>
      <c r="RQO24" s="407"/>
      <c r="RQP24" s="407"/>
      <c r="RQQ24" s="407"/>
      <c r="RQR24" s="407"/>
      <c r="RQS24" s="407"/>
      <c r="RQT24" s="407"/>
      <c r="RQU24" s="407"/>
      <c r="RQV24" s="407"/>
      <c r="RQW24" s="407"/>
      <c r="RQX24" s="407"/>
      <c r="RQY24" s="407"/>
      <c r="RQZ24" s="407"/>
      <c r="RRA24" s="407"/>
      <c r="RRB24" s="407"/>
      <c r="RRC24" s="407"/>
      <c r="RRD24" s="407"/>
      <c r="RRE24" s="407"/>
      <c r="RRF24" s="407"/>
      <c r="RRG24" s="407"/>
      <c r="RRH24" s="407"/>
      <c r="RRI24" s="407"/>
      <c r="RRJ24" s="407"/>
      <c r="RRK24" s="407"/>
      <c r="RRL24" s="407"/>
      <c r="RRM24" s="407"/>
      <c r="RRN24" s="407"/>
      <c r="RRO24" s="407"/>
      <c r="RRP24" s="407"/>
      <c r="RRQ24" s="407"/>
      <c r="RRR24" s="407"/>
      <c r="RRS24" s="407"/>
      <c r="RRT24" s="407"/>
      <c r="RRU24" s="407"/>
      <c r="RRV24" s="407"/>
      <c r="RRW24" s="407"/>
      <c r="RRX24" s="407"/>
      <c r="RRY24" s="407"/>
      <c r="RRZ24" s="407"/>
      <c r="RSA24" s="407"/>
      <c r="RSB24" s="407"/>
      <c r="RSC24" s="407"/>
      <c r="RSD24" s="407"/>
      <c r="RSE24" s="407"/>
      <c r="RSF24" s="407"/>
      <c r="RSG24" s="407"/>
      <c r="RSH24" s="407"/>
      <c r="RSI24" s="407"/>
      <c r="RSJ24" s="407"/>
      <c r="RSK24" s="407"/>
      <c r="RSL24" s="407"/>
      <c r="RSM24" s="407"/>
      <c r="RSN24" s="407"/>
      <c r="RSO24" s="407"/>
      <c r="RSP24" s="407"/>
      <c r="RSQ24" s="407"/>
      <c r="RSR24" s="407"/>
      <c r="RSS24" s="407"/>
      <c r="RST24" s="407"/>
      <c r="RSU24" s="407"/>
      <c r="RSV24" s="407"/>
      <c r="RSW24" s="407"/>
      <c r="RSX24" s="407"/>
      <c r="RSY24" s="407"/>
      <c r="RSZ24" s="407"/>
      <c r="RTA24" s="407"/>
      <c r="RTB24" s="407"/>
      <c r="RTC24" s="407"/>
      <c r="RTD24" s="407"/>
      <c r="RTE24" s="407"/>
      <c r="RTF24" s="407"/>
      <c r="RTG24" s="407"/>
      <c r="RTH24" s="407"/>
      <c r="RTI24" s="407"/>
      <c r="RTJ24" s="407"/>
      <c r="RTK24" s="407"/>
      <c r="RTL24" s="407"/>
      <c r="RTM24" s="407"/>
      <c r="RTN24" s="407"/>
      <c r="RTO24" s="407"/>
      <c r="RTP24" s="407"/>
      <c r="RTQ24" s="407"/>
      <c r="RTR24" s="407"/>
      <c r="RTS24" s="407"/>
      <c r="RTT24" s="407"/>
      <c r="RTU24" s="407"/>
      <c r="RTV24" s="407"/>
      <c r="RTW24" s="407"/>
      <c r="RTX24" s="407"/>
      <c r="RTY24" s="407"/>
      <c r="RTZ24" s="407"/>
      <c r="RUA24" s="407"/>
      <c r="RUB24" s="407"/>
      <c r="RUC24" s="407"/>
      <c r="RUD24" s="407"/>
      <c r="RUE24" s="407"/>
      <c r="RUF24" s="407"/>
      <c r="RUG24" s="407"/>
      <c r="RUH24" s="407"/>
      <c r="RUI24" s="407"/>
      <c r="RUJ24" s="407"/>
      <c r="RUK24" s="407"/>
      <c r="RUL24" s="407"/>
      <c r="RUM24" s="407"/>
      <c r="RUN24" s="407"/>
      <c r="RUO24" s="407"/>
      <c r="RUP24" s="407"/>
      <c r="RUQ24" s="407"/>
      <c r="RUR24" s="407"/>
      <c r="RUS24" s="407"/>
      <c r="RUT24" s="407"/>
      <c r="RUU24" s="407"/>
      <c r="RUV24" s="407"/>
      <c r="RUW24" s="407"/>
      <c r="RUX24" s="407"/>
      <c r="RUY24" s="407"/>
      <c r="RUZ24" s="407"/>
      <c r="RVA24" s="407"/>
      <c r="RVB24" s="407"/>
      <c r="RVC24" s="407"/>
      <c r="RVD24" s="407"/>
      <c r="RVE24" s="407"/>
      <c r="RVF24" s="407"/>
      <c r="RVG24" s="407"/>
      <c r="RVH24" s="407"/>
      <c r="RVI24" s="407"/>
      <c r="RVJ24" s="407"/>
      <c r="RVK24" s="407"/>
      <c r="RVL24" s="407"/>
      <c r="RVM24" s="407"/>
      <c r="RVN24" s="407"/>
      <c r="RVO24" s="407"/>
      <c r="RVP24" s="407"/>
      <c r="RVQ24" s="407"/>
      <c r="RVR24" s="407"/>
      <c r="RVS24" s="407"/>
      <c r="RVT24" s="407"/>
      <c r="RVU24" s="407"/>
      <c r="RVV24" s="407"/>
      <c r="RVW24" s="407"/>
      <c r="RVX24" s="407"/>
      <c r="RVY24" s="407"/>
      <c r="RVZ24" s="407"/>
      <c r="RWA24" s="407"/>
      <c r="RWB24" s="407"/>
      <c r="RWC24" s="407"/>
      <c r="RWD24" s="407"/>
      <c r="RWE24" s="407"/>
      <c r="RWF24" s="407"/>
      <c r="RWG24" s="407"/>
      <c r="RWH24" s="407"/>
      <c r="RWI24" s="407"/>
      <c r="RWJ24" s="407"/>
      <c r="RWK24" s="407"/>
      <c r="RWL24" s="407"/>
      <c r="RWM24" s="407"/>
      <c r="RWN24" s="407"/>
      <c r="RWO24" s="407"/>
      <c r="RWP24" s="407"/>
      <c r="RWQ24" s="407"/>
      <c r="RWR24" s="407"/>
      <c r="RWS24" s="407"/>
      <c r="RWT24" s="407"/>
      <c r="RWU24" s="407"/>
      <c r="RWV24" s="407"/>
      <c r="RWW24" s="407"/>
      <c r="RWX24" s="407"/>
      <c r="RWY24" s="407"/>
      <c r="RWZ24" s="407"/>
      <c r="RXA24" s="407"/>
      <c r="RXB24" s="407"/>
      <c r="RXC24" s="407"/>
      <c r="RXD24" s="407"/>
      <c r="RXE24" s="407"/>
      <c r="RXF24" s="407"/>
      <c r="RXG24" s="407"/>
      <c r="RXH24" s="407"/>
      <c r="RXI24" s="407"/>
      <c r="RXJ24" s="407"/>
      <c r="RXK24" s="407"/>
      <c r="RXL24" s="407"/>
      <c r="RXM24" s="407"/>
      <c r="RXN24" s="407"/>
      <c r="RXO24" s="407"/>
      <c r="RXP24" s="407"/>
      <c r="RXQ24" s="407"/>
      <c r="RXR24" s="407"/>
      <c r="RXS24" s="407"/>
      <c r="RXT24" s="407"/>
      <c r="RXU24" s="407"/>
      <c r="RXV24" s="407"/>
      <c r="RXW24" s="407"/>
      <c r="RXX24" s="407"/>
      <c r="RXY24" s="407"/>
      <c r="RXZ24" s="407"/>
      <c r="RYA24" s="407"/>
      <c r="RYB24" s="407"/>
      <c r="RYC24" s="407"/>
      <c r="RYD24" s="407"/>
      <c r="RYE24" s="407"/>
      <c r="RYF24" s="407"/>
      <c r="RYG24" s="407"/>
      <c r="RYH24" s="407"/>
      <c r="RYI24" s="407"/>
      <c r="RYJ24" s="407"/>
      <c r="RYK24" s="407"/>
      <c r="RYL24" s="407"/>
      <c r="RYM24" s="407"/>
      <c r="RYN24" s="407"/>
      <c r="RYO24" s="407"/>
      <c r="RYP24" s="407"/>
      <c r="RYQ24" s="407"/>
      <c r="RYR24" s="407"/>
      <c r="RYS24" s="407"/>
      <c r="RYT24" s="407"/>
      <c r="RYU24" s="407"/>
      <c r="RYV24" s="407"/>
      <c r="RYW24" s="407"/>
      <c r="RYX24" s="407"/>
      <c r="RYY24" s="407"/>
      <c r="RYZ24" s="407"/>
      <c r="RZA24" s="407"/>
      <c r="RZB24" s="407"/>
      <c r="RZC24" s="407"/>
      <c r="RZD24" s="407"/>
      <c r="RZE24" s="407"/>
      <c r="RZF24" s="407"/>
      <c r="RZG24" s="407"/>
      <c r="RZH24" s="407"/>
      <c r="RZI24" s="407"/>
      <c r="RZJ24" s="407"/>
      <c r="RZK24" s="407"/>
      <c r="RZL24" s="407"/>
      <c r="RZM24" s="407"/>
      <c r="RZN24" s="407"/>
      <c r="RZO24" s="407"/>
      <c r="RZP24" s="407"/>
      <c r="RZQ24" s="407"/>
      <c r="RZR24" s="407"/>
      <c r="RZS24" s="407"/>
      <c r="RZT24" s="407"/>
      <c r="RZU24" s="407"/>
      <c r="RZV24" s="407"/>
      <c r="RZW24" s="407"/>
      <c r="RZX24" s="407"/>
      <c r="RZY24" s="407"/>
      <c r="RZZ24" s="407"/>
      <c r="SAA24" s="407"/>
      <c r="SAB24" s="407"/>
      <c r="SAC24" s="407"/>
      <c r="SAD24" s="407"/>
      <c r="SAE24" s="407"/>
      <c r="SAF24" s="407"/>
      <c r="SAG24" s="407"/>
      <c r="SAH24" s="407"/>
      <c r="SAI24" s="407"/>
      <c r="SAJ24" s="407"/>
      <c r="SAK24" s="407"/>
      <c r="SAL24" s="407"/>
      <c r="SAM24" s="407"/>
      <c r="SAN24" s="407"/>
      <c r="SAO24" s="407"/>
      <c r="SAP24" s="407"/>
      <c r="SAQ24" s="407"/>
      <c r="SAR24" s="407"/>
      <c r="SAS24" s="407"/>
      <c r="SAT24" s="407"/>
      <c r="SAU24" s="407"/>
      <c r="SAV24" s="407"/>
      <c r="SAW24" s="407"/>
      <c r="SAX24" s="407"/>
      <c r="SAY24" s="407"/>
      <c r="SAZ24" s="407"/>
      <c r="SBA24" s="407"/>
      <c r="SBB24" s="407"/>
      <c r="SBC24" s="407"/>
      <c r="SBD24" s="407"/>
      <c r="SBE24" s="407"/>
      <c r="SBF24" s="407"/>
      <c r="SBG24" s="407"/>
      <c r="SBH24" s="407"/>
      <c r="SBI24" s="407"/>
      <c r="SBJ24" s="407"/>
      <c r="SBK24" s="407"/>
      <c r="SBL24" s="407"/>
      <c r="SBM24" s="407"/>
      <c r="SBN24" s="407"/>
      <c r="SBO24" s="407"/>
      <c r="SBP24" s="407"/>
      <c r="SBQ24" s="407"/>
      <c r="SBR24" s="407"/>
      <c r="SBS24" s="407"/>
      <c r="SBT24" s="407"/>
      <c r="SBU24" s="407"/>
      <c r="SBV24" s="407"/>
      <c r="SBW24" s="407"/>
      <c r="SBX24" s="407"/>
      <c r="SBY24" s="407"/>
      <c r="SBZ24" s="407"/>
      <c r="SCA24" s="407"/>
      <c r="SCB24" s="407"/>
      <c r="SCC24" s="407"/>
      <c r="SCD24" s="407"/>
      <c r="SCE24" s="407"/>
      <c r="SCF24" s="407"/>
      <c r="SCG24" s="407"/>
      <c r="SCH24" s="407"/>
      <c r="SCI24" s="407"/>
      <c r="SCJ24" s="407"/>
      <c r="SCK24" s="407"/>
      <c r="SCL24" s="407"/>
      <c r="SCM24" s="407"/>
      <c r="SCN24" s="407"/>
      <c r="SCO24" s="407"/>
      <c r="SCP24" s="407"/>
      <c r="SCQ24" s="407"/>
      <c r="SCR24" s="407"/>
      <c r="SCS24" s="407"/>
      <c r="SCT24" s="407"/>
      <c r="SCU24" s="407"/>
      <c r="SCV24" s="407"/>
      <c r="SCW24" s="407"/>
      <c r="SCX24" s="407"/>
      <c r="SCY24" s="407"/>
      <c r="SCZ24" s="407"/>
      <c r="SDA24" s="407"/>
      <c r="SDB24" s="407"/>
      <c r="SDC24" s="407"/>
      <c r="SDD24" s="407"/>
      <c r="SDE24" s="407"/>
      <c r="SDF24" s="407"/>
      <c r="SDG24" s="407"/>
      <c r="SDH24" s="407"/>
      <c r="SDI24" s="407"/>
      <c r="SDJ24" s="407"/>
      <c r="SDK24" s="407"/>
      <c r="SDL24" s="407"/>
      <c r="SDM24" s="407"/>
      <c r="SDN24" s="407"/>
      <c r="SDO24" s="407"/>
      <c r="SDP24" s="407"/>
      <c r="SDQ24" s="407"/>
      <c r="SDR24" s="407"/>
      <c r="SDS24" s="407"/>
      <c r="SDT24" s="407"/>
      <c r="SDU24" s="407"/>
      <c r="SDV24" s="407"/>
      <c r="SDW24" s="407"/>
      <c r="SDX24" s="407"/>
      <c r="SDY24" s="407"/>
      <c r="SDZ24" s="407"/>
      <c r="SEA24" s="407"/>
      <c r="SEB24" s="407"/>
      <c r="SEC24" s="407"/>
      <c r="SED24" s="407"/>
      <c r="SEE24" s="407"/>
      <c r="SEF24" s="407"/>
      <c r="SEG24" s="407"/>
      <c r="SEH24" s="407"/>
      <c r="SEI24" s="407"/>
      <c r="SEJ24" s="407"/>
      <c r="SEK24" s="407"/>
      <c r="SEL24" s="407"/>
      <c r="SEM24" s="407"/>
      <c r="SEN24" s="407"/>
      <c r="SEO24" s="407"/>
      <c r="SEP24" s="407"/>
      <c r="SEQ24" s="407"/>
      <c r="SER24" s="407"/>
      <c r="SES24" s="407"/>
      <c r="SET24" s="407"/>
      <c r="SEU24" s="407"/>
      <c r="SEV24" s="407"/>
      <c r="SEW24" s="407"/>
      <c r="SEX24" s="407"/>
      <c r="SEY24" s="407"/>
      <c r="SEZ24" s="407"/>
      <c r="SFA24" s="407"/>
      <c r="SFB24" s="407"/>
      <c r="SFC24" s="407"/>
      <c r="SFD24" s="407"/>
      <c r="SFE24" s="407"/>
      <c r="SFF24" s="407"/>
      <c r="SFG24" s="407"/>
      <c r="SFH24" s="407"/>
      <c r="SFI24" s="407"/>
      <c r="SFJ24" s="407"/>
      <c r="SFK24" s="407"/>
      <c r="SFL24" s="407"/>
      <c r="SFM24" s="407"/>
      <c r="SFN24" s="407"/>
      <c r="SFO24" s="407"/>
      <c r="SFP24" s="407"/>
      <c r="SFQ24" s="407"/>
      <c r="SFR24" s="407"/>
      <c r="SFS24" s="407"/>
      <c r="SFT24" s="407"/>
      <c r="SFU24" s="407"/>
      <c r="SFV24" s="407"/>
      <c r="SFW24" s="407"/>
      <c r="SFX24" s="407"/>
      <c r="SFY24" s="407"/>
      <c r="SFZ24" s="407"/>
      <c r="SGA24" s="407"/>
      <c r="SGB24" s="407"/>
      <c r="SGC24" s="407"/>
      <c r="SGD24" s="407"/>
      <c r="SGE24" s="407"/>
      <c r="SGF24" s="407"/>
      <c r="SGG24" s="407"/>
      <c r="SGH24" s="407"/>
      <c r="SGI24" s="407"/>
      <c r="SGJ24" s="407"/>
      <c r="SGK24" s="407"/>
      <c r="SGL24" s="407"/>
      <c r="SGM24" s="407"/>
      <c r="SGN24" s="407"/>
      <c r="SGO24" s="407"/>
      <c r="SGP24" s="407"/>
      <c r="SGQ24" s="407"/>
      <c r="SGR24" s="407"/>
      <c r="SGS24" s="407"/>
      <c r="SGT24" s="407"/>
      <c r="SGU24" s="407"/>
      <c r="SGV24" s="407"/>
      <c r="SGW24" s="407"/>
      <c r="SGX24" s="407"/>
      <c r="SGY24" s="407"/>
      <c r="SGZ24" s="407"/>
      <c r="SHA24" s="407"/>
      <c r="SHB24" s="407"/>
      <c r="SHC24" s="407"/>
      <c r="SHD24" s="407"/>
      <c r="SHE24" s="407"/>
      <c r="SHF24" s="407"/>
      <c r="SHG24" s="407"/>
      <c r="SHH24" s="407"/>
      <c r="SHI24" s="407"/>
      <c r="SHJ24" s="407"/>
      <c r="SHK24" s="407"/>
      <c r="SHL24" s="407"/>
      <c r="SHM24" s="407"/>
      <c r="SHN24" s="407"/>
      <c r="SHO24" s="407"/>
      <c r="SHP24" s="407"/>
      <c r="SHQ24" s="407"/>
      <c r="SHR24" s="407"/>
      <c r="SHS24" s="407"/>
      <c r="SHT24" s="407"/>
      <c r="SHU24" s="407"/>
      <c r="SHV24" s="407"/>
      <c r="SHW24" s="407"/>
      <c r="SHX24" s="407"/>
      <c r="SHY24" s="407"/>
      <c r="SHZ24" s="407"/>
      <c r="SIA24" s="407"/>
      <c r="SIB24" s="407"/>
      <c r="SIC24" s="407"/>
      <c r="SID24" s="407"/>
      <c r="SIE24" s="407"/>
      <c r="SIF24" s="407"/>
      <c r="SIG24" s="407"/>
      <c r="SIH24" s="407"/>
      <c r="SII24" s="407"/>
      <c r="SIJ24" s="407"/>
      <c r="SIK24" s="407"/>
      <c r="SIL24" s="407"/>
      <c r="SIM24" s="407"/>
      <c r="SIN24" s="407"/>
      <c r="SIO24" s="407"/>
      <c r="SIP24" s="407"/>
      <c r="SIQ24" s="407"/>
      <c r="SIR24" s="407"/>
      <c r="SIS24" s="407"/>
      <c r="SIT24" s="407"/>
      <c r="SIU24" s="407"/>
      <c r="SIV24" s="407"/>
      <c r="SIW24" s="407"/>
      <c r="SIX24" s="407"/>
      <c r="SIY24" s="407"/>
      <c r="SIZ24" s="407"/>
      <c r="SJA24" s="407"/>
      <c r="SJB24" s="407"/>
      <c r="SJC24" s="407"/>
      <c r="SJD24" s="407"/>
      <c r="SJE24" s="407"/>
      <c r="SJF24" s="407"/>
      <c r="SJG24" s="407"/>
      <c r="SJH24" s="407"/>
      <c r="SJI24" s="407"/>
      <c r="SJJ24" s="407"/>
      <c r="SJK24" s="407"/>
      <c r="SJL24" s="407"/>
      <c r="SJM24" s="407"/>
      <c r="SJN24" s="407"/>
      <c r="SJO24" s="407"/>
      <c r="SJP24" s="407"/>
      <c r="SJQ24" s="407"/>
      <c r="SJR24" s="407"/>
      <c r="SJS24" s="407"/>
      <c r="SJT24" s="407"/>
      <c r="SJU24" s="407"/>
      <c r="SJV24" s="407"/>
      <c r="SJW24" s="407"/>
      <c r="SJX24" s="407"/>
      <c r="SJY24" s="407"/>
      <c r="SJZ24" s="407"/>
      <c r="SKA24" s="407"/>
      <c r="SKB24" s="407"/>
      <c r="SKC24" s="407"/>
      <c r="SKD24" s="407"/>
      <c r="SKE24" s="407"/>
      <c r="SKF24" s="407"/>
      <c r="SKG24" s="407"/>
      <c r="SKH24" s="407"/>
      <c r="SKI24" s="407"/>
      <c r="SKJ24" s="407"/>
      <c r="SKK24" s="407"/>
      <c r="SKL24" s="407"/>
      <c r="SKM24" s="407"/>
      <c r="SKN24" s="407"/>
      <c r="SKO24" s="407"/>
      <c r="SKP24" s="407"/>
      <c r="SKQ24" s="407"/>
      <c r="SKR24" s="407"/>
      <c r="SKS24" s="407"/>
      <c r="SKT24" s="407"/>
      <c r="SKU24" s="407"/>
      <c r="SKV24" s="407"/>
      <c r="SKW24" s="407"/>
      <c r="SKX24" s="407"/>
      <c r="SKY24" s="407"/>
      <c r="SKZ24" s="407"/>
      <c r="SLA24" s="407"/>
      <c r="SLB24" s="407"/>
      <c r="SLC24" s="407"/>
      <c r="SLD24" s="407"/>
      <c r="SLE24" s="407"/>
      <c r="SLF24" s="407"/>
      <c r="SLG24" s="407"/>
      <c r="SLH24" s="407"/>
      <c r="SLI24" s="407"/>
      <c r="SLJ24" s="407"/>
      <c r="SLK24" s="407"/>
      <c r="SLL24" s="407"/>
      <c r="SLM24" s="407"/>
      <c r="SLN24" s="407"/>
      <c r="SLO24" s="407"/>
      <c r="SLP24" s="407"/>
      <c r="SLQ24" s="407"/>
      <c r="SLR24" s="407"/>
      <c r="SLS24" s="407"/>
      <c r="SLT24" s="407"/>
      <c r="SLU24" s="407"/>
      <c r="SLV24" s="407"/>
      <c r="SLW24" s="407"/>
      <c r="SLX24" s="407"/>
      <c r="SLY24" s="407"/>
      <c r="SLZ24" s="407"/>
      <c r="SMA24" s="407"/>
      <c r="SMB24" s="407"/>
      <c r="SMC24" s="407"/>
      <c r="SMD24" s="407"/>
      <c r="SME24" s="407"/>
      <c r="SMF24" s="407"/>
      <c r="SMG24" s="407"/>
      <c r="SMH24" s="407"/>
      <c r="SMI24" s="407"/>
      <c r="SMJ24" s="407"/>
      <c r="SMK24" s="407"/>
      <c r="SML24" s="407"/>
      <c r="SMM24" s="407"/>
      <c r="SMN24" s="407"/>
      <c r="SMO24" s="407"/>
      <c r="SMP24" s="407"/>
      <c r="SMQ24" s="407"/>
      <c r="SMR24" s="407"/>
      <c r="SMS24" s="407"/>
      <c r="SMT24" s="407"/>
      <c r="SMU24" s="407"/>
      <c r="SMV24" s="407"/>
      <c r="SMW24" s="407"/>
      <c r="SMX24" s="407"/>
      <c r="SMY24" s="407"/>
      <c r="SMZ24" s="407"/>
      <c r="SNA24" s="407"/>
      <c r="SNB24" s="407"/>
      <c r="SNC24" s="407"/>
      <c r="SND24" s="407"/>
      <c r="SNE24" s="407"/>
      <c r="SNF24" s="407"/>
      <c r="SNG24" s="407"/>
      <c r="SNH24" s="407"/>
      <c r="SNI24" s="407"/>
      <c r="SNJ24" s="407"/>
      <c r="SNK24" s="407"/>
      <c r="SNL24" s="407"/>
      <c r="SNM24" s="407"/>
      <c r="SNN24" s="407"/>
      <c r="SNO24" s="407"/>
      <c r="SNP24" s="407"/>
      <c r="SNQ24" s="407"/>
      <c r="SNR24" s="407"/>
      <c r="SNS24" s="407"/>
      <c r="SNT24" s="407"/>
      <c r="SNU24" s="407"/>
      <c r="SNV24" s="407"/>
      <c r="SNW24" s="407"/>
      <c r="SNX24" s="407"/>
      <c r="SNY24" s="407"/>
      <c r="SNZ24" s="407"/>
      <c r="SOA24" s="407"/>
      <c r="SOB24" s="407"/>
      <c r="SOC24" s="407"/>
      <c r="SOD24" s="407"/>
      <c r="SOE24" s="407"/>
      <c r="SOF24" s="407"/>
      <c r="SOG24" s="407"/>
      <c r="SOH24" s="407"/>
      <c r="SOI24" s="407"/>
      <c r="SOJ24" s="407"/>
      <c r="SOK24" s="407"/>
      <c r="SOL24" s="407"/>
      <c r="SOM24" s="407"/>
      <c r="SON24" s="407"/>
      <c r="SOO24" s="407"/>
      <c r="SOP24" s="407"/>
      <c r="SOQ24" s="407"/>
      <c r="SOR24" s="407"/>
      <c r="SOS24" s="407"/>
      <c r="SOT24" s="407"/>
      <c r="SOU24" s="407"/>
      <c r="SOV24" s="407"/>
      <c r="SOW24" s="407"/>
      <c r="SOX24" s="407"/>
      <c r="SOY24" s="407"/>
      <c r="SOZ24" s="407"/>
      <c r="SPA24" s="407"/>
      <c r="SPB24" s="407"/>
      <c r="SPC24" s="407"/>
      <c r="SPD24" s="407"/>
      <c r="SPE24" s="407"/>
      <c r="SPF24" s="407"/>
      <c r="SPG24" s="407"/>
      <c r="SPH24" s="407"/>
      <c r="SPI24" s="407"/>
      <c r="SPJ24" s="407"/>
      <c r="SPK24" s="407"/>
      <c r="SPL24" s="407"/>
      <c r="SPM24" s="407"/>
      <c r="SPN24" s="407"/>
      <c r="SPO24" s="407"/>
      <c r="SPP24" s="407"/>
      <c r="SPQ24" s="407"/>
      <c r="SPR24" s="407"/>
      <c r="SPS24" s="407"/>
      <c r="SPT24" s="407"/>
      <c r="SPU24" s="407"/>
      <c r="SPV24" s="407"/>
      <c r="SPW24" s="407"/>
      <c r="SPX24" s="407"/>
      <c r="SPY24" s="407"/>
      <c r="SPZ24" s="407"/>
      <c r="SQA24" s="407"/>
      <c r="SQB24" s="407"/>
      <c r="SQC24" s="407"/>
      <c r="SQD24" s="407"/>
      <c r="SQE24" s="407"/>
      <c r="SQF24" s="407"/>
      <c r="SQG24" s="407"/>
      <c r="SQH24" s="407"/>
      <c r="SQI24" s="407"/>
      <c r="SQJ24" s="407"/>
      <c r="SQK24" s="407"/>
      <c r="SQL24" s="407"/>
      <c r="SQM24" s="407"/>
      <c r="SQN24" s="407"/>
      <c r="SQO24" s="407"/>
      <c r="SQP24" s="407"/>
      <c r="SQQ24" s="407"/>
      <c r="SQR24" s="407"/>
      <c r="SQS24" s="407"/>
      <c r="SQT24" s="407"/>
      <c r="SQU24" s="407"/>
      <c r="SQV24" s="407"/>
      <c r="SQW24" s="407"/>
      <c r="SQX24" s="407"/>
      <c r="SQY24" s="407"/>
      <c r="SQZ24" s="407"/>
      <c r="SRA24" s="407"/>
      <c r="SRB24" s="407"/>
      <c r="SRC24" s="407"/>
      <c r="SRD24" s="407"/>
      <c r="SRE24" s="407"/>
      <c r="SRF24" s="407"/>
      <c r="SRG24" s="407"/>
      <c r="SRH24" s="407"/>
      <c r="SRI24" s="407"/>
      <c r="SRJ24" s="407"/>
      <c r="SRK24" s="407"/>
      <c r="SRL24" s="407"/>
      <c r="SRM24" s="407"/>
      <c r="SRN24" s="407"/>
      <c r="SRO24" s="407"/>
      <c r="SRP24" s="407"/>
      <c r="SRQ24" s="407"/>
      <c r="SRR24" s="407"/>
      <c r="SRS24" s="407"/>
      <c r="SRT24" s="407"/>
      <c r="SRU24" s="407"/>
      <c r="SRV24" s="407"/>
      <c r="SRW24" s="407"/>
      <c r="SRX24" s="407"/>
      <c r="SRY24" s="407"/>
      <c r="SRZ24" s="407"/>
      <c r="SSA24" s="407"/>
      <c r="SSB24" s="407"/>
      <c r="SSC24" s="407"/>
      <c r="SSD24" s="407"/>
      <c r="SSE24" s="407"/>
      <c r="SSF24" s="407"/>
      <c r="SSG24" s="407"/>
      <c r="SSH24" s="407"/>
      <c r="SSI24" s="407"/>
      <c r="SSJ24" s="407"/>
      <c r="SSK24" s="407"/>
      <c r="SSL24" s="407"/>
      <c r="SSM24" s="407"/>
      <c r="SSN24" s="407"/>
      <c r="SSO24" s="407"/>
      <c r="SSP24" s="407"/>
      <c r="SSQ24" s="407"/>
      <c r="SSR24" s="407"/>
      <c r="SSS24" s="407"/>
      <c r="SST24" s="407"/>
      <c r="SSU24" s="407"/>
      <c r="SSV24" s="407"/>
      <c r="SSW24" s="407"/>
      <c r="SSX24" s="407"/>
      <c r="SSY24" s="407"/>
      <c r="SSZ24" s="407"/>
      <c r="STA24" s="407"/>
      <c r="STB24" s="407"/>
      <c r="STC24" s="407"/>
      <c r="STD24" s="407"/>
      <c r="STE24" s="407"/>
      <c r="STF24" s="407"/>
      <c r="STG24" s="407"/>
      <c r="STH24" s="407"/>
      <c r="STI24" s="407"/>
      <c r="STJ24" s="407"/>
      <c r="STK24" s="407"/>
      <c r="STL24" s="407"/>
      <c r="STM24" s="407"/>
      <c r="STN24" s="407"/>
      <c r="STO24" s="407"/>
      <c r="STP24" s="407"/>
      <c r="STQ24" s="407"/>
      <c r="STR24" s="407"/>
      <c r="STS24" s="407"/>
      <c r="STT24" s="407"/>
      <c r="STU24" s="407"/>
      <c r="STV24" s="407"/>
      <c r="STW24" s="407"/>
      <c r="STX24" s="407"/>
      <c r="STY24" s="407"/>
      <c r="STZ24" s="407"/>
      <c r="SUA24" s="407"/>
      <c r="SUB24" s="407"/>
      <c r="SUC24" s="407"/>
      <c r="SUD24" s="407"/>
      <c r="SUE24" s="407"/>
      <c r="SUF24" s="407"/>
      <c r="SUG24" s="407"/>
      <c r="SUH24" s="407"/>
      <c r="SUI24" s="407"/>
      <c r="SUJ24" s="407"/>
      <c r="SUK24" s="407"/>
      <c r="SUL24" s="407"/>
      <c r="SUM24" s="407"/>
      <c r="SUN24" s="407"/>
      <c r="SUO24" s="407"/>
      <c r="SUP24" s="407"/>
      <c r="SUQ24" s="407"/>
      <c r="SUR24" s="407"/>
      <c r="SUS24" s="407"/>
      <c r="SUT24" s="407"/>
      <c r="SUU24" s="407"/>
      <c r="SUV24" s="407"/>
      <c r="SUW24" s="407"/>
      <c r="SUX24" s="407"/>
      <c r="SUY24" s="407"/>
      <c r="SUZ24" s="407"/>
      <c r="SVA24" s="407"/>
      <c r="SVB24" s="407"/>
      <c r="SVC24" s="407"/>
      <c r="SVD24" s="407"/>
      <c r="SVE24" s="407"/>
      <c r="SVF24" s="407"/>
      <c r="SVG24" s="407"/>
      <c r="SVH24" s="407"/>
      <c r="SVI24" s="407"/>
      <c r="SVJ24" s="407"/>
      <c r="SVK24" s="407"/>
      <c r="SVL24" s="407"/>
      <c r="SVM24" s="407"/>
      <c r="SVN24" s="407"/>
      <c r="SVO24" s="407"/>
      <c r="SVP24" s="407"/>
      <c r="SVQ24" s="407"/>
      <c r="SVR24" s="407"/>
      <c r="SVS24" s="407"/>
      <c r="SVT24" s="407"/>
      <c r="SVU24" s="407"/>
      <c r="SVV24" s="407"/>
      <c r="SVW24" s="407"/>
      <c r="SVX24" s="407"/>
      <c r="SVY24" s="407"/>
      <c r="SVZ24" s="407"/>
      <c r="SWA24" s="407"/>
      <c r="SWB24" s="407"/>
      <c r="SWC24" s="407"/>
      <c r="SWD24" s="407"/>
      <c r="SWE24" s="407"/>
      <c r="SWF24" s="407"/>
      <c r="SWG24" s="407"/>
      <c r="SWH24" s="407"/>
      <c r="SWI24" s="407"/>
      <c r="SWJ24" s="407"/>
      <c r="SWK24" s="407"/>
      <c r="SWL24" s="407"/>
      <c r="SWM24" s="407"/>
      <c r="SWN24" s="407"/>
      <c r="SWO24" s="407"/>
      <c r="SWP24" s="407"/>
      <c r="SWQ24" s="407"/>
      <c r="SWR24" s="407"/>
      <c r="SWS24" s="407"/>
      <c r="SWT24" s="407"/>
      <c r="SWU24" s="407"/>
      <c r="SWV24" s="407"/>
      <c r="SWW24" s="407"/>
      <c r="SWX24" s="407"/>
      <c r="SWY24" s="407"/>
      <c r="SWZ24" s="407"/>
      <c r="SXA24" s="407"/>
      <c r="SXB24" s="407"/>
      <c r="SXC24" s="407"/>
      <c r="SXD24" s="407"/>
      <c r="SXE24" s="407"/>
      <c r="SXF24" s="407"/>
      <c r="SXG24" s="407"/>
      <c r="SXH24" s="407"/>
      <c r="SXI24" s="407"/>
      <c r="SXJ24" s="407"/>
      <c r="SXK24" s="407"/>
      <c r="SXL24" s="407"/>
      <c r="SXM24" s="407"/>
      <c r="SXN24" s="407"/>
      <c r="SXO24" s="407"/>
      <c r="SXP24" s="407"/>
      <c r="SXQ24" s="407"/>
      <c r="SXR24" s="407"/>
      <c r="SXS24" s="407"/>
      <c r="SXT24" s="407"/>
      <c r="SXU24" s="407"/>
      <c r="SXV24" s="407"/>
      <c r="SXW24" s="407"/>
      <c r="SXX24" s="407"/>
      <c r="SXY24" s="407"/>
      <c r="SXZ24" s="407"/>
      <c r="SYA24" s="407"/>
      <c r="SYB24" s="407"/>
      <c r="SYC24" s="407"/>
      <c r="SYD24" s="407"/>
      <c r="SYE24" s="407"/>
      <c r="SYF24" s="407"/>
      <c r="SYG24" s="407"/>
      <c r="SYH24" s="407"/>
      <c r="SYI24" s="407"/>
      <c r="SYJ24" s="407"/>
      <c r="SYK24" s="407"/>
      <c r="SYL24" s="407"/>
      <c r="SYM24" s="407"/>
      <c r="SYN24" s="407"/>
      <c r="SYO24" s="407"/>
      <c r="SYP24" s="407"/>
      <c r="SYQ24" s="407"/>
      <c r="SYR24" s="407"/>
      <c r="SYS24" s="407"/>
      <c r="SYT24" s="407"/>
      <c r="SYU24" s="407"/>
      <c r="SYV24" s="407"/>
      <c r="SYW24" s="407"/>
      <c r="SYX24" s="407"/>
      <c r="SYY24" s="407"/>
      <c r="SYZ24" s="407"/>
      <c r="SZA24" s="407"/>
      <c r="SZB24" s="407"/>
      <c r="SZC24" s="407"/>
      <c r="SZD24" s="407"/>
      <c r="SZE24" s="407"/>
      <c r="SZF24" s="407"/>
      <c r="SZG24" s="407"/>
      <c r="SZH24" s="407"/>
      <c r="SZI24" s="407"/>
      <c r="SZJ24" s="407"/>
      <c r="SZK24" s="407"/>
      <c r="SZL24" s="407"/>
      <c r="SZM24" s="407"/>
      <c r="SZN24" s="407"/>
      <c r="SZO24" s="407"/>
      <c r="SZP24" s="407"/>
      <c r="SZQ24" s="407"/>
      <c r="SZR24" s="407"/>
      <c r="SZS24" s="407"/>
      <c r="SZT24" s="407"/>
      <c r="SZU24" s="407"/>
      <c r="SZV24" s="407"/>
      <c r="SZW24" s="407"/>
      <c r="SZX24" s="407"/>
      <c r="SZY24" s="407"/>
      <c r="SZZ24" s="407"/>
      <c r="TAA24" s="407"/>
      <c r="TAB24" s="407"/>
      <c r="TAC24" s="407"/>
      <c r="TAD24" s="407"/>
      <c r="TAE24" s="407"/>
      <c r="TAF24" s="407"/>
      <c r="TAG24" s="407"/>
      <c r="TAH24" s="407"/>
      <c r="TAI24" s="407"/>
      <c r="TAJ24" s="407"/>
      <c r="TAK24" s="407"/>
      <c r="TAL24" s="407"/>
      <c r="TAM24" s="407"/>
      <c r="TAN24" s="407"/>
      <c r="TAO24" s="407"/>
      <c r="TAP24" s="407"/>
      <c r="TAQ24" s="407"/>
      <c r="TAR24" s="407"/>
      <c r="TAS24" s="407"/>
      <c r="TAT24" s="407"/>
      <c r="TAU24" s="407"/>
      <c r="TAV24" s="407"/>
      <c r="TAW24" s="407"/>
      <c r="TAX24" s="407"/>
      <c r="TAY24" s="407"/>
      <c r="TAZ24" s="407"/>
      <c r="TBA24" s="407"/>
      <c r="TBB24" s="407"/>
      <c r="TBC24" s="407"/>
      <c r="TBD24" s="407"/>
      <c r="TBE24" s="407"/>
      <c r="TBF24" s="407"/>
      <c r="TBG24" s="407"/>
      <c r="TBH24" s="407"/>
      <c r="TBI24" s="407"/>
      <c r="TBJ24" s="407"/>
      <c r="TBK24" s="407"/>
      <c r="TBL24" s="407"/>
      <c r="TBM24" s="407"/>
      <c r="TBN24" s="407"/>
      <c r="TBO24" s="407"/>
      <c r="TBP24" s="407"/>
      <c r="TBQ24" s="407"/>
      <c r="TBR24" s="407"/>
      <c r="TBS24" s="407"/>
      <c r="TBT24" s="407"/>
      <c r="TBU24" s="407"/>
      <c r="TBV24" s="407"/>
      <c r="TBW24" s="407"/>
      <c r="TBX24" s="407"/>
      <c r="TBY24" s="407"/>
      <c r="TBZ24" s="407"/>
      <c r="TCA24" s="407"/>
      <c r="TCB24" s="407"/>
      <c r="TCC24" s="407"/>
      <c r="TCD24" s="407"/>
      <c r="TCE24" s="407"/>
      <c r="TCF24" s="407"/>
      <c r="TCG24" s="407"/>
      <c r="TCH24" s="407"/>
      <c r="TCI24" s="407"/>
      <c r="TCJ24" s="407"/>
      <c r="TCK24" s="407"/>
      <c r="TCL24" s="407"/>
      <c r="TCM24" s="407"/>
      <c r="TCN24" s="407"/>
      <c r="TCO24" s="407"/>
      <c r="TCP24" s="407"/>
      <c r="TCQ24" s="407"/>
      <c r="TCR24" s="407"/>
      <c r="TCS24" s="407"/>
      <c r="TCT24" s="407"/>
      <c r="TCU24" s="407"/>
      <c r="TCV24" s="407"/>
      <c r="TCW24" s="407"/>
      <c r="TCX24" s="407"/>
      <c r="TCY24" s="407"/>
      <c r="TCZ24" s="407"/>
      <c r="TDA24" s="407"/>
      <c r="TDB24" s="407"/>
      <c r="TDC24" s="407"/>
      <c r="TDD24" s="407"/>
      <c r="TDE24" s="407"/>
      <c r="TDF24" s="407"/>
      <c r="TDG24" s="407"/>
      <c r="TDH24" s="407"/>
      <c r="TDI24" s="407"/>
      <c r="TDJ24" s="407"/>
      <c r="TDK24" s="407"/>
      <c r="TDL24" s="407"/>
      <c r="TDM24" s="407"/>
      <c r="TDN24" s="407"/>
      <c r="TDO24" s="407"/>
      <c r="TDP24" s="407"/>
      <c r="TDQ24" s="407"/>
      <c r="TDR24" s="407"/>
      <c r="TDS24" s="407"/>
      <c r="TDT24" s="407"/>
      <c r="TDU24" s="407"/>
      <c r="TDV24" s="407"/>
      <c r="TDW24" s="407"/>
      <c r="TDX24" s="407"/>
      <c r="TDY24" s="407"/>
      <c r="TDZ24" s="407"/>
      <c r="TEA24" s="407"/>
      <c r="TEB24" s="407"/>
      <c r="TEC24" s="407"/>
      <c r="TED24" s="407"/>
      <c r="TEE24" s="407"/>
      <c r="TEF24" s="407"/>
      <c r="TEG24" s="407"/>
      <c r="TEH24" s="407"/>
      <c r="TEI24" s="407"/>
      <c r="TEJ24" s="407"/>
      <c r="TEK24" s="407"/>
      <c r="TEL24" s="407"/>
      <c r="TEM24" s="407"/>
      <c r="TEN24" s="407"/>
      <c r="TEO24" s="407"/>
      <c r="TEP24" s="407"/>
      <c r="TEQ24" s="407"/>
      <c r="TER24" s="407"/>
      <c r="TES24" s="407"/>
      <c r="TET24" s="407"/>
      <c r="TEU24" s="407"/>
      <c r="TEV24" s="407"/>
      <c r="TEW24" s="407"/>
      <c r="TEX24" s="407"/>
      <c r="TEY24" s="407"/>
      <c r="TEZ24" s="407"/>
      <c r="TFA24" s="407"/>
      <c r="TFB24" s="407"/>
      <c r="TFC24" s="407"/>
      <c r="TFD24" s="407"/>
      <c r="TFE24" s="407"/>
      <c r="TFF24" s="407"/>
      <c r="TFG24" s="407"/>
      <c r="TFH24" s="407"/>
      <c r="TFI24" s="407"/>
      <c r="TFJ24" s="407"/>
      <c r="TFK24" s="407"/>
      <c r="TFL24" s="407"/>
      <c r="TFM24" s="407"/>
      <c r="TFN24" s="407"/>
      <c r="TFO24" s="407"/>
      <c r="TFP24" s="407"/>
      <c r="TFQ24" s="407"/>
      <c r="TFR24" s="407"/>
      <c r="TFS24" s="407"/>
      <c r="TFT24" s="407"/>
      <c r="TFU24" s="407"/>
      <c r="TFV24" s="407"/>
      <c r="TFW24" s="407"/>
      <c r="TFX24" s="407"/>
      <c r="TFY24" s="407"/>
      <c r="TFZ24" s="407"/>
      <c r="TGA24" s="407"/>
      <c r="TGB24" s="407"/>
      <c r="TGC24" s="407"/>
      <c r="TGD24" s="407"/>
      <c r="TGE24" s="407"/>
      <c r="TGF24" s="407"/>
      <c r="TGG24" s="407"/>
      <c r="TGH24" s="407"/>
      <c r="TGI24" s="407"/>
      <c r="TGJ24" s="407"/>
      <c r="TGK24" s="407"/>
      <c r="TGL24" s="407"/>
      <c r="TGM24" s="407"/>
      <c r="TGN24" s="407"/>
      <c r="TGO24" s="407"/>
      <c r="TGP24" s="407"/>
      <c r="TGQ24" s="407"/>
      <c r="TGR24" s="407"/>
      <c r="TGS24" s="407"/>
      <c r="TGT24" s="407"/>
      <c r="TGU24" s="407"/>
      <c r="TGV24" s="407"/>
      <c r="TGW24" s="407"/>
      <c r="TGX24" s="407"/>
      <c r="TGY24" s="407"/>
      <c r="TGZ24" s="407"/>
      <c r="THA24" s="407"/>
      <c r="THB24" s="407"/>
      <c r="THC24" s="407"/>
      <c r="THD24" s="407"/>
      <c r="THE24" s="407"/>
      <c r="THF24" s="407"/>
      <c r="THG24" s="407"/>
      <c r="THH24" s="407"/>
      <c r="THI24" s="407"/>
      <c r="THJ24" s="407"/>
      <c r="THK24" s="407"/>
      <c r="THL24" s="407"/>
      <c r="THM24" s="407"/>
      <c r="THN24" s="407"/>
      <c r="THO24" s="407"/>
      <c r="THP24" s="407"/>
      <c r="THQ24" s="407"/>
      <c r="THR24" s="407"/>
      <c r="THS24" s="407"/>
      <c r="THT24" s="407"/>
      <c r="THU24" s="407"/>
      <c r="THV24" s="407"/>
      <c r="THW24" s="407"/>
      <c r="THX24" s="407"/>
      <c r="THY24" s="407"/>
      <c r="THZ24" s="407"/>
      <c r="TIA24" s="407"/>
      <c r="TIB24" s="407"/>
      <c r="TIC24" s="407"/>
      <c r="TID24" s="407"/>
      <c r="TIE24" s="407"/>
      <c r="TIF24" s="407"/>
      <c r="TIG24" s="407"/>
      <c r="TIH24" s="407"/>
      <c r="TII24" s="407"/>
      <c r="TIJ24" s="407"/>
      <c r="TIK24" s="407"/>
      <c r="TIL24" s="407"/>
      <c r="TIM24" s="407"/>
      <c r="TIN24" s="407"/>
      <c r="TIO24" s="407"/>
      <c r="TIP24" s="407"/>
      <c r="TIQ24" s="407"/>
      <c r="TIR24" s="407"/>
      <c r="TIS24" s="407"/>
      <c r="TIT24" s="407"/>
      <c r="TIU24" s="407"/>
      <c r="TIV24" s="407"/>
      <c r="TIW24" s="407"/>
      <c r="TIX24" s="407"/>
      <c r="TIY24" s="407"/>
      <c r="TIZ24" s="407"/>
      <c r="TJA24" s="407"/>
      <c r="TJB24" s="407"/>
      <c r="TJC24" s="407"/>
      <c r="TJD24" s="407"/>
      <c r="TJE24" s="407"/>
      <c r="TJF24" s="407"/>
      <c r="TJG24" s="407"/>
      <c r="TJH24" s="407"/>
      <c r="TJI24" s="407"/>
      <c r="TJJ24" s="407"/>
      <c r="TJK24" s="407"/>
      <c r="TJL24" s="407"/>
      <c r="TJM24" s="407"/>
      <c r="TJN24" s="407"/>
      <c r="TJO24" s="407"/>
      <c r="TJP24" s="407"/>
      <c r="TJQ24" s="407"/>
      <c r="TJR24" s="407"/>
      <c r="TJS24" s="407"/>
      <c r="TJT24" s="407"/>
      <c r="TJU24" s="407"/>
      <c r="TJV24" s="407"/>
      <c r="TJW24" s="407"/>
      <c r="TJX24" s="407"/>
      <c r="TJY24" s="407"/>
      <c r="TJZ24" s="407"/>
      <c r="TKA24" s="407"/>
      <c r="TKB24" s="407"/>
      <c r="TKC24" s="407"/>
      <c r="TKD24" s="407"/>
      <c r="TKE24" s="407"/>
      <c r="TKF24" s="407"/>
      <c r="TKG24" s="407"/>
      <c r="TKH24" s="407"/>
      <c r="TKI24" s="407"/>
      <c r="TKJ24" s="407"/>
      <c r="TKK24" s="407"/>
      <c r="TKL24" s="407"/>
      <c r="TKM24" s="407"/>
      <c r="TKN24" s="407"/>
      <c r="TKO24" s="407"/>
      <c r="TKP24" s="407"/>
      <c r="TKQ24" s="407"/>
      <c r="TKR24" s="407"/>
      <c r="TKS24" s="407"/>
      <c r="TKT24" s="407"/>
      <c r="TKU24" s="407"/>
      <c r="TKV24" s="407"/>
      <c r="TKW24" s="407"/>
      <c r="TKX24" s="407"/>
      <c r="TKY24" s="407"/>
      <c r="TKZ24" s="407"/>
      <c r="TLA24" s="407"/>
      <c r="TLB24" s="407"/>
      <c r="TLC24" s="407"/>
      <c r="TLD24" s="407"/>
      <c r="TLE24" s="407"/>
      <c r="TLF24" s="407"/>
      <c r="TLG24" s="407"/>
      <c r="TLH24" s="407"/>
      <c r="TLI24" s="407"/>
      <c r="TLJ24" s="407"/>
      <c r="TLK24" s="407"/>
      <c r="TLL24" s="407"/>
      <c r="TLM24" s="407"/>
      <c r="TLN24" s="407"/>
      <c r="TLO24" s="407"/>
      <c r="TLP24" s="407"/>
      <c r="TLQ24" s="407"/>
      <c r="TLR24" s="407"/>
      <c r="TLS24" s="407"/>
      <c r="TLT24" s="407"/>
      <c r="TLU24" s="407"/>
      <c r="TLV24" s="407"/>
      <c r="TLW24" s="407"/>
      <c r="TLX24" s="407"/>
      <c r="TLY24" s="407"/>
      <c r="TLZ24" s="407"/>
      <c r="TMA24" s="407"/>
      <c r="TMB24" s="407"/>
      <c r="TMC24" s="407"/>
      <c r="TMD24" s="407"/>
      <c r="TME24" s="407"/>
      <c r="TMF24" s="407"/>
      <c r="TMG24" s="407"/>
      <c r="TMH24" s="407"/>
      <c r="TMI24" s="407"/>
      <c r="TMJ24" s="407"/>
      <c r="TMK24" s="407"/>
      <c r="TML24" s="407"/>
      <c r="TMM24" s="407"/>
      <c r="TMN24" s="407"/>
      <c r="TMO24" s="407"/>
      <c r="TMP24" s="407"/>
      <c r="TMQ24" s="407"/>
      <c r="TMR24" s="407"/>
      <c r="TMS24" s="407"/>
      <c r="TMT24" s="407"/>
      <c r="TMU24" s="407"/>
      <c r="TMV24" s="407"/>
      <c r="TMW24" s="407"/>
      <c r="TMX24" s="407"/>
      <c r="TMY24" s="407"/>
      <c r="TMZ24" s="407"/>
      <c r="TNA24" s="407"/>
      <c r="TNB24" s="407"/>
      <c r="TNC24" s="407"/>
      <c r="TND24" s="407"/>
      <c r="TNE24" s="407"/>
      <c r="TNF24" s="407"/>
      <c r="TNG24" s="407"/>
      <c r="TNH24" s="407"/>
      <c r="TNI24" s="407"/>
      <c r="TNJ24" s="407"/>
      <c r="TNK24" s="407"/>
      <c r="TNL24" s="407"/>
      <c r="TNM24" s="407"/>
      <c r="TNN24" s="407"/>
      <c r="TNO24" s="407"/>
      <c r="TNP24" s="407"/>
      <c r="TNQ24" s="407"/>
      <c r="TNR24" s="407"/>
      <c r="TNS24" s="407"/>
      <c r="TNT24" s="407"/>
      <c r="TNU24" s="407"/>
      <c r="TNV24" s="407"/>
      <c r="TNW24" s="407"/>
      <c r="TNX24" s="407"/>
      <c r="TNY24" s="407"/>
      <c r="TNZ24" s="407"/>
      <c r="TOA24" s="407"/>
      <c r="TOB24" s="407"/>
      <c r="TOC24" s="407"/>
      <c r="TOD24" s="407"/>
      <c r="TOE24" s="407"/>
      <c r="TOF24" s="407"/>
      <c r="TOG24" s="407"/>
      <c r="TOH24" s="407"/>
      <c r="TOI24" s="407"/>
      <c r="TOJ24" s="407"/>
      <c r="TOK24" s="407"/>
      <c r="TOL24" s="407"/>
      <c r="TOM24" s="407"/>
      <c r="TON24" s="407"/>
      <c r="TOO24" s="407"/>
      <c r="TOP24" s="407"/>
      <c r="TOQ24" s="407"/>
      <c r="TOR24" s="407"/>
      <c r="TOS24" s="407"/>
      <c r="TOT24" s="407"/>
      <c r="TOU24" s="407"/>
      <c r="TOV24" s="407"/>
      <c r="TOW24" s="407"/>
      <c r="TOX24" s="407"/>
      <c r="TOY24" s="407"/>
      <c r="TOZ24" s="407"/>
      <c r="TPA24" s="407"/>
      <c r="TPB24" s="407"/>
      <c r="TPC24" s="407"/>
      <c r="TPD24" s="407"/>
      <c r="TPE24" s="407"/>
      <c r="TPF24" s="407"/>
      <c r="TPG24" s="407"/>
      <c r="TPH24" s="407"/>
      <c r="TPI24" s="407"/>
      <c r="TPJ24" s="407"/>
      <c r="TPK24" s="407"/>
      <c r="TPL24" s="407"/>
      <c r="TPM24" s="407"/>
      <c r="TPN24" s="407"/>
      <c r="TPO24" s="407"/>
      <c r="TPP24" s="407"/>
      <c r="TPQ24" s="407"/>
      <c r="TPR24" s="407"/>
      <c r="TPS24" s="407"/>
      <c r="TPT24" s="407"/>
      <c r="TPU24" s="407"/>
      <c r="TPV24" s="407"/>
      <c r="TPW24" s="407"/>
      <c r="TPX24" s="407"/>
      <c r="TPY24" s="407"/>
      <c r="TPZ24" s="407"/>
      <c r="TQA24" s="407"/>
      <c r="TQB24" s="407"/>
      <c r="TQC24" s="407"/>
      <c r="TQD24" s="407"/>
      <c r="TQE24" s="407"/>
      <c r="TQF24" s="407"/>
      <c r="TQG24" s="407"/>
      <c r="TQH24" s="407"/>
      <c r="TQI24" s="407"/>
      <c r="TQJ24" s="407"/>
      <c r="TQK24" s="407"/>
      <c r="TQL24" s="407"/>
      <c r="TQM24" s="407"/>
      <c r="TQN24" s="407"/>
      <c r="TQO24" s="407"/>
      <c r="TQP24" s="407"/>
      <c r="TQQ24" s="407"/>
      <c r="TQR24" s="407"/>
      <c r="TQS24" s="407"/>
      <c r="TQT24" s="407"/>
      <c r="TQU24" s="407"/>
      <c r="TQV24" s="407"/>
      <c r="TQW24" s="407"/>
      <c r="TQX24" s="407"/>
      <c r="TQY24" s="407"/>
      <c r="TQZ24" s="407"/>
      <c r="TRA24" s="407"/>
      <c r="TRB24" s="407"/>
      <c r="TRC24" s="407"/>
      <c r="TRD24" s="407"/>
      <c r="TRE24" s="407"/>
      <c r="TRF24" s="407"/>
      <c r="TRG24" s="407"/>
      <c r="TRH24" s="407"/>
      <c r="TRI24" s="407"/>
      <c r="TRJ24" s="407"/>
      <c r="TRK24" s="407"/>
      <c r="TRL24" s="407"/>
      <c r="TRM24" s="407"/>
      <c r="TRN24" s="407"/>
      <c r="TRO24" s="407"/>
      <c r="TRP24" s="407"/>
      <c r="TRQ24" s="407"/>
      <c r="TRR24" s="407"/>
      <c r="TRS24" s="407"/>
      <c r="TRT24" s="407"/>
      <c r="TRU24" s="407"/>
      <c r="TRV24" s="407"/>
      <c r="TRW24" s="407"/>
      <c r="TRX24" s="407"/>
      <c r="TRY24" s="407"/>
      <c r="TRZ24" s="407"/>
      <c r="TSA24" s="407"/>
      <c r="TSB24" s="407"/>
      <c r="TSC24" s="407"/>
      <c r="TSD24" s="407"/>
      <c r="TSE24" s="407"/>
      <c r="TSF24" s="407"/>
      <c r="TSG24" s="407"/>
      <c r="TSH24" s="407"/>
      <c r="TSI24" s="407"/>
      <c r="TSJ24" s="407"/>
      <c r="TSK24" s="407"/>
      <c r="TSL24" s="407"/>
      <c r="TSM24" s="407"/>
      <c r="TSN24" s="407"/>
      <c r="TSO24" s="407"/>
      <c r="TSP24" s="407"/>
      <c r="TSQ24" s="407"/>
      <c r="TSR24" s="407"/>
      <c r="TSS24" s="407"/>
      <c r="TST24" s="407"/>
      <c r="TSU24" s="407"/>
      <c r="TSV24" s="407"/>
      <c r="TSW24" s="407"/>
      <c r="TSX24" s="407"/>
      <c r="TSY24" s="407"/>
      <c r="TSZ24" s="407"/>
      <c r="TTA24" s="407"/>
      <c r="TTB24" s="407"/>
      <c r="TTC24" s="407"/>
      <c r="TTD24" s="407"/>
      <c r="TTE24" s="407"/>
      <c r="TTF24" s="407"/>
      <c r="TTG24" s="407"/>
      <c r="TTH24" s="407"/>
      <c r="TTI24" s="407"/>
      <c r="TTJ24" s="407"/>
      <c r="TTK24" s="407"/>
      <c r="TTL24" s="407"/>
      <c r="TTM24" s="407"/>
      <c r="TTN24" s="407"/>
      <c r="TTO24" s="407"/>
      <c r="TTP24" s="407"/>
      <c r="TTQ24" s="407"/>
      <c r="TTR24" s="407"/>
      <c r="TTS24" s="407"/>
      <c r="TTT24" s="407"/>
      <c r="TTU24" s="407"/>
      <c r="TTV24" s="407"/>
      <c r="TTW24" s="407"/>
      <c r="TTX24" s="407"/>
      <c r="TTY24" s="407"/>
      <c r="TTZ24" s="407"/>
      <c r="TUA24" s="407"/>
      <c r="TUB24" s="407"/>
      <c r="TUC24" s="407"/>
      <c r="TUD24" s="407"/>
      <c r="TUE24" s="407"/>
      <c r="TUF24" s="407"/>
      <c r="TUG24" s="407"/>
      <c r="TUH24" s="407"/>
      <c r="TUI24" s="407"/>
      <c r="TUJ24" s="407"/>
      <c r="TUK24" s="407"/>
      <c r="TUL24" s="407"/>
      <c r="TUM24" s="407"/>
      <c r="TUN24" s="407"/>
      <c r="TUO24" s="407"/>
      <c r="TUP24" s="407"/>
      <c r="TUQ24" s="407"/>
      <c r="TUR24" s="407"/>
      <c r="TUS24" s="407"/>
      <c r="TUT24" s="407"/>
      <c r="TUU24" s="407"/>
      <c r="TUV24" s="407"/>
      <c r="TUW24" s="407"/>
      <c r="TUX24" s="407"/>
      <c r="TUY24" s="407"/>
      <c r="TUZ24" s="407"/>
      <c r="TVA24" s="407"/>
      <c r="TVB24" s="407"/>
      <c r="TVC24" s="407"/>
      <c r="TVD24" s="407"/>
      <c r="TVE24" s="407"/>
      <c r="TVF24" s="407"/>
      <c r="TVG24" s="407"/>
      <c r="TVH24" s="407"/>
      <c r="TVI24" s="407"/>
      <c r="TVJ24" s="407"/>
      <c r="TVK24" s="407"/>
      <c r="TVL24" s="407"/>
      <c r="TVM24" s="407"/>
      <c r="TVN24" s="407"/>
      <c r="TVO24" s="407"/>
      <c r="TVP24" s="407"/>
      <c r="TVQ24" s="407"/>
      <c r="TVR24" s="407"/>
      <c r="TVS24" s="407"/>
      <c r="TVT24" s="407"/>
      <c r="TVU24" s="407"/>
      <c r="TVV24" s="407"/>
      <c r="TVW24" s="407"/>
      <c r="TVX24" s="407"/>
      <c r="TVY24" s="407"/>
      <c r="TVZ24" s="407"/>
      <c r="TWA24" s="407"/>
      <c r="TWB24" s="407"/>
      <c r="TWC24" s="407"/>
      <c r="TWD24" s="407"/>
      <c r="TWE24" s="407"/>
      <c r="TWF24" s="407"/>
      <c r="TWG24" s="407"/>
      <c r="TWH24" s="407"/>
      <c r="TWI24" s="407"/>
      <c r="TWJ24" s="407"/>
      <c r="TWK24" s="407"/>
      <c r="TWL24" s="407"/>
      <c r="TWM24" s="407"/>
      <c r="TWN24" s="407"/>
      <c r="TWO24" s="407"/>
      <c r="TWP24" s="407"/>
      <c r="TWQ24" s="407"/>
      <c r="TWR24" s="407"/>
      <c r="TWS24" s="407"/>
      <c r="TWT24" s="407"/>
      <c r="TWU24" s="407"/>
      <c r="TWV24" s="407"/>
      <c r="TWW24" s="407"/>
      <c r="TWX24" s="407"/>
      <c r="TWY24" s="407"/>
      <c r="TWZ24" s="407"/>
      <c r="TXA24" s="407"/>
      <c r="TXB24" s="407"/>
      <c r="TXC24" s="407"/>
      <c r="TXD24" s="407"/>
      <c r="TXE24" s="407"/>
      <c r="TXF24" s="407"/>
      <c r="TXG24" s="407"/>
      <c r="TXH24" s="407"/>
      <c r="TXI24" s="407"/>
      <c r="TXJ24" s="407"/>
      <c r="TXK24" s="407"/>
      <c r="TXL24" s="407"/>
      <c r="TXM24" s="407"/>
      <c r="TXN24" s="407"/>
      <c r="TXO24" s="407"/>
      <c r="TXP24" s="407"/>
      <c r="TXQ24" s="407"/>
      <c r="TXR24" s="407"/>
      <c r="TXS24" s="407"/>
      <c r="TXT24" s="407"/>
      <c r="TXU24" s="407"/>
      <c r="TXV24" s="407"/>
      <c r="TXW24" s="407"/>
      <c r="TXX24" s="407"/>
      <c r="TXY24" s="407"/>
      <c r="TXZ24" s="407"/>
      <c r="TYA24" s="407"/>
      <c r="TYB24" s="407"/>
      <c r="TYC24" s="407"/>
      <c r="TYD24" s="407"/>
      <c r="TYE24" s="407"/>
      <c r="TYF24" s="407"/>
      <c r="TYG24" s="407"/>
      <c r="TYH24" s="407"/>
      <c r="TYI24" s="407"/>
      <c r="TYJ24" s="407"/>
      <c r="TYK24" s="407"/>
      <c r="TYL24" s="407"/>
      <c r="TYM24" s="407"/>
      <c r="TYN24" s="407"/>
      <c r="TYO24" s="407"/>
      <c r="TYP24" s="407"/>
      <c r="TYQ24" s="407"/>
      <c r="TYR24" s="407"/>
      <c r="TYS24" s="407"/>
      <c r="TYT24" s="407"/>
      <c r="TYU24" s="407"/>
      <c r="TYV24" s="407"/>
      <c r="TYW24" s="407"/>
      <c r="TYX24" s="407"/>
      <c r="TYY24" s="407"/>
      <c r="TYZ24" s="407"/>
      <c r="TZA24" s="407"/>
      <c r="TZB24" s="407"/>
      <c r="TZC24" s="407"/>
      <c r="TZD24" s="407"/>
      <c r="TZE24" s="407"/>
      <c r="TZF24" s="407"/>
      <c r="TZG24" s="407"/>
      <c r="TZH24" s="407"/>
      <c r="TZI24" s="407"/>
      <c r="TZJ24" s="407"/>
      <c r="TZK24" s="407"/>
      <c r="TZL24" s="407"/>
      <c r="TZM24" s="407"/>
      <c r="TZN24" s="407"/>
      <c r="TZO24" s="407"/>
      <c r="TZP24" s="407"/>
      <c r="TZQ24" s="407"/>
      <c r="TZR24" s="407"/>
      <c r="TZS24" s="407"/>
      <c r="TZT24" s="407"/>
      <c r="TZU24" s="407"/>
      <c r="TZV24" s="407"/>
      <c r="TZW24" s="407"/>
      <c r="TZX24" s="407"/>
      <c r="TZY24" s="407"/>
      <c r="TZZ24" s="407"/>
      <c r="UAA24" s="407"/>
      <c r="UAB24" s="407"/>
      <c r="UAC24" s="407"/>
      <c r="UAD24" s="407"/>
      <c r="UAE24" s="407"/>
      <c r="UAF24" s="407"/>
      <c r="UAG24" s="407"/>
      <c r="UAH24" s="407"/>
      <c r="UAI24" s="407"/>
      <c r="UAJ24" s="407"/>
      <c r="UAK24" s="407"/>
      <c r="UAL24" s="407"/>
      <c r="UAM24" s="407"/>
      <c r="UAN24" s="407"/>
      <c r="UAO24" s="407"/>
      <c r="UAP24" s="407"/>
      <c r="UAQ24" s="407"/>
      <c r="UAR24" s="407"/>
      <c r="UAS24" s="407"/>
      <c r="UAT24" s="407"/>
      <c r="UAU24" s="407"/>
      <c r="UAV24" s="407"/>
      <c r="UAW24" s="407"/>
      <c r="UAX24" s="407"/>
      <c r="UAY24" s="407"/>
      <c r="UAZ24" s="407"/>
      <c r="UBA24" s="407"/>
      <c r="UBB24" s="407"/>
      <c r="UBC24" s="407"/>
      <c r="UBD24" s="407"/>
      <c r="UBE24" s="407"/>
      <c r="UBF24" s="407"/>
      <c r="UBG24" s="407"/>
      <c r="UBH24" s="407"/>
      <c r="UBI24" s="407"/>
      <c r="UBJ24" s="407"/>
      <c r="UBK24" s="407"/>
      <c r="UBL24" s="407"/>
      <c r="UBM24" s="407"/>
      <c r="UBN24" s="407"/>
      <c r="UBO24" s="407"/>
      <c r="UBP24" s="407"/>
      <c r="UBQ24" s="407"/>
      <c r="UBR24" s="407"/>
      <c r="UBS24" s="407"/>
      <c r="UBT24" s="407"/>
      <c r="UBU24" s="407"/>
      <c r="UBV24" s="407"/>
      <c r="UBW24" s="407"/>
      <c r="UBX24" s="407"/>
      <c r="UBY24" s="407"/>
      <c r="UBZ24" s="407"/>
      <c r="UCA24" s="407"/>
      <c r="UCB24" s="407"/>
      <c r="UCC24" s="407"/>
      <c r="UCD24" s="407"/>
      <c r="UCE24" s="407"/>
      <c r="UCF24" s="407"/>
      <c r="UCG24" s="407"/>
      <c r="UCH24" s="407"/>
      <c r="UCI24" s="407"/>
      <c r="UCJ24" s="407"/>
      <c r="UCK24" s="407"/>
      <c r="UCL24" s="407"/>
      <c r="UCM24" s="407"/>
      <c r="UCN24" s="407"/>
      <c r="UCO24" s="407"/>
      <c r="UCP24" s="407"/>
      <c r="UCQ24" s="407"/>
      <c r="UCR24" s="407"/>
      <c r="UCS24" s="407"/>
      <c r="UCT24" s="407"/>
      <c r="UCU24" s="407"/>
      <c r="UCV24" s="407"/>
      <c r="UCW24" s="407"/>
      <c r="UCX24" s="407"/>
      <c r="UCY24" s="407"/>
      <c r="UCZ24" s="407"/>
      <c r="UDA24" s="407"/>
      <c r="UDB24" s="407"/>
      <c r="UDC24" s="407"/>
      <c r="UDD24" s="407"/>
      <c r="UDE24" s="407"/>
      <c r="UDF24" s="407"/>
      <c r="UDG24" s="407"/>
      <c r="UDH24" s="407"/>
      <c r="UDI24" s="407"/>
      <c r="UDJ24" s="407"/>
      <c r="UDK24" s="407"/>
      <c r="UDL24" s="407"/>
      <c r="UDM24" s="407"/>
      <c r="UDN24" s="407"/>
      <c r="UDO24" s="407"/>
      <c r="UDP24" s="407"/>
      <c r="UDQ24" s="407"/>
      <c r="UDR24" s="407"/>
      <c r="UDS24" s="407"/>
      <c r="UDT24" s="407"/>
      <c r="UDU24" s="407"/>
      <c r="UDV24" s="407"/>
      <c r="UDW24" s="407"/>
      <c r="UDX24" s="407"/>
      <c r="UDY24" s="407"/>
      <c r="UDZ24" s="407"/>
      <c r="UEA24" s="407"/>
      <c r="UEB24" s="407"/>
      <c r="UEC24" s="407"/>
      <c r="UED24" s="407"/>
      <c r="UEE24" s="407"/>
      <c r="UEF24" s="407"/>
      <c r="UEG24" s="407"/>
      <c r="UEH24" s="407"/>
      <c r="UEI24" s="407"/>
      <c r="UEJ24" s="407"/>
      <c r="UEK24" s="407"/>
      <c r="UEL24" s="407"/>
      <c r="UEM24" s="407"/>
      <c r="UEN24" s="407"/>
      <c r="UEO24" s="407"/>
      <c r="UEP24" s="407"/>
      <c r="UEQ24" s="407"/>
      <c r="UER24" s="407"/>
      <c r="UES24" s="407"/>
      <c r="UET24" s="407"/>
      <c r="UEU24" s="407"/>
      <c r="UEV24" s="407"/>
      <c r="UEW24" s="407"/>
      <c r="UEX24" s="407"/>
      <c r="UEY24" s="407"/>
      <c r="UEZ24" s="407"/>
      <c r="UFA24" s="407"/>
      <c r="UFB24" s="407"/>
      <c r="UFC24" s="407"/>
      <c r="UFD24" s="407"/>
      <c r="UFE24" s="407"/>
      <c r="UFF24" s="407"/>
      <c r="UFG24" s="407"/>
      <c r="UFH24" s="407"/>
      <c r="UFI24" s="407"/>
      <c r="UFJ24" s="407"/>
      <c r="UFK24" s="407"/>
      <c r="UFL24" s="407"/>
      <c r="UFM24" s="407"/>
      <c r="UFN24" s="407"/>
      <c r="UFO24" s="407"/>
      <c r="UFP24" s="407"/>
      <c r="UFQ24" s="407"/>
      <c r="UFR24" s="407"/>
      <c r="UFS24" s="407"/>
      <c r="UFT24" s="407"/>
      <c r="UFU24" s="407"/>
      <c r="UFV24" s="407"/>
      <c r="UFW24" s="407"/>
      <c r="UFX24" s="407"/>
      <c r="UFY24" s="407"/>
      <c r="UFZ24" s="407"/>
      <c r="UGA24" s="407"/>
      <c r="UGB24" s="407"/>
      <c r="UGC24" s="407"/>
      <c r="UGD24" s="407"/>
      <c r="UGE24" s="407"/>
      <c r="UGF24" s="407"/>
      <c r="UGG24" s="407"/>
      <c r="UGH24" s="407"/>
      <c r="UGI24" s="407"/>
      <c r="UGJ24" s="407"/>
      <c r="UGK24" s="407"/>
      <c r="UGL24" s="407"/>
      <c r="UGM24" s="407"/>
      <c r="UGN24" s="407"/>
      <c r="UGO24" s="407"/>
      <c r="UGP24" s="407"/>
      <c r="UGQ24" s="407"/>
      <c r="UGR24" s="407"/>
      <c r="UGS24" s="407"/>
      <c r="UGT24" s="407"/>
      <c r="UGU24" s="407"/>
      <c r="UGV24" s="407"/>
      <c r="UGW24" s="407"/>
      <c r="UGX24" s="407"/>
      <c r="UGY24" s="407"/>
      <c r="UGZ24" s="407"/>
      <c r="UHA24" s="407"/>
      <c r="UHB24" s="407"/>
      <c r="UHC24" s="407"/>
      <c r="UHD24" s="407"/>
      <c r="UHE24" s="407"/>
      <c r="UHF24" s="407"/>
      <c r="UHG24" s="407"/>
      <c r="UHH24" s="407"/>
      <c r="UHI24" s="407"/>
      <c r="UHJ24" s="407"/>
      <c r="UHK24" s="407"/>
      <c r="UHL24" s="407"/>
      <c r="UHM24" s="407"/>
      <c r="UHN24" s="407"/>
      <c r="UHO24" s="407"/>
      <c r="UHP24" s="407"/>
      <c r="UHQ24" s="407"/>
      <c r="UHR24" s="407"/>
      <c r="UHS24" s="407"/>
      <c r="UHT24" s="407"/>
      <c r="UHU24" s="407"/>
      <c r="UHV24" s="407"/>
      <c r="UHW24" s="407"/>
      <c r="UHX24" s="407"/>
      <c r="UHY24" s="407"/>
      <c r="UHZ24" s="407"/>
      <c r="UIA24" s="407"/>
      <c r="UIB24" s="407"/>
      <c r="UIC24" s="407"/>
      <c r="UID24" s="407"/>
      <c r="UIE24" s="407"/>
      <c r="UIF24" s="407"/>
      <c r="UIG24" s="407"/>
      <c r="UIH24" s="407"/>
      <c r="UII24" s="407"/>
      <c r="UIJ24" s="407"/>
      <c r="UIK24" s="407"/>
      <c r="UIL24" s="407"/>
      <c r="UIM24" s="407"/>
      <c r="UIN24" s="407"/>
      <c r="UIO24" s="407"/>
      <c r="UIP24" s="407"/>
      <c r="UIQ24" s="407"/>
      <c r="UIR24" s="407"/>
      <c r="UIS24" s="407"/>
      <c r="UIT24" s="407"/>
      <c r="UIU24" s="407"/>
      <c r="UIV24" s="407"/>
      <c r="UIW24" s="407"/>
      <c r="UIX24" s="407"/>
      <c r="UIY24" s="407"/>
      <c r="UIZ24" s="407"/>
      <c r="UJA24" s="407"/>
      <c r="UJB24" s="407"/>
      <c r="UJC24" s="407"/>
      <c r="UJD24" s="407"/>
      <c r="UJE24" s="407"/>
      <c r="UJF24" s="407"/>
      <c r="UJG24" s="407"/>
      <c r="UJH24" s="407"/>
      <c r="UJI24" s="407"/>
      <c r="UJJ24" s="407"/>
      <c r="UJK24" s="407"/>
      <c r="UJL24" s="407"/>
      <c r="UJM24" s="407"/>
      <c r="UJN24" s="407"/>
      <c r="UJO24" s="407"/>
      <c r="UJP24" s="407"/>
      <c r="UJQ24" s="407"/>
      <c r="UJR24" s="407"/>
      <c r="UJS24" s="407"/>
      <c r="UJT24" s="407"/>
      <c r="UJU24" s="407"/>
      <c r="UJV24" s="407"/>
      <c r="UJW24" s="407"/>
      <c r="UJX24" s="407"/>
      <c r="UJY24" s="407"/>
      <c r="UJZ24" s="407"/>
      <c r="UKA24" s="407"/>
      <c r="UKB24" s="407"/>
      <c r="UKC24" s="407"/>
      <c r="UKD24" s="407"/>
      <c r="UKE24" s="407"/>
      <c r="UKF24" s="407"/>
      <c r="UKG24" s="407"/>
      <c r="UKH24" s="407"/>
      <c r="UKI24" s="407"/>
      <c r="UKJ24" s="407"/>
      <c r="UKK24" s="407"/>
      <c r="UKL24" s="407"/>
      <c r="UKM24" s="407"/>
      <c r="UKN24" s="407"/>
      <c r="UKO24" s="407"/>
      <c r="UKP24" s="407"/>
      <c r="UKQ24" s="407"/>
      <c r="UKR24" s="407"/>
      <c r="UKS24" s="407"/>
      <c r="UKT24" s="407"/>
      <c r="UKU24" s="407"/>
      <c r="UKV24" s="407"/>
      <c r="UKW24" s="407"/>
      <c r="UKX24" s="407"/>
      <c r="UKY24" s="407"/>
      <c r="UKZ24" s="407"/>
      <c r="ULA24" s="407"/>
      <c r="ULB24" s="407"/>
      <c r="ULC24" s="407"/>
      <c r="ULD24" s="407"/>
      <c r="ULE24" s="407"/>
      <c r="ULF24" s="407"/>
      <c r="ULG24" s="407"/>
      <c r="ULH24" s="407"/>
      <c r="ULI24" s="407"/>
      <c r="ULJ24" s="407"/>
      <c r="ULK24" s="407"/>
      <c r="ULL24" s="407"/>
      <c r="ULM24" s="407"/>
      <c r="ULN24" s="407"/>
      <c r="ULO24" s="407"/>
      <c r="ULP24" s="407"/>
      <c r="ULQ24" s="407"/>
      <c r="ULR24" s="407"/>
      <c r="ULS24" s="407"/>
      <c r="ULT24" s="407"/>
      <c r="ULU24" s="407"/>
      <c r="ULV24" s="407"/>
      <c r="ULW24" s="407"/>
      <c r="ULX24" s="407"/>
      <c r="ULY24" s="407"/>
      <c r="ULZ24" s="407"/>
      <c r="UMA24" s="407"/>
      <c r="UMB24" s="407"/>
      <c r="UMC24" s="407"/>
      <c r="UMD24" s="407"/>
      <c r="UME24" s="407"/>
      <c r="UMF24" s="407"/>
      <c r="UMG24" s="407"/>
      <c r="UMH24" s="407"/>
      <c r="UMI24" s="407"/>
      <c r="UMJ24" s="407"/>
      <c r="UMK24" s="407"/>
      <c r="UML24" s="407"/>
      <c r="UMM24" s="407"/>
      <c r="UMN24" s="407"/>
      <c r="UMO24" s="407"/>
      <c r="UMP24" s="407"/>
      <c r="UMQ24" s="407"/>
      <c r="UMR24" s="407"/>
      <c r="UMS24" s="407"/>
      <c r="UMT24" s="407"/>
      <c r="UMU24" s="407"/>
      <c r="UMV24" s="407"/>
      <c r="UMW24" s="407"/>
      <c r="UMX24" s="407"/>
      <c r="UMY24" s="407"/>
      <c r="UMZ24" s="407"/>
      <c r="UNA24" s="407"/>
      <c r="UNB24" s="407"/>
      <c r="UNC24" s="407"/>
      <c r="UND24" s="407"/>
      <c r="UNE24" s="407"/>
      <c r="UNF24" s="407"/>
      <c r="UNG24" s="407"/>
      <c r="UNH24" s="407"/>
      <c r="UNI24" s="407"/>
      <c r="UNJ24" s="407"/>
      <c r="UNK24" s="407"/>
      <c r="UNL24" s="407"/>
      <c r="UNM24" s="407"/>
      <c r="UNN24" s="407"/>
      <c r="UNO24" s="407"/>
      <c r="UNP24" s="407"/>
      <c r="UNQ24" s="407"/>
      <c r="UNR24" s="407"/>
      <c r="UNS24" s="407"/>
      <c r="UNT24" s="407"/>
      <c r="UNU24" s="407"/>
      <c r="UNV24" s="407"/>
      <c r="UNW24" s="407"/>
      <c r="UNX24" s="407"/>
      <c r="UNY24" s="407"/>
      <c r="UNZ24" s="407"/>
      <c r="UOA24" s="407"/>
      <c r="UOB24" s="407"/>
      <c r="UOC24" s="407"/>
      <c r="UOD24" s="407"/>
      <c r="UOE24" s="407"/>
      <c r="UOF24" s="407"/>
      <c r="UOG24" s="407"/>
      <c r="UOH24" s="407"/>
      <c r="UOI24" s="407"/>
      <c r="UOJ24" s="407"/>
      <c r="UOK24" s="407"/>
      <c r="UOL24" s="407"/>
      <c r="UOM24" s="407"/>
      <c r="UON24" s="407"/>
      <c r="UOO24" s="407"/>
      <c r="UOP24" s="407"/>
      <c r="UOQ24" s="407"/>
      <c r="UOR24" s="407"/>
      <c r="UOS24" s="407"/>
      <c r="UOT24" s="407"/>
      <c r="UOU24" s="407"/>
      <c r="UOV24" s="407"/>
      <c r="UOW24" s="407"/>
      <c r="UOX24" s="407"/>
      <c r="UOY24" s="407"/>
      <c r="UOZ24" s="407"/>
      <c r="UPA24" s="407"/>
      <c r="UPB24" s="407"/>
      <c r="UPC24" s="407"/>
      <c r="UPD24" s="407"/>
      <c r="UPE24" s="407"/>
      <c r="UPF24" s="407"/>
      <c r="UPG24" s="407"/>
      <c r="UPH24" s="407"/>
      <c r="UPI24" s="407"/>
      <c r="UPJ24" s="407"/>
      <c r="UPK24" s="407"/>
      <c r="UPL24" s="407"/>
      <c r="UPM24" s="407"/>
      <c r="UPN24" s="407"/>
      <c r="UPO24" s="407"/>
      <c r="UPP24" s="407"/>
      <c r="UPQ24" s="407"/>
      <c r="UPR24" s="407"/>
      <c r="UPS24" s="407"/>
      <c r="UPT24" s="407"/>
      <c r="UPU24" s="407"/>
      <c r="UPV24" s="407"/>
      <c r="UPW24" s="407"/>
      <c r="UPX24" s="407"/>
      <c r="UPY24" s="407"/>
      <c r="UPZ24" s="407"/>
      <c r="UQA24" s="407"/>
      <c r="UQB24" s="407"/>
      <c r="UQC24" s="407"/>
      <c r="UQD24" s="407"/>
      <c r="UQE24" s="407"/>
      <c r="UQF24" s="407"/>
      <c r="UQG24" s="407"/>
      <c r="UQH24" s="407"/>
      <c r="UQI24" s="407"/>
      <c r="UQJ24" s="407"/>
      <c r="UQK24" s="407"/>
      <c r="UQL24" s="407"/>
      <c r="UQM24" s="407"/>
      <c r="UQN24" s="407"/>
      <c r="UQO24" s="407"/>
      <c r="UQP24" s="407"/>
      <c r="UQQ24" s="407"/>
      <c r="UQR24" s="407"/>
      <c r="UQS24" s="407"/>
      <c r="UQT24" s="407"/>
      <c r="UQU24" s="407"/>
      <c r="UQV24" s="407"/>
      <c r="UQW24" s="407"/>
      <c r="UQX24" s="407"/>
      <c r="UQY24" s="407"/>
      <c r="UQZ24" s="407"/>
      <c r="URA24" s="407"/>
      <c r="URB24" s="407"/>
      <c r="URC24" s="407"/>
      <c r="URD24" s="407"/>
      <c r="URE24" s="407"/>
      <c r="URF24" s="407"/>
      <c r="URG24" s="407"/>
      <c r="URH24" s="407"/>
      <c r="URI24" s="407"/>
      <c r="URJ24" s="407"/>
      <c r="URK24" s="407"/>
      <c r="URL24" s="407"/>
      <c r="URM24" s="407"/>
      <c r="URN24" s="407"/>
      <c r="URO24" s="407"/>
      <c r="URP24" s="407"/>
      <c r="URQ24" s="407"/>
      <c r="URR24" s="407"/>
      <c r="URS24" s="407"/>
      <c r="URT24" s="407"/>
      <c r="URU24" s="407"/>
      <c r="URV24" s="407"/>
      <c r="URW24" s="407"/>
      <c r="URX24" s="407"/>
      <c r="URY24" s="407"/>
      <c r="URZ24" s="407"/>
      <c r="USA24" s="407"/>
      <c r="USB24" s="407"/>
      <c r="USC24" s="407"/>
      <c r="USD24" s="407"/>
      <c r="USE24" s="407"/>
      <c r="USF24" s="407"/>
      <c r="USG24" s="407"/>
      <c r="USH24" s="407"/>
      <c r="USI24" s="407"/>
      <c r="USJ24" s="407"/>
      <c r="USK24" s="407"/>
      <c r="USL24" s="407"/>
      <c r="USM24" s="407"/>
      <c r="USN24" s="407"/>
      <c r="USO24" s="407"/>
      <c r="USP24" s="407"/>
      <c r="USQ24" s="407"/>
      <c r="USR24" s="407"/>
      <c r="USS24" s="407"/>
      <c r="UST24" s="407"/>
      <c r="USU24" s="407"/>
      <c r="USV24" s="407"/>
      <c r="USW24" s="407"/>
      <c r="USX24" s="407"/>
      <c r="USY24" s="407"/>
      <c r="USZ24" s="407"/>
      <c r="UTA24" s="407"/>
      <c r="UTB24" s="407"/>
      <c r="UTC24" s="407"/>
      <c r="UTD24" s="407"/>
      <c r="UTE24" s="407"/>
      <c r="UTF24" s="407"/>
      <c r="UTG24" s="407"/>
      <c r="UTH24" s="407"/>
      <c r="UTI24" s="407"/>
      <c r="UTJ24" s="407"/>
      <c r="UTK24" s="407"/>
      <c r="UTL24" s="407"/>
      <c r="UTM24" s="407"/>
      <c r="UTN24" s="407"/>
      <c r="UTO24" s="407"/>
      <c r="UTP24" s="407"/>
      <c r="UTQ24" s="407"/>
      <c r="UTR24" s="407"/>
      <c r="UTS24" s="407"/>
      <c r="UTT24" s="407"/>
      <c r="UTU24" s="407"/>
      <c r="UTV24" s="407"/>
      <c r="UTW24" s="407"/>
      <c r="UTX24" s="407"/>
      <c r="UTY24" s="407"/>
      <c r="UTZ24" s="407"/>
      <c r="UUA24" s="407"/>
      <c r="UUB24" s="407"/>
      <c r="UUC24" s="407"/>
      <c r="UUD24" s="407"/>
      <c r="UUE24" s="407"/>
      <c r="UUF24" s="407"/>
      <c r="UUG24" s="407"/>
      <c r="UUH24" s="407"/>
      <c r="UUI24" s="407"/>
      <c r="UUJ24" s="407"/>
      <c r="UUK24" s="407"/>
      <c r="UUL24" s="407"/>
      <c r="UUM24" s="407"/>
      <c r="UUN24" s="407"/>
      <c r="UUO24" s="407"/>
      <c r="UUP24" s="407"/>
      <c r="UUQ24" s="407"/>
      <c r="UUR24" s="407"/>
      <c r="UUS24" s="407"/>
      <c r="UUT24" s="407"/>
      <c r="UUU24" s="407"/>
      <c r="UUV24" s="407"/>
      <c r="UUW24" s="407"/>
      <c r="UUX24" s="407"/>
      <c r="UUY24" s="407"/>
      <c r="UUZ24" s="407"/>
      <c r="UVA24" s="407"/>
      <c r="UVB24" s="407"/>
      <c r="UVC24" s="407"/>
      <c r="UVD24" s="407"/>
      <c r="UVE24" s="407"/>
      <c r="UVF24" s="407"/>
      <c r="UVG24" s="407"/>
      <c r="UVH24" s="407"/>
      <c r="UVI24" s="407"/>
      <c r="UVJ24" s="407"/>
      <c r="UVK24" s="407"/>
      <c r="UVL24" s="407"/>
      <c r="UVM24" s="407"/>
      <c r="UVN24" s="407"/>
      <c r="UVO24" s="407"/>
      <c r="UVP24" s="407"/>
      <c r="UVQ24" s="407"/>
      <c r="UVR24" s="407"/>
      <c r="UVS24" s="407"/>
      <c r="UVT24" s="407"/>
      <c r="UVU24" s="407"/>
      <c r="UVV24" s="407"/>
      <c r="UVW24" s="407"/>
      <c r="UVX24" s="407"/>
      <c r="UVY24" s="407"/>
      <c r="UVZ24" s="407"/>
      <c r="UWA24" s="407"/>
      <c r="UWB24" s="407"/>
      <c r="UWC24" s="407"/>
      <c r="UWD24" s="407"/>
      <c r="UWE24" s="407"/>
      <c r="UWF24" s="407"/>
      <c r="UWG24" s="407"/>
      <c r="UWH24" s="407"/>
      <c r="UWI24" s="407"/>
      <c r="UWJ24" s="407"/>
      <c r="UWK24" s="407"/>
      <c r="UWL24" s="407"/>
      <c r="UWM24" s="407"/>
      <c r="UWN24" s="407"/>
      <c r="UWO24" s="407"/>
      <c r="UWP24" s="407"/>
      <c r="UWQ24" s="407"/>
      <c r="UWR24" s="407"/>
      <c r="UWS24" s="407"/>
      <c r="UWT24" s="407"/>
      <c r="UWU24" s="407"/>
      <c r="UWV24" s="407"/>
      <c r="UWW24" s="407"/>
      <c r="UWX24" s="407"/>
      <c r="UWY24" s="407"/>
      <c r="UWZ24" s="407"/>
      <c r="UXA24" s="407"/>
      <c r="UXB24" s="407"/>
      <c r="UXC24" s="407"/>
      <c r="UXD24" s="407"/>
      <c r="UXE24" s="407"/>
      <c r="UXF24" s="407"/>
      <c r="UXG24" s="407"/>
      <c r="UXH24" s="407"/>
      <c r="UXI24" s="407"/>
      <c r="UXJ24" s="407"/>
      <c r="UXK24" s="407"/>
      <c r="UXL24" s="407"/>
      <c r="UXM24" s="407"/>
      <c r="UXN24" s="407"/>
      <c r="UXO24" s="407"/>
      <c r="UXP24" s="407"/>
      <c r="UXQ24" s="407"/>
      <c r="UXR24" s="407"/>
      <c r="UXS24" s="407"/>
      <c r="UXT24" s="407"/>
      <c r="UXU24" s="407"/>
      <c r="UXV24" s="407"/>
      <c r="UXW24" s="407"/>
      <c r="UXX24" s="407"/>
      <c r="UXY24" s="407"/>
      <c r="UXZ24" s="407"/>
      <c r="UYA24" s="407"/>
      <c r="UYB24" s="407"/>
      <c r="UYC24" s="407"/>
      <c r="UYD24" s="407"/>
      <c r="UYE24" s="407"/>
      <c r="UYF24" s="407"/>
      <c r="UYG24" s="407"/>
      <c r="UYH24" s="407"/>
      <c r="UYI24" s="407"/>
      <c r="UYJ24" s="407"/>
      <c r="UYK24" s="407"/>
      <c r="UYL24" s="407"/>
      <c r="UYM24" s="407"/>
      <c r="UYN24" s="407"/>
      <c r="UYO24" s="407"/>
      <c r="UYP24" s="407"/>
      <c r="UYQ24" s="407"/>
      <c r="UYR24" s="407"/>
      <c r="UYS24" s="407"/>
      <c r="UYT24" s="407"/>
      <c r="UYU24" s="407"/>
      <c r="UYV24" s="407"/>
      <c r="UYW24" s="407"/>
      <c r="UYX24" s="407"/>
      <c r="UYY24" s="407"/>
      <c r="UYZ24" s="407"/>
      <c r="UZA24" s="407"/>
      <c r="UZB24" s="407"/>
      <c r="UZC24" s="407"/>
      <c r="UZD24" s="407"/>
      <c r="UZE24" s="407"/>
      <c r="UZF24" s="407"/>
      <c r="UZG24" s="407"/>
      <c r="UZH24" s="407"/>
      <c r="UZI24" s="407"/>
      <c r="UZJ24" s="407"/>
      <c r="UZK24" s="407"/>
      <c r="UZL24" s="407"/>
      <c r="UZM24" s="407"/>
      <c r="UZN24" s="407"/>
      <c r="UZO24" s="407"/>
      <c r="UZP24" s="407"/>
      <c r="UZQ24" s="407"/>
      <c r="UZR24" s="407"/>
      <c r="UZS24" s="407"/>
      <c r="UZT24" s="407"/>
      <c r="UZU24" s="407"/>
      <c r="UZV24" s="407"/>
      <c r="UZW24" s="407"/>
      <c r="UZX24" s="407"/>
      <c r="UZY24" s="407"/>
      <c r="UZZ24" s="407"/>
      <c r="VAA24" s="407"/>
      <c r="VAB24" s="407"/>
      <c r="VAC24" s="407"/>
      <c r="VAD24" s="407"/>
      <c r="VAE24" s="407"/>
      <c r="VAF24" s="407"/>
      <c r="VAG24" s="407"/>
      <c r="VAH24" s="407"/>
      <c r="VAI24" s="407"/>
      <c r="VAJ24" s="407"/>
      <c r="VAK24" s="407"/>
      <c r="VAL24" s="407"/>
      <c r="VAM24" s="407"/>
      <c r="VAN24" s="407"/>
      <c r="VAO24" s="407"/>
      <c r="VAP24" s="407"/>
      <c r="VAQ24" s="407"/>
      <c r="VAR24" s="407"/>
      <c r="VAS24" s="407"/>
      <c r="VAT24" s="407"/>
      <c r="VAU24" s="407"/>
      <c r="VAV24" s="407"/>
      <c r="VAW24" s="407"/>
      <c r="VAX24" s="407"/>
      <c r="VAY24" s="407"/>
      <c r="VAZ24" s="407"/>
      <c r="VBA24" s="407"/>
      <c r="VBB24" s="407"/>
      <c r="VBC24" s="407"/>
      <c r="VBD24" s="407"/>
      <c r="VBE24" s="407"/>
      <c r="VBF24" s="407"/>
      <c r="VBG24" s="407"/>
      <c r="VBH24" s="407"/>
      <c r="VBI24" s="407"/>
      <c r="VBJ24" s="407"/>
      <c r="VBK24" s="407"/>
      <c r="VBL24" s="407"/>
      <c r="VBM24" s="407"/>
      <c r="VBN24" s="407"/>
      <c r="VBO24" s="407"/>
      <c r="VBP24" s="407"/>
      <c r="VBQ24" s="407"/>
      <c r="VBR24" s="407"/>
      <c r="VBS24" s="407"/>
      <c r="VBT24" s="407"/>
      <c r="VBU24" s="407"/>
      <c r="VBV24" s="407"/>
      <c r="VBW24" s="407"/>
      <c r="VBX24" s="407"/>
      <c r="VBY24" s="407"/>
      <c r="VBZ24" s="407"/>
      <c r="VCA24" s="407"/>
      <c r="VCB24" s="407"/>
      <c r="VCC24" s="407"/>
      <c r="VCD24" s="407"/>
      <c r="VCE24" s="407"/>
      <c r="VCF24" s="407"/>
      <c r="VCG24" s="407"/>
      <c r="VCH24" s="407"/>
      <c r="VCI24" s="407"/>
      <c r="VCJ24" s="407"/>
      <c r="VCK24" s="407"/>
      <c r="VCL24" s="407"/>
      <c r="VCM24" s="407"/>
      <c r="VCN24" s="407"/>
      <c r="VCO24" s="407"/>
      <c r="VCP24" s="407"/>
      <c r="VCQ24" s="407"/>
      <c r="VCR24" s="407"/>
      <c r="VCS24" s="407"/>
      <c r="VCT24" s="407"/>
      <c r="VCU24" s="407"/>
      <c r="VCV24" s="407"/>
      <c r="VCW24" s="407"/>
      <c r="VCX24" s="407"/>
      <c r="VCY24" s="407"/>
      <c r="VCZ24" s="407"/>
      <c r="VDA24" s="407"/>
      <c r="VDB24" s="407"/>
      <c r="VDC24" s="407"/>
      <c r="VDD24" s="407"/>
      <c r="VDE24" s="407"/>
      <c r="VDF24" s="407"/>
      <c r="VDG24" s="407"/>
      <c r="VDH24" s="407"/>
      <c r="VDI24" s="407"/>
      <c r="VDJ24" s="407"/>
      <c r="VDK24" s="407"/>
      <c r="VDL24" s="407"/>
      <c r="VDM24" s="407"/>
      <c r="VDN24" s="407"/>
      <c r="VDO24" s="407"/>
      <c r="VDP24" s="407"/>
      <c r="VDQ24" s="407"/>
      <c r="VDR24" s="407"/>
      <c r="VDS24" s="407"/>
      <c r="VDT24" s="407"/>
      <c r="VDU24" s="407"/>
      <c r="VDV24" s="407"/>
      <c r="VDW24" s="407"/>
      <c r="VDX24" s="407"/>
      <c r="VDY24" s="407"/>
      <c r="VDZ24" s="407"/>
      <c r="VEA24" s="407"/>
      <c r="VEB24" s="407"/>
      <c r="VEC24" s="407"/>
      <c r="VED24" s="407"/>
      <c r="VEE24" s="407"/>
      <c r="VEF24" s="407"/>
      <c r="VEG24" s="407"/>
      <c r="VEH24" s="407"/>
      <c r="VEI24" s="407"/>
      <c r="VEJ24" s="407"/>
      <c r="VEK24" s="407"/>
      <c r="VEL24" s="407"/>
      <c r="VEM24" s="407"/>
      <c r="VEN24" s="407"/>
      <c r="VEO24" s="407"/>
      <c r="VEP24" s="407"/>
      <c r="VEQ24" s="407"/>
      <c r="VER24" s="407"/>
      <c r="VES24" s="407"/>
      <c r="VET24" s="407"/>
      <c r="VEU24" s="407"/>
      <c r="VEV24" s="407"/>
      <c r="VEW24" s="407"/>
      <c r="VEX24" s="407"/>
      <c r="VEY24" s="407"/>
      <c r="VEZ24" s="407"/>
      <c r="VFA24" s="407"/>
      <c r="VFB24" s="407"/>
      <c r="VFC24" s="407"/>
      <c r="VFD24" s="407"/>
      <c r="VFE24" s="407"/>
      <c r="VFF24" s="407"/>
      <c r="VFG24" s="407"/>
      <c r="VFH24" s="407"/>
      <c r="VFI24" s="407"/>
      <c r="VFJ24" s="407"/>
      <c r="VFK24" s="407"/>
      <c r="VFL24" s="407"/>
      <c r="VFM24" s="407"/>
      <c r="VFN24" s="407"/>
      <c r="VFO24" s="407"/>
      <c r="VFP24" s="407"/>
      <c r="VFQ24" s="407"/>
      <c r="VFR24" s="407"/>
      <c r="VFS24" s="407"/>
      <c r="VFT24" s="407"/>
      <c r="VFU24" s="407"/>
      <c r="VFV24" s="407"/>
      <c r="VFW24" s="407"/>
      <c r="VFX24" s="407"/>
      <c r="VFY24" s="407"/>
      <c r="VFZ24" s="407"/>
      <c r="VGA24" s="407"/>
      <c r="VGB24" s="407"/>
      <c r="VGC24" s="407"/>
      <c r="VGD24" s="407"/>
      <c r="VGE24" s="407"/>
      <c r="VGF24" s="407"/>
      <c r="VGG24" s="407"/>
      <c r="VGH24" s="407"/>
      <c r="VGI24" s="407"/>
      <c r="VGJ24" s="407"/>
      <c r="VGK24" s="407"/>
      <c r="VGL24" s="407"/>
      <c r="VGM24" s="407"/>
      <c r="VGN24" s="407"/>
      <c r="VGO24" s="407"/>
      <c r="VGP24" s="407"/>
      <c r="VGQ24" s="407"/>
      <c r="VGR24" s="407"/>
      <c r="VGS24" s="407"/>
      <c r="VGT24" s="407"/>
      <c r="VGU24" s="407"/>
      <c r="VGV24" s="407"/>
      <c r="VGW24" s="407"/>
      <c r="VGX24" s="407"/>
      <c r="VGY24" s="407"/>
      <c r="VGZ24" s="407"/>
      <c r="VHA24" s="407"/>
      <c r="VHB24" s="407"/>
      <c r="VHC24" s="407"/>
      <c r="VHD24" s="407"/>
      <c r="VHE24" s="407"/>
      <c r="VHF24" s="407"/>
      <c r="VHG24" s="407"/>
      <c r="VHH24" s="407"/>
      <c r="VHI24" s="407"/>
      <c r="VHJ24" s="407"/>
      <c r="VHK24" s="407"/>
      <c r="VHL24" s="407"/>
      <c r="VHM24" s="407"/>
      <c r="VHN24" s="407"/>
      <c r="VHO24" s="407"/>
      <c r="VHP24" s="407"/>
      <c r="VHQ24" s="407"/>
      <c r="VHR24" s="407"/>
      <c r="VHS24" s="407"/>
      <c r="VHT24" s="407"/>
      <c r="VHU24" s="407"/>
      <c r="VHV24" s="407"/>
      <c r="VHW24" s="407"/>
      <c r="VHX24" s="407"/>
      <c r="VHY24" s="407"/>
      <c r="VHZ24" s="407"/>
      <c r="VIA24" s="407"/>
      <c r="VIB24" s="407"/>
      <c r="VIC24" s="407"/>
      <c r="VID24" s="407"/>
      <c r="VIE24" s="407"/>
      <c r="VIF24" s="407"/>
      <c r="VIG24" s="407"/>
      <c r="VIH24" s="407"/>
      <c r="VII24" s="407"/>
      <c r="VIJ24" s="407"/>
      <c r="VIK24" s="407"/>
      <c r="VIL24" s="407"/>
      <c r="VIM24" s="407"/>
      <c r="VIN24" s="407"/>
      <c r="VIO24" s="407"/>
      <c r="VIP24" s="407"/>
      <c r="VIQ24" s="407"/>
      <c r="VIR24" s="407"/>
      <c r="VIS24" s="407"/>
      <c r="VIT24" s="407"/>
      <c r="VIU24" s="407"/>
      <c r="VIV24" s="407"/>
      <c r="VIW24" s="407"/>
      <c r="VIX24" s="407"/>
      <c r="VIY24" s="407"/>
      <c r="VIZ24" s="407"/>
      <c r="VJA24" s="407"/>
      <c r="VJB24" s="407"/>
      <c r="VJC24" s="407"/>
      <c r="VJD24" s="407"/>
      <c r="VJE24" s="407"/>
      <c r="VJF24" s="407"/>
      <c r="VJG24" s="407"/>
      <c r="VJH24" s="407"/>
      <c r="VJI24" s="407"/>
      <c r="VJJ24" s="407"/>
      <c r="VJK24" s="407"/>
      <c r="VJL24" s="407"/>
      <c r="VJM24" s="407"/>
      <c r="VJN24" s="407"/>
      <c r="VJO24" s="407"/>
      <c r="VJP24" s="407"/>
      <c r="VJQ24" s="407"/>
      <c r="VJR24" s="407"/>
      <c r="VJS24" s="407"/>
      <c r="VJT24" s="407"/>
      <c r="VJU24" s="407"/>
      <c r="VJV24" s="407"/>
      <c r="VJW24" s="407"/>
      <c r="VJX24" s="407"/>
      <c r="VJY24" s="407"/>
      <c r="VJZ24" s="407"/>
      <c r="VKA24" s="407"/>
      <c r="VKB24" s="407"/>
      <c r="VKC24" s="407"/>
      <c r="VKD24" s="407"/>
      <c r="VKE24" s="407"/>
      <c r="VKF24" s="407"/>
      <c r="VKG24" s="407"/>
      <c r="VKH24" s="407"/>
      <c r="VKI24" s="407"/>
      <c r="VKJ24" s="407"/>
      <c r="VKK24" s="407"/>
      <c r="VKL24" s="407"/>
      <c r="VKM24" s="407"/>
      <c r="VKN24" s="407"/>
      <c r="VKO24" s="407"/>
      <c r="VKP24" s="407"/>
      <c r="VKQ24" s="407"/>
      <c r="VKR24" s="407"/>
      <c r="VKS24" s="407"/>
      <c r="VKT24" s="407"/>
      <c r="VKU24" s="407"/>
      <c r="VKV24" s="407"/>
      <c r="VKW24" s="407"/>
      <c r="VKX24" s="407"/>
      <c r="VKY24" s="407"/>
      <c r="VKZ24" s="407"/>
      <c r="VLA24" s="407"/>
      <c r="VLB24" s="407"/>
      <c r="VLC24" s="407"/>
      <c r="VLD24" s="407"/>
      <c r="VLE24" s="407"/>
      <c r="VLF24" s="407"/>
      <c r="VLG24" s="407"/>
      <c r="VLH24" s="407"/>
      <c r="VLI24" s="407"/>
      <c r="VLJ24" s="407"/>
      <c r="VLK24" s="407"/>
      <c r="VLL24" s="407"/>
      <c r="VLM24" s="407"/>
      <c r="VLN24" s="407"/>
      <c r="VLO24" s="407"/>
      <c r="VLP24" s="407"/>
      <c r="VLQ24" s="407"/>
      <c r="VLR24" s="407"/>
      <c r="VLS24" s="407"/>
      <c r="VLT24" s="407"/>
      <c r="VLU24" s="407"/>
      <c r="VLV24" s="407"/>
      <c r="VLW24" s="407"/>
      <c r="VLX24" s="407"/>
      <c r="VLY24" s="407"/>
      <c r="VLZ24" s="407"/>
      <c r="VMA24" s="407"/>
      <c r="VMB24" s="407"/>
      <c r="VMC24" s="407"/>
      <c r="VMD24" s="407"/>
      <c r="VME24" s="407"/>
      <c r="VMF24" s="407"/>
      <c r="VMG24" s="407"/>
      <c r="VMH24" s="407"/>
      <c r="VMI24" s="407"/>
      <c r="VMJ24" s="407"/>
      <c r="VMK24" s="407"/>
      <c r="VML24" s="407"/>
      <c r="VMM24" s="407"/>
      <c r="VMN24" s="407"/>
      <c r="VMO24" s="407"/>
      <c r="VMP24" s="407"/>
      <c r="VMQ24" s="407"/>
      <c r="VMR24" s="407"/>
      <c r="VMS24" s="407"/>
      <c r="VMT24" s="407"/>
      <c r="VMU24" s="407"/>
      <c r="VMV24" s="407"/>
      <c r="VMW24" s="407"/>
      <c r="VMX24" s="407"/>
      <c r="VMY24" s="407"/>
      <c r="VMZ24" s="407"/>
      <c r="VNA24" s="407"/>
      <c r="VNB24" s="407"/>
      <c r="VNC24" s="407"/>
      <c r="VND24" s="407"/>
      <c r="VNE24" s="407"/>
      <c r="VNF24" s="407"/>
      <c r="VNG24" s="407"/>
      <c r="VNH24" s="407"/>
      <c r="VNI24" s="407"/>
      <c r="VNJ24" s="407"/>
      <c r="VNK24" s="407"/>
      <c r="VNL24" s="407"/>
      <c r="VNM24" s="407"/>
      <c r="VNN24" s="407"/>
      <c r="VNO24" s="407"/>
      <c r="VNP24" s="407"/>
      <c r="VNQ24" s="407"/>
      <c r="VNR24" s="407"/>
      <c r="VNS24" s="407"/>
      <c r="VNT24" s="407"/>
      <c r="VNU24" s="407"/>
      <c r="VNV24" s="407"/>
      <c r="VNW24" s="407"/>
      <c r="VNX24" s="407"/>
      <c r="VNY24" s="407"/>
      <c r="VNZ24" s="407"/>
      <c r="VOA24" s="407"/>
      <c r="VOB24" s="407"/>
      <c r="VOC24" s="407"/>
      <c r="VOD24" s="407"/>
      <c r="VOE24" s="407"/>
      <c r="VOF24" s="407"/>
      <c r="VOG24" s="407"/>
      <c r="VOH24" s="407"/>
      <c r="VOI24" s="407"/>
      <c r="VOJ24" s="407"/>
      <c r="VOK24" s="407"/>
      <c r="VOL24" s="407"/>
      <c r="VOM24" s="407"/>
      <c r="VON24" s="407"/>
      <c r="VOO24" s="407"/>
      <c r="VOP24" s="407"/>
      <c r="VOQ24" s="407"/>
      <c r="VOR24" s="407"/>
      <c r="VOS24" s="407"/>
      <c r="VOT24" s="407"/>
      <c r="VOU24" s="407"/>
      <c r="VOV24" s="407"/>
      <c r="VOW24" s="407"/>
      <c r="VOX24" s="407"/>
      <c r="VOY24" s="407"/>
      <c r="VOZ24" s="407"/>
      <c r="VPA24" s="407"/>
      <c r="VPB24" s="407"/>
      <c r="VPC24" s="407"/>
      <c r="VPD24" s="407"/>
      <c r="VPE24" s="407"/>
      <c r="VPF24" s="407"/>
      <c r="VPG24" s="407"/>
      <c r="VPH24" s="407"/>
      <c r="VPI24" s="407"/>
      <c r="VPJ24" s="407"/>
      <c r="VPK24" s="407"/>
      <c r="VPL24" s="407"/>
      <c r="VPM24" s="407"/>
      <c r="VPN24" s="407"/>
      <c r="VPO24" s="407"/>
      <c r="VPP24" s="407"/>
      <c r="VPQ24" s="407"/>
      <c r="VPR24" s="407"/>
      <c r="VPS24" s="407"/>
      <c r="VPT24" s="407"/>
      <c r="VPU24" s="407"/>
      <c r="VPV24" s="407"/>
      <c r="VPW24" s="407"/>
      <c r="VPX24" s="407"/>
      <c r="VPY24" s="407"/>
      <c r="VPZ24" s="407"/>
      <c r="VQA24" s="407"/>
      <c r="VQB24" s="407"/>
      <c r="VQC24" s="407"/>
      <c r="VQD24" s="407"/>
      <c r="VQE24" s="407"/>
      <c r="VQF24" s="407"/>
      <c r="VQG24" s="407"/>
      <c r="VQH24" s="407"/>
      <c r="VQI24" s="407"/>
      <c r="VQJ24" s="407"/>
      <c r="VQK24" s="407"/>
      <c r="VQL24" s="407"/>
      <c r="VQM24" s="407"/>
      <c r="VQN24" s="407"/>
      <c r="VQO24" s="407"/>
      <c r="VQP24" s="407"/>
      <c r="VQQ24" s="407"/>
      <c r="VQR24" s="407"/>
      <c r="VQS24" s="407"/>
      <c r="VQT24" s="407"/>
      <c r="VQU24" s="407"/>
      <c r="VQV24" s="407"/>
      <c r="VQW24" s="407"/>
      <c r="VQX24" s="407"/>
      <c r="VQY24" s="407"/>
      <c r="VQZ24" s="407"/>
      <c r="VRA24" s="407"/>
      <c r="VRB24" s="407"/>
      <c r="VRC24" s="407"/>
      <c r="VRD24" s="407"/>
      <c r="VRE24" s="407"/>
      <c r="VRF24" s="407"/>
      <c r="VRG24" s="407"/>
      <c r="VRH24" s="407"/>
      <c r="VRI24" s="407"/>
      <c r="VRJ24" s="407"/>
      <c r="VRK24" s="407"/>
      <c r="VRL24" s="407"/>
      <c r="VRM24" s="407"/>
      <c r="VRN24" s="407"/>
      <c r="VRO24" s="407"/>
      <c r="VRP24" s="407"/>
      <c r="VRQ24" s="407"/>
      <c r="VRR24" s="407"/>
      <c r="VRS24" s="407"/>
      <c r="VRT24" s="407"/>
      <c r="VRU24" s="407"/>
      <c r="VRV24" s="407"/>
      <c r="VRW24" s="407"/>
      <c r="VRX24" s="407"/>
      <c r="VRY24" s="407"/>
      <c r="VRZ24" s="407"/>
      <c r="VSA24" s="407"/>
      <c r="VSB24" s="407"/>
      <c r="VSC24" s="407"/>
      <c r="VSD24" s="407"/>
      <c r="VSE24" s="407"/>
      <c r="VSF24" s="407"/>
      <c r="VSG24" s="407"/>
      <c r="VSH24" s="407"/>
      <c r="VSI24" s="407"/>
      <c r="VSJ24" s="407"/>
      <c r="VSK24" s="407"/>
      <c r="VSL24" s="407"/>
      <c r="VSM24" s="407"/>
      <c r="VSN24" s="407"/>
      <c r="VSO24" s="407"/>
      <c r="VSP24" s="407"/>
      <c r="VSQ24" s="407"/>
      <c r="VSR24" s="407"/>
      <c r="VSS24" s="407"/>
      <c r="VST24" s="407"/>
      <c r="VSU24" s="407"/>
      <c r="VSV24" s="407"/>
      <c r="VSW24" s="407"/>
      <c r="VSX24" s="407"/>
      <c r="VSY24" s="407"/>
      <c r="VSZ24" s="407"/>
      <c r="VTA24" s="407"/>
      <c r="VTB24" s="407"/>
      <c r="VTC24" s="407"/>
      <c r="VTD24" s="407"/>
      <c r="VTE24" s="407"/>
      <c r="VTF24" s="407"/>
      <c r="VTG24" s="407"/>
      <c r="VTH24" s="407"/>
      <c r="VTI24" s="407"/>
      <c r="VTJ24" s="407"/>
      <c r="VTK24" s="407"/>
      <c r="VTL24" s="407"/>
      <c r="VTM24" s="407"/>
      <c r="VTN24" s="407"/>
      <c r="VTO24" s="407"/>
      <c r="VTP24" s="407"/>
      <c r="VTQ24" s="407"/>
      <c r="VTR24" s="407"/>
      <c r="VTS24" s="407"/>
      <c r="VTT24" s="407"/>
      <c r="VTU24" s="407"/>
      <c r="VTV24" s="407"/>
      <c r="VTW24" s="407"/>
      <c r="VTX24" s="407"/>
      <c r="VTY24" s="407"/>
      <c r="VTZ24" s="407"/>
      <c r="VUA24" s="407"/>
      <c r="VUB24" s="407"/>
      <c r="VUC24" s="407"/>
      <c r="VUD24" s="407"/>
      <c r="VUE24" s="407"/>
      <c r="VUF24" s="407"/>
      <c r="VUG24" s="407"/>
      <c r="VUH24" s="407"/>
      <c r="VUI24" s="407"/>
      <c r="VUJ24" s="407"/>
      <c r="VUK24" s="407"/>
      <c r="VUL24" s="407"/>
      <c r="VUM24" s="407"/>
      <c r="VUN24" s="407"/>
      <c r="VUO24" s="407"/>
      <c r="VUP24" s="407"/>
      <c r="VUQ24" s="407"/>
      <c r="VUR24" s="407"/>
      <c r="VUS24" s="407"/>
      <c r="VUT24" s="407"/>
      <c r="VUU24" s="407"/>
      <c r="VUV24" s="407"/>
      <c r="VUW24" s="407"/>
      <c r="VUX24" s="407"/>
      <c r="VUY24" s="407"/>
      <c r="VUZ24" s="407"/>
      <c r="VVA24" s="407"/>
      <c r="VVB24" s="407"/>
      <c r="VVC24" s="407"/>
      <c r="VVD24" s="407"/>
      <c r="VVE24" s="407"/>
      <c r="VVF24" s="407"/>
      <c r="VVG24" s="407"/>
      <c r="VVH24" s="407"/>
      <c r="VVI24" s="407"/>
      <c r="VVJ24" s="407"/>
      <c r="VVK24" s="407"/>
      <c r="VVL24" s="407"/>
      <c r="VVM24" s="407"/>
      <c r="VVN24" s="407"/>
      <c r="VVO24" s="407"/>
      <c r="VVP24" s="407"/>
      <c r="VVQ24" s="407"/>
      <c r="VVR24" s="407"/>
      <c r="VVS24" s="407"/>
      <c r="VVT24" s="407"/>
      <c r="VVU24" s="407"/>
      <c r="VVV24" s="407"/>
      <c r="VVW24" s="407"/>
      <c r="VVX24" s="407"/>
      <c r="VVY24" s="407"/>
      <c r="VVZ24" s="407"/>
      <c r="VWA24" s="407"/>
      <c r="VWB24" s="407"/>
      <c r="VWC24" s="407"/>
      <c r="VWD24" s="407"/>
      <c r="VWE24" s="407"/>
      <c r="VWF24" s="407"/>
      <c r="VWG24" s="407"/>
      <c r="VWH24" s="407"/>
      <c r="VWI24" s="407"/>
      <c r="VWJ24" s="407"/>
      <c r="VWK24" s="407"/>
      <c r="VWL24" s="407"/>
      <c r="VWM24" s="407"/>
      <c r="VWN24" s="407"/>
      <c r="VWO24" s="407"/>
      <c r="VWP24" s="407"/>
      <c r="VWQ24" s="407"/>
      <c r="VWR24" s="407"/>
      <c r="VWS24" s="407"/>
      <c r="VWT24" s="407"/>
      <c r="VWU24" s="407"/>
      <c r="VWV24" s="407"/>
      <c r="VWW24" s="407"/>
      <c r="VWX24" s="407"/>
      <c r="VWY24" s="407"/>
      <c r="VWZ24" s="407"/>
      <c r="VXA24" s="407"/>
      <c r="VXB24" s="407"/>
      <c r="VXC24" s="407"/>
      <c r="VXD24" s="407"/>
      <c r="VXE24" s="407"/>
      <c r="VXF24" s="407"/>
      <c r="VXG24" s="407"/>
      <c r="VXH24" s="407"/>
      <c r="VXI24" s="407"/>
      <c r="VXJ24" s="407"/>
      <c r="VXK24" s="407"/>
      <c r="VXL24" s="407"/>
      <c r="VXM24" s="407"/>
      <c r="VXN24" s="407"/>
      <c r="VXO24" s="407"/>
      <c r="VXP24" s="407"/>
      <c r="VXQ24" s="407"/>
      <c r="VXR24" s="407"/>
      <c r="VXS24" s="407"/>
      <c r="VXT24" s="407"/>
      <c r="VXU24" s="407"/>
      <c r="VXV24" s="407"/>
      <c r="VXW24" s="407"/>
      <c r="VXX24" s="407"/>
      <c r="VXY24" s="407"/>
      <c r="VXZ24" s="407"/>
      <c r="VYA24" s="407"/>
      <c r="VYB24" s="407"/>
      <c r="VYC24" s="407"/>
      <c r="VYD24" s="407"/>
      <c r="VYE24" s="407"/>
      <c r="VYF24" s="407"/>
      <c r="VYG24" s="407"/>
      <c r="VYH24" s="407"/>
      <c r="VYI24" s="407"/>
      <c r="VYJ24" s="407"/>
      <c r="VYK24" s="407"/>
      <c r="VYL24" s="407"/>
      <c r="VYM24" s="407"/>
      <c r="VYN24" s="407"/>
      <c r="VYO24" s="407"/>
      <c r="VYP24" s="407"/>
      <c r="VYQ24" s="407"/>
      <c r="VYR24" s="407"/>
      <c r="VYS24" s="407"/>
      <c r="VYT24" s="407"/>
      <c r="VYU24" s="407"/>
      <c r="VYV24" s="407"/>
      <c r="VYW24" s="407"/>
      <c r="VYX24" s="407"/>
      <c r="VYY24" s="407"/>
      <c r="VYZ24" s="407"/>
      <c r="VZA24" s="407"/>
      <c r="VZB24" s="407"/>
      <c r="VZC24" s="407"/>
      <c r="VZD24" s="407"/>
      <c r="VZE24" s="407"/>
      <c r="VZF24" s="407"/>
      <c r="VZG24" s="407"/>
      <c r="VZH24" s="407"/>
      <c r="VZI24" s="407"/>
      <c r="VZJ24" s="407"/>
      <c r="VZK24" s="407"/>
      <c r="VZL24" s="407"/>
      <c r="VZM24" s="407"/>
      <c r="VZN24" s="407"/>
      <c r="VZO24" s="407"/>
      <c r="VZP24" s="407"/>
      <c r="VZQ24" s="407"/>
      <c r="VZR24" s="407"/>
      <c r="VZS24" s="407"/>
      <c r="VZT24" s="407"/>
      <c r="VZU24" s="407"/>
      <c r="VZV24" s="407"/>
      <c r="VZW24" s="407"/>
      <c r="VZX24" s="407"/>
      <c r="VZY24" s="407"/>
      <c r="VZZ24" s="407"/>
      <c r="WAA24" s="407"/>
      <c r="WAB24" s="407"/>
      <c r="WAC24" s="407"/>
      <c r="WAD24" s="407"/>
      <c r="WAE24" s="407"/>
      <c r="WAF24" s="407"/>
      <c r="WAG24" s="407"/>
      <c r="WAH24" s="407"/>
      <c r="WAI24" s="407"/>
      <c r="WAJ24" s="407"/>
      <c r="WAK24" s="407"/>
      <c r="WAL24" s="407"/>
      <c r="WAM24" s="407"/>
      <c r="WAN24" s="407"/>
      <c r="WAO24" s="407"/>
      <c r="WAP24" s="407"/>
      <c r="WAQ24" s="407"/>
      <c r="WAR24" s="407"/>
      <c r="WAS24" s="407"/>
      <c r="WAT24" s="407"/>
      <c r="WAU24" s="407"/>
      <c r="WAV24" s="407"/>
      <c r="WAW24" s="407"/>
      <c r="WAX24" s="407"/>
      <c r="WAY24" s="407"/>
      <c r="WAZ24" s="407"/>
      <c r="WBA24" s="407"/>
      <c r="WBB24" s="407"/>
      <c r="WBC24" s="407"/>
      <c r="WBD24" s="407"/>
      <c r="WBE24" s="407"/>
      <c r="WBF24" s="407"/>
      <c r="WBG24" s="407"/>
      <c r="WBH24" s="407"/>
      <c r="WBI24" s="407"/>
      <c r="WBJ24" s="407"/>
      <c r="WBK24" s="407"/>
      <c r="WBL24" s="407"/>
      <c r="WBM24" s="407"/>
      <c r="WBN24" s="407"/>
      <c r="WBO24" s="407"/>
      <c r="WBP24" s="407"/>
      <c r="WBQ24" s="407"/>
      <c r="WBR24" s="407"/>
      <c r="WBS24" s="407"/>
      <c r="WBT24" s="407"/>
      <c r="WBU24" s="407"/>
      <c r="WBV24" s="407"/>
      <c r="WBW24" s="407"/>
      <c r="WBX24" s="407"/>
      <c r="WBY24" s="407"/>
      <c r="WBZ24" s="407"/>
      <c r="WCA24" s="407"/>
      <c r="WCB24" s="407"/>
      <c r="WCC24" s="407"/>
      <c r="WCD24" s="407"/>
      <c r="WCE24" s="407"/>
      <c r="WCF24" s="407"/>
      <c r="WCG24" s="407"/>
      <c r="WCH24" s="407"/>
      <c r="WCI24" s="407"/>
      <c r="WCJ24" s="407"/>
      <c r="WCK24" s="407"/>
      <c r="WCL24" s="407"/>
      <c r="WCM24" s="407"/>
      <c r="WCN24" s="407"/>
      <c r="WCO24" s="407"/>
      <c r="WCP24" s="407"/>
      <c r="WCQ24" s="407"/>
      <c r="WCR24" s="407"/>
      <c r="WCS24" s="407"/>
      <c r="WCT24" s="407"/>
      <c r="WCU24" s="407"/>
      <c r="WCV24" s="407"/>
      <c r="WCW24" s="407"/>
      <c r="WCX24" s="407"/>
      <c r="WCY24" s="407"/>
      <c r="WCZ24" s="407"/>
      <c r="WDA24" s="407"/>
      <c r="WDB24" s="407"/>
      <c r="WDC24" s="407"/>
      <c r="WDD24" s="407"/>
      <c r="WDE24" s="407"/>
      <c r="WDF24" s="407"/>
      <c r="WDG24" s="407"/>
      <c r="WDH24" s="407"/>
      <c r="WDI24" s="407"/>
      <c r="WDJ24" s="407"/>
      <c r="WDK24" s="407"/>
      <c r="WDL24" s="407"/>
      <c r="WDM24" s="407"/>
      <c r="WDN24" s="407"/>
      <c r="WDO24" s="407"/>
      <c r="WDP24" s="407"/>
      <c r="WDQ24" s="407"/>
      <c r="WDR24" s="407"/>
      <c r="WDS24" s="407"/>
      <c r="WDT24" s="407"/>
      <c r="WDU24" s="407"/>
      <c r="WDV24" s="407"/>
      <c r="WDW24" s="407"/>
      <c r="WDX24" s="407"/>
      <c r="WDY24" s="407"/>
      <c r="WDZ24" s="407"/>
      <c r="WEA24" s="407"/>
      <c r="WEB24" s="407"/>
      <c r="WEC24" s="407"/>
      <c r="WED24" s="407"/>
      <c r="WEE24" s="407"/>
      <c r="WEF24" s="407"/>
      <c r="WEG24" s="407"/>
      <c r="WEH24" s="407"/>
      <c r="WEI24" s="407"/>
      <c r="WEJ24" s="407"/>
      <c r="WEK24" s="407"/>
      <c r="WEL24" s="407"/>
      <c r="WEM24" s="407"/>
      <c r="WEN24" s="407"/>
      <c r="WEO24" s="407"/>
      <c r="WEP24" s="407"/>
      <c r="WEQ24" s="407"/>
      <c r="WER24" s="407"/>
      <c r="WES24" s="407"/>
      <c r="WET24" s="407"/>
      <c r="WEU24" s="407"/>
      <c r="WEV24" s="407"/>
      <c r="WEW24" s="407"/>
      <c r="WEX24" s="407"/>
      <c r="WEY24" s="407"/>
      <c r="WEZ24" s="407"/>
      <c r="WFA24" s="407"/>
      <c r="WFB24" s="407"/>
      <c r="WFC24" s="407"/>
      <c r="WFD24" s="407"/>
      <c r="WFE24" s="407"/>
      <c r="WFF24" s="407"/>
      <c r="WFG24" s="407"/>
      <c r="WFH24" s="407"/>
      <c r="WFI24" s="407"/>
      <c r="WFJ24" s="407"/>
      <c r="WFK24" s="407"/>
      <c r="WFL24" s="407"/>
      <c r="WFM24" s="407"/>
      <c r="WFN24" s="407"/>
      <c r="WFO24" s="407"/>
      <c r="WFP24" s="407"/>
      <c r="WFQ24" s="407"/>
      <c r="WFR24" s="407"/>
      <c r="WFS24" s="407"/>
      <c r="WFT24" s="407"/>
      <c r="WFU24" s="407"/>
      <c r="WFV24" s="407"/>
      <c r="WFW24" s="407"/>
      <c r="WFX24" s="407"/>
      <c r="WFY24" s="407"/>
      <c r="WFZ24" s="407"/>
      <c r="WGA24" s="407"/>
      <c r="WGB24" s="407"/>
      <c r="WGC24" s="407"/>
      <c r="WGD24" s="407"/>
      <c r="WGE24" s="407"/>
      <c r="WGF24" s="407"/>
      <c r="WGG24" s="407"/>
      <c r="WGH24" s="407"/>
      <c r="WGI24" s="407"/>
      <c r="WGJ24" s="407"/>
      <c r="WGK24" s="407"/>
      <c r="WGL24" s="407"/>
      <c r="WGM24" s="407"/>
      <c r="WGN24" s="407"/>
      <c r="WGO24" s="407"/>
      <c r="WGP24" s="407"/>
      <c r="WGQ24" s="407"/>
      <c r="WGR24" s="407"/>
      <c r="WGS24" s="407"/>
      <c r="WGT24" s="407"/>
      <c r="WGU24" s="407"/>
      <c r="WGV24" s="407"/>
      <c r="WGW24" s="407"/>
      <c r="WGX24" s="407"/>
      <c r="WGY24" s="407"/>
      <c r="WGZ24" s="407"/>
      <c r="WHA24" s="407"/>
      <c r="WHB24" s="407"/>
      <c r="WHC24" s="407"/>
      <c r="WHD24" s="407"/>
      <c r="WHE24" s="407"/>
      <c r="WHF24" s="407"/>
      <c r="WHG24" s="407"/>
      <c r="WHH24" s="407"/>
      <c r="WHI24" s="407"/>
      <c r="WHJ24" s="407"/>
      <c r="WHK24" s="407"/>
      <c r="WHL24" s="407"/>
      <c r="WHM24" s="407"/>
      <c r="WHN24" s="407"/>
      <c r="WHO24" s="407"/>
      <c r="WHP24" s="407"/>
      <c r="WHQ24" s="407"/>
      <c r="WHR24" s="407"/>
      <c r="WHS24" s="407"/>
      <c r="WHT24" s="407"/>
      <c r="WHU24" s="407"/>
      <c r="WHV24" s="407"/>
      <c r="WHW24" s="407"/>
      <c r="WHX24" s="407"/>
      <c r="WHY24" s="407"/>
      <c r="WHZ24" s="407"/>
      <c r="WIA24" s="407"/>
      <c r="WIB24" s="407"/>
      <c r="WIC24" s="407"/>
      <c r="WID24" s="407"/>
      <c r="WIE24" s="407"/>
      <c r="WIF24" s="407"/>
      <c r="WIG24" s="407"/>
      <c r="WIH24" s="407"/>
      <c r="WII24" s="407"/>
      <c r="WIJ24" s="407"/>
      <c r="WIK24" s="407"/>
      <c r="WIL24" s="407"/>
      <c r="WIM24" s="407"/>
      <c r="WIN24" s="407"/>
      <c r="WIO24" s="407"/>
      <c r="WIP24" s="407"/>
      <c r="WIQ24" s="407"/>
      <c r="WIR24" s="407"/>
      <c r="WIS24" s="407"/>
      <c r="WIT24" s="407"/>
      <c r="WIU24" s="407"/>
      <c r="WIV24" s="407"/>
      <c r="WIW24" s="407"/>
      <c r="WIX24" s="407"/>
      <c r="WIY24" s="407"/>
      <c r="WIZ24" s="407"/>
      <c r="WJA24" s="407"/>
      <c r="WJB24" s="407"/>
      <c r="WJC24" s="407"/>
      <c r="WJD24" s="407"/>
      <c r="WJE24" s="407"/>
      <c r="WJF24" s="407"/>
      <c r="WJG24" s="407"/>
      <c r="WJH24" s="407"/>
      <c r="WJI24" s="407"/>
      <c r="WJJ24" s="407"/>
      <c r="WJK24" s="407"/>
      <c r="WJL24" s="407"/>
      <c r="WJM24" s="407"/>
      <c r="WJN24" s="407"/>
      <c r="WJO24" s="407"/>
      <c r="WJP24" s="407"/>
      <c r="WJQ24" s="407"/>
      <c r="WJR24" s="407"/>
      <c r="WJS24" s="407"/>
      <c r="WJT24" s="407"/>
      <c r="WJU24" s="407"/>
      <c r="WJV24" s="407"/>
      <c r="WJW24" s="407"/>
      <c r="WJX24" s="407"/>
      <c r="WJY24" s="407"/>
      <c r="WJZ24" s="407"/>
      <c r="WKA24" s="407"/>
      <c r="WKB24" s="407"/>
      <c r="WKC24" s="407"/>
      <c r="WKD24" s="407"/>
      <c r="WKE24" s="407"/>
      <c r="WKF24" s="407"/>
      <c r="WKG24" s="407"/>
      <c r="WKH24" s="407"/>
      <c r="WKI24" s="407"/>
      <c r="WKJ24" s="407"/>
      <c r="WKK24" s="407"/>
      <c r="WKL24" s="407"/>
      <c r="WKM24" s="407"/>
      <c r="WKN24" s="407"/>
      <c r="WKO24" s="407"/>
      <c r="WKP24" s="407"/>
      <c r="WKQ24" s="407"/>
      <c r="WKR24" s="407"/>
      <c r="WKS24" s="407"/>
      <c r="WKT24" s="407"/>
      <c r="WKU24" s="407"/>
      <c r="WKV24" s="407"/>
      <c r="WKW24" s="407"/>
      <c r="WKX24" s="407"/>
      <c r="WKY24" s="407"/>
      <c r="WKZ24" s="407"/>
      <c r="WLA24" s="407"/>
      <c r="WLB24" s="407"/>
      <c r="WLC24" s="407"/>
      <c r="WLD24" s="407"/>
      <c r="WLE24" s="407"/>
      <c r="WLF24" s="407"/>
      <c r="WLG24" s="407"/>
      <c r="WLH24" s="407"/>
      <c r="WLI24" s="407"/>
      <c r="WLJ24" s="407"/>
      <c r="WLK24" s="407"/>
      <c r="WLL24" s="407"/>
      <c r="WLM24" s="407"/>
      <c r="WLN24" s="407"/>
      <c r="WLO24" s="407"/>
      <c r="WLP24" s="407"/>
      <c r="WLQ24" s="407"/>
      <c r="WLR24" s="407"/>
      <c r="WLS24" s="407"/>
      <c r="WLT24" s="407"/>
      <c r="WLU24" s="407"/>
      <c r="WLV24" s="407"/>
      <c r="WLW24" s="407"/>
      <c r="WLX24" s="407"/>
      <c r="WLY24" s="407"/>
      <c r="WLZ24" s="407"/>
      <c r="WMA24" s="407"/>
      <c r="WMB24" s="407"/>
      <c r="WMC24" s="407"/>
      <c r="WMD24" s="407"/>
      <c r="WME24" s="407"/>
      <c r="WMF24" s="407"/>
      <c r="WMG24" s="407"/>
      <c r="WMH24" s="407"/>
      <c r="WMI24" s="407"/>
      <c r="WMJ24" s="407"/>
      <c r="WMK24" s="407"/>
      <c r="WML24" s="407"/>
      <c r="WMM24" s="407"/>
      <c r="WMN24" s="407"/>
      <c r="WMO24" s="407"/>
      <c r="WMP24" s="407"/>
      <c r="WMQ24" s="407"/>
      <c r="WMR24" s="407"/>
      <c r="WMS24" s="407"/>
      <c r="WMT24" s="407"/>
      <c r="WMU24" s="407"/>
      <c r="WMV24" s="407"/>
      <c r="WMW24" s="407"/>
      <c r="WMX24" s="407"/>
      <c r="WMY24" s="407"/>
      <c r="WMZ24" s="407"/>
      <c r="WNA24" s="407"/>
      <c r="WNB24" s="407"/>
      <c r="WNC24" s="407"/>
      <c r="WND24" s="407"/>
      <c r="WNE24" s="407"/>
      <c r="WNF24" s="407"/>
      <c r="WNG24" s="407"/>
      <c r="WNH24" s="407"/>
      <c r="WNI24" s="407"/>
      <c r="WNJ24" s="407"/>
      <c r="WNK24" s="407"/>
      <c r="WNL24" s="407"/>
      <c r="WNM24" s="407"/>
      <c r="WNN24" s="407"/>
      <c r="WNO24" s="407"/>
      <c r="WNP24" s="407"/>
      <c r="WNQ24" s="407"/>
      <c r="WNR24" s="407"/>
      <c r="WNS24" s="407"/>
      <c r="WNT24" s="407"/>
      <c r="WNU24" s="407"/>
      <c r="WNV24" s="407"/>
      <c r="WNW24" s="407"/>
      <c r="WNX24" s="407"/>
      <c r="WNY24" s="407"/>
      <c r="WNZ24" s="407"/>
      <c r="WOA24" s="407"/>
      <c r="WOB24" s="407"/>
      <c r="WOC24" s="407"/>
      <c r="WOD24" s="407"/>
      <c r="WOE24" s="407"/>
      <c r="WOF24" s="407"/>
      <c r="WOG24" s="407"/>
      <c r="WOH24" s="407"/>
      <c r="WOI24" s="407"/>
      <c r="WOJ24" s="407"/>
      <c r="WOK24" s="407"/>
      <c r="WOL24" s="407"/>
      <c r="WOM24" s="407"/>
      <c r="WON24" s="407"/>
      <c r="WOO24" s="407"/>
      <c r="WOP24" s="407"/>
      <c r="WOQ24" s="407"/>
      <c r="WOR24" s="407"/>
      <c r="WOS24" s="407"/>
      <c r="WOT24" s="407"/>
      <c r="WOU24" s="407"/>
      <c r="WOV24" s="407"/>
      <c r="WOW24" s="407"/>
      <c r="WOX24" s="407"/>
      <c r="WOY24" s="407"/>
      <c r="WOZ24" s="407"/>
      <c r="WPA24" s="407"/>
      <c r="WPB24" s="407"/>
      <c r="WPC24" s="407"/>
      <c r="WPD24" s="407"/>
      <c r="WPE24" s="407"/>
      <c r="WPF24" s="407"/>
      <c r="WPG24" s="407"/>
      <c r="WPH24" s="407"/>
      <c r="WPI24" s="407"/>
      <c r="WPJ24" s="407"/>
      <c r="WPK24" s="407"/>
      <c r="WPL24" s="407"/>
      <c r="WPM24" s="407"/>
      <c r="WPN24" s="407"/>
      <c r="WPO24" s="407"/>
      <c r="WPP24" s="407"/>
      <c r="WPQ24" s="407"/>
      <c r="WPR24" s="407"/>
      <c r="WPS24" s="407"/>
      <c r="WPT24" s="407"/>
      <c r="WPU24" s="407"/>
      <c r="WPV24" s="407"/>
      <c r="WPW24" s="407"/>
      <c r="WPX24" s="407"/>
      <c r="WPY24" s="407"/>
      <c r="WPZ24" s="407"/>
      <c r="WQA24" s="407"/>
      <c r="WQB24" s="407"/>
      <c r="WQC24" s="407"/>
      <c r="WQD24" s="407"/>
      <c r="WQE24" s="407"/>
      <c r="WQF24" s="407"/>
      <c r="WQG24" s="407"/>
      <c r="WQH24" s="407"/>
      <c r="WQI24" s="407"/>
      <c r="WQJ24" s="407"/>
      <c r="WQK24" s="407"/>
      <c r="WQL24" s="407"/>
      <c r="WQM24" s="407"/>
      <c r="WQN24" s="407"/>
      <c r="WQO24" s="407"/>
      <c r="WQP24" s="407"/>
      <c r="WQQ24" s="407"/>
      <c r="WQR24" s="407"/>
      <c r="WQS24" s="407"/>
      <c r="WQT24" s="407"/>
      <c r="WQU24" s="407"/>
      <c r="WQV24" s="407"/>
      <c r="WQW24" s="407"/>
      <c r="WQX24" s="407"/>
      <c r="WQY24" s="407"/>
      <c r="WQZ24" s="407"/>
      <c r="WRA24" s="407"/>
      <c r="WRB24" s="407"/>
      <c r="WRC24" s="407"/>
      <c r="WRD24" s="407"/>
      <c r="WRE24" s="407"/>
      <c r="WRF24" s="407"/>
      <c r="WRG24" s="407"/>
      <c r="WRH24" s="407"/>
      <c r="WRI24" s="407"/>
      <c r="WRJ24" s="407"/>
      <c r="WRK24" s="407"/>
      <c r="WRL24" s="407"/>
      <c r="WRM24" s="407"/>
      <c r="WRN24" s="407"/>
      <c r="WRO24" s="407"/>
      <c r="WRP24" s="407"/>
      <c r="WRQ24" s="407"/>
      <c r="WRR24" s="407"/>
      <c r="WRS24" s="407"/>
      <c r="WRT24" s="407"/>
      <c r="WRU24" s="407"/>
      <c r="WRV24" s="407"/>
      <c r="WRW24" s="407"/>
      <c r="WRX24" s="407"/>
      <c r="WRY24" s="407"/>
      <c r="WRZ24" s="407"/>
      <c r="WSA24" s="407"/>
      <c r="WSB24" s="407"/>
      <c r="WSC24" s="407"/>
      <c r="WSD24" s="407"/>
      <c r="WSE24" s="407"/>
      <c r="WSF24" s="407"/>
      <c r="WSG24" s="407"/>
      <c r="WSH24" s="407"/>
      <c r="WSI24" s="407"/>
      <c r="WSJ24" s="407"/>
      <c r="WSK24" s="407"/>
      <c r="WSL24" s="407"/>
      <c r="WSM24" s="407"/>
      <c r="WSN24" s="407"/>
      <c r="WSO24" s="407"/>
      <c r="WSP24" s="407"/>
      <c r="WSQ24" s="407"/>
      <c r="WSR24" s="407"/>
      <c r="WSS24" s="407"/>
      <c r="WST24" s="407"/>
      <c r="WSU24" s="407"/>
      <c r="WSV24" s="407"/>
      <c r="WSW24" s="407"/>
      <c r="WSX24" s="407"/>
      <c r="WSY24" s="407"/>
      <c r="WSZ24" s="407"/>
      <c r="WTA24" s="407"/>
      <c r="WTB24" s="407"/>
      <c r="WTC24" s="407"/>
      <c r="WTD24" s="407"/>
      <c r="WTE24" s="407"/>
      <c r="WTF24" s="407"/>
      <c r="WTG24" s="407"/>
      <c r="WTH24" s="407"/>
      <c r="WTI24" s="407"/>
      <c r="WTJ24" s="407"/>
      <c r="WTK24" s="407"/>
      <c r="WTL24" s="407"/>
      <c r="WTM24" s="407"/>
      <c r="WTN24" s="407"/>
      <c r="WTO24" s="407"/>
      <c r="WTP24" s="407"/>
      <c r="WTQ24" s="407"/>
      <c r="WTR24" s="407"/>
      <c r="WTS24" s="407"/>
      <c r="WTT24" s="407"/>
      <c r="WTU24" s="407"/>
      <c r="WTV24" s="407"/>
      <c r="WTW24" s="407"/>
      <c r="WTX24" s="407"/>
      <c r="WTY24" s="407"/>
      <c r="WTZ24" s="407"/>
      <c r="WUA24" s="407"/>
      <c r="WUB24" s="407"/>
      <c r="WUC24" s="407"/>
      <c r="WUD24" s="407"/>
      <c r="WUE24" s="407"/>
      <c r="WUF24" s="407"/>
      <c r="WUG24" s="407"/>
      <c r="WUH24" s="407"/>
      <c r="WUI24" s="407"/>
      <c r="WUJ24" s="407"/>
      <c r="WUK24" s="407"/>
      <c r="WUL24" s="407"/>
      <c r="WUM24" s="407"/>
      <c r="WUN24" s="407"/>
      <c r="WUO24" s="407"/>
      <c r="WUP24" s="407"/>
      <c r="WUQ24" s="407"/>
      <c r="WUR24" s="407"/>
      <c r="WUS24" s="407"/>
      <c r="WUT24" s="407"/>
      <c r="WUU24" s="407"/>
      <c r="WUV24" s="407"/>
      <c r="WUW24" s="407"/>
      <c r="WUX24" s="407"/>
      <c r="WUY24" s="407"/>
      <c r="WUZ24" s="407"/>
      <c r="WVA24" s="407"/>
      <c r="WVB24" s="407"/>
      <c r="WVC24" s="407"/>
      <c r="WVD24" s="407"/>
      <c r="WVE24" s="407"/>
      <c r="WVF24" s="407"/>
      <c r="WVG24" s="407"/>
      <c r="WVH24" s="407"/>
      <c r="WVI24" s="407"/>
      <c r="WVJ24" s="407"/>
      <c r="WVK24" s="407"/>
      <c r="WVL24" s="407"/>
      <c r="WVM24" s="407"/>
      <c r="WVN24" s="407"/>
      <c r="WVO24" s="407"/>
      <c r="WVP24" s="407"/>
      <c r="WVQ24" s="407"/>
      <c r="WVR24" s="407"/>
      <c r="WVS24" s="407"/>
      <c r="WVT24" s="407"/>
    </row>
    <row r="43" spans="1:16140" s="406" customFormat="1">
      <c r="A43" s="408"/>
      <c r="B43" s="408"/>
      <c r="C43" s="407"/>
      <c r="D43" s="409"/>
      <c r="E43" s="409"/>
      <c r="F43" s="410"/>
      <c r="G43" s="411"/>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7"/>
      <c r="AY43" s="407"/>
      <c r="AZ43" s="407"/>
      <c r="BA43" s="407"/>
      <c r="BB43" s="407"/>
      <c r="BC43" s="407"/>
      <c r="BD43" s="407"/>
      <c r="BE43" s="407"/>
      <c r="BF43" s="407"/>
      <c r="BG43" s="407"/>
      <c r="BH43" s="407"/>
      <c r="BI43" s="407"/>
      <c r="BJ43" s="407"/>
      <c r="BK43" s="407"/>
      <c r="BL43" s="407"/>
      <c r="BM43" s="407"/>
      <c r="BN43" s="407"/>
      <c r="BO43" s="407"/>
      <c r="BP43" s="407"/>
      <c r="BQ43" s="407"/>
      <c r="BR43" s="407"/>
      <c r="BS43" s="407"/>
      <c r="BT43" s="407"/>
      <c r="BU43" s="407"/>
      <c r="BV43" s="407"/>
      <c r="BW43" s="407"/>
      <c r="BX43" s="407"/>
      <c r="BY43" s="407"/>
      <c r="BZ43" s="407"/>
      <c r="CA43" s="407"/>
      <c r="CB43" s="407"/>
      <c r="CC43" s="407"/>
      <c r="CD43" s="407"/>
      <c r="CE43" s="407"/>
      <c r="CF43" s="407"/>
      <c r="CG43" s="407"/>
      <c r="CH43" s="407"/>
      <c r="CI43" s="407"/>
      <c r="CJ43" s="407"/>
      <c r="CK43" s="407"/>
      <c r="CL43" s="407"/>
      <c r="CM43" s="407"/>
      <c r="CN43" s="407"/>
      <c r="CO43" s="407"/>
      <c r="CP43" s="407"/>
      <c r="CQ43" s="407"/>
      <c r="CR43" s="407"/>
      <c r="CS43" s="407"/>
      <c r="CT43" s="407"/>
      <c r="CU43" s="407"/>
      <c r="CV43" s="407"/>
      <c r="CW43" s="407"/>
      <c r="CX43" s="407"/>
      <c r="CY43" s="407"/>
      <c r="CZ43" s="407"/>
      <c r="DA43" s="407"/>
      <c r="DB43" s="407"/>
      <c r="DC43" s="407"/>
      <c r="DD43" s="407"/>
      <c r="DE43" s="407"/>
      <c r="DF43" s="407"/>
      <c r="DG43" s="407"/>
      <c r="DH43" s="407"/>
      <c r="DI43" s="407"/>
      <c r="DJ43" s="407"/>
      <c r="DK43" s="407"/>
      <c r="DL43" s="407"/>
      <c r="DM43" s="407"/>
      <c r="DN43" s="407"/>
      <c r="DO43" s="407"/>
      <c r="DP43" s="407"/>
      <c r="DQ43" s="407"/>
      <c r="DR43" s="407"/>
      <c r="DS43" s="407"/>
      <c r="DT43" s="407"/>
      <c r="DU43" s="407"/>
      <c r="DV43" s="407"/>
      <c r="DW43" s="407"/>
      <c r="DX43" s="407"/>
      <c r="DY43" s="407"/>
      <c r="DZ43" s="407"/>
      <c r="EA43" s="407"/>
      <c r="EB43" s="407"/>
      <c r="EC43" s="407"/>
      <c r="ED43" s="407"/>
      <c r="EE43" s="407"/>
      <c r="EF43" s="407"/>
      <c r="EG43" s="407"/>
      <c r="EH43" s="407"/>
      <c r="EI43" s="407"/>
      <c r="EJ43" s="407"/>
      <c r="EK43" s="407"/>
      <c r="EL43" s="407"/>
      <c r="EM43" s="407"/>
      <c r="EN43" s="407"/>
      <c r="EO43" s="407"/>
      <c r="EP43" s="407"/>
      <c r="EQ43" s="407"/>
      <c r="ER43" s="407"/>
      <c r="ES43" s="407"/>
      <c r="ET43" s="407"/>
      <c r="EU43" s="407"/>
      <c r="EV43" s="407"/>
      <c r="EW43" s="407"/>
      <c r="EX43" s="407"/>
      <c r="EY43" s="407"/>
      <c r="EZ43" s="407"/>
      <c r="FA43" s="407"/>
      <c r="FB43" s="407"/>
      <c r="FC43" s="407"/>
      <c r="FD43" s="407"/>
      <c r="FE43" s="407"/>
      <c r="FF43" s="407"/>
      <c r="FG43" s="407"/>
      <c r="FH43" s="407"/>
      <c r="FI43" s="407"/>
      <c r="FJ43" s="407"/>
      <c r="FK43" s="407"/>
      <c r="FL43" s="407"/>
      <c r="FM43" s="407"/>
      <c r="FN43" s="407"/>
      <c r="FO43" s="407"/>
      <c r="FP43" s="407"/>
      <c r="FQ43" s="407"/>
      <c r="FR43" s="407"/>
      <c r="FS43" s="407"/>
      <c r="FT43" s="407"/>
      <c r="FU43" s="407"/>
      <c r="FV43" s="407"/>
      <c r="FW43" s="407"/>
      <c r="FX43" s="407"/>
      <c r="FY43" s="407"/>
      <c r="FZ43" s="407"/>
      <c r="GA43" s="407"/>
      <c r="GB43" s="407"/>
      <c r="GC43" s="407"/>
      <c r="GD43" s="407"/>
      <c r="GE43" s="407"/>
      <c r="GF43" s="407"/>
      <c r="GG43" s="407"/>
      <c r="GH43" s="407"/>
      <c r="GI43" s="407"/>
      <c r="GJ43" s="407"/>
      <c r="GK43" s="407"/>
      <c r="GL43" s="407"/>
      <c r="GM43" s="407"/>
      <c r="GN43" s="407"/>
      <c r="GO43" s="407"/>
      <c r="GP43" s="407"/>
      <c r="GQ43" s="407"/>
      <c r="GR43" s="407"/>
      <c r="GS43" s="407"/>
      <c r="GT43" s="407"/>
      <c r="GU43" s="407"/>
      <c r="GV43" s="407"/>
      <c r="GW43" s="407"/>
      <c r="GX43" s="407"/>
      <c r="GY43" s="407"/>
      <c r="GZ43" s="407"/>
      <c r="HA43" s="407"/>
      <c r="HB43" s="407"/>
      <c r="HC43" s="407"/>
      <c r="HD43" s="407"/>
      <c r="HE43" s="407"/>
      <c r="HF43" s="407"/>
      <c r="HG43" s="407"/>
      <c r="HH43" s="407"/>
      <c r="HI43" s="407"/>
      <c r="HJ43" s="407"/>
      <c r="HK43" s="407"/>
      <c r="HL43" s="407"/>
      <c r="HM43" s="407"/>
      <c r="HN43" s="407"/>
      <c r="HO43" s="407"/>
      <c r="HP43" s="407"/>
      <c r="HQ43" s="407"/>
      <c r="HR43" s="407"/>
      <c r="HS43" s="407"/>
      <c r="HT43" s="407"/>
      <c r="HU43" s="407"/>
      <c r="HV43" s="407"/>
      <c r="HW43" s="407"/>
      <c r="HX43" s="407"/>
      <c r="HY43" s="407"/>
      <c r="HZ43" s="407"/>
      <c r="IA43" s="407"/>
      <c r="IB43" s="407"/>
      <c r="IC43" s="407"/>
      <c r="ID43" s="407"/>
      <c r="IE43" s="407"/>
      <c r="IF43" s="407"/>
      <c r="IG43" s="407"/>
      <c r="IH43" s="407"/>
      <c r="II43" s="407"/>
      <c r="IJ43" s="407"/>
      <c r="IK43" s="407"/>
      <c r="IL43" s="407"/>
      <c r="IM43" s="407"/>
      <c r="IN43" s="407"/>
      <c r="IO43" s="407"/>
      <c r="IP43" s="407"/>
      <c r="IQ43" s="407"/>
      <c r="IR43" s="407"/>
      <c r="IS43" s="407"/>
      <c r="IT43" s="407"/>
      <c r="IU43" s="407"/>
      <c r="IV43" s="407"/>
      <c r="IW43" s="407"/>
      <c r="IX43" s="407"/>
      <c r="IY43" s="407"/>
      <c r="IZ43" s="407"/>
      <c r="JA43" s="407"/>
      <c r="JB43" s="407"/>
      <c r="JC43" s="407"/>
      <c r="JD43" s="407"/>
      <c r="JE43" s="407"/>
      <c r="JF43" s="407"/>
      <c r="JG43" s="407"/>
      <c r="JH43" s="407"/>
      <c r="JI43" s="407"/>
      <c r="JJ43" s="407"/>
      <c r="JK43" s="407"/>
      <c r="JL43" s="407"/>
      <c r="JM43" s="407"/>
      <c r="JN43" s="407"/>
      <c r="JO43" s="407"/>
      <c r="JP43" s="407"/>
      <c r="JQ43" s="407"/>
      <c r="JR43" s="407"/>
      <c r="JS43" s="407"/>
      <c r="JT43" s="407"/>
      <c r="JU43" s="407"/>
      <c r="JV43" s="407"/>
      <c r="JW43" s="407"/>
      <c r="JX43" s="407"/>
      <c r="JY43" s="407"/>
      <c r="JZ43" s="407"/>
      <c r="KA43" s="407"/>
      <c r="KB43" s="407"/>
      <c r="KC43" s="407"/>
      <c r="KD43" s="407"/>
      <c r="KE43" s="407"/>
      <c r="KF43" s="407"/>
      <c r="KG43" s="407"/>
      <c r="KH43" s="407"/>
      <c r="KI43" s="407"/>
      <c r="KJ43" s="407"/>
      <c r="KK43" s="407"/>
      <c r="KL43" s="407"/>
      <c r="KM43" s="407"/>
      <c r="KN43" s="407"/>
      <c r="KO43" s="407"/>
      <c r="KP43" s="407"/>
      <c r="KQ43" s="407"/>
      <c r="KR43" s="407"/>
      <c r="KS43" s="407"/>
      <c r="KT43" s="407"/>
      <c r="KU43" s="407"/>
      <c r="KV43" s="407"/>
      <c r="KW43" s="407"/>
      <c r="KX43" s="407"/>
      <c r="KY43" s="407"/>
      <c r="KZ43" s="407"/>
      <c r="LA43" s="407"/>
      <c r="LB43" s="407"/>
      <c r="LC43" s="407"/>
      <c r="LD43" s="407"/>
      <c r="LE43" s="407"/>
      <c r="LF43" s="407"/>
      <c r="LG43" s="407"/>
      <c r="LH43" s="407"/>
      <c r="LI43" s="407"/>
      <c r="LJ43" s="407"/>
      <c r="LK43" s="407"/>
      <c r="LL43" s="407"/>
      <c r="LM43" s="407"/>
      <c r="LN43" s="407"/>
      <c r="LO43" s="407"/>
      <c r="LP43" s="407"/>
      <c r="LQ43" s="407"/>
      <c r="LR43" s="407"/>
      <c r="LS43" s="407"/>
      <c r="LT43" s="407"/>
      <c r="LU43" s="407"/>
      <c r="LV43" s="407"/>
      <c r="LW43" s="407"/>
      <c r="LX43" s="407"/>
      <c r="LY43" s="407"/>
      <c r="LZ43" s="407"/>
      <c r="MA43" s="407"/>
      <c r="MB43" s="407"/>
      <c r="MC43" s="407"/>
      <c r="MD43" s="407"/>
      <c r="ME43" s="407"/>
      <c r="MF43" s="407"/>
      <c r="MG43" s="407"/>
      <c r="MH43" s="407"/>
      <c r="MI43" s="407"/>
      <c r="MJ43" s="407"/>
      <c r="MK43" s="407"/>
      <c r="ML43" s="407"/>
      <c r="MM43" s="407"/>
      <c r="MN43" s="407"/>
      <c r="MO43" s="407"/>
      <c r="MP43" s="407"/>
      <c r="MQ43" s="407"/>
      <c r="MR43" s="407"/>
      <c r="MS43" s="407"/>
      <c r="MT43" s="407"/>
      <c r="MU43" s="407"/>
      <c r="MV43" s="407"/>
      <c r="MW43" s="407"/>
      <c r="MX43" s="407"/>
      <c r="MY43" s="407"/>
      <c r="MZ43" s="407"/>
      <c r="NA43" s="407"/>
      <c r="NB43" s="407"/>
      <c r="NC43" s="407"/>
      <c r="ND43" s="407"/>
      <c r="NE43" s="407"/>
      <c r="NF43" s="407"/>
      <c r="NG43" s="407"/>
      <c r="NH43" s="407"/>
      <c r="NI43" s="407"/>
      <c r="NJ43" s="407"/>
      <c r="NK43" s="407"/>
      <c r="NL43" s="407"/>
      <c r="NM43" s="407"/>
      <c r="NN43" s="407"/>
      <c r="NO43" s="407"/>
      <c r="NP43" s="407"/>
      <c r="NQ43" s="407"/>
      <c r="NR43" s="407"/>
      <c r="NS43" s="407"/>
      <c r="NT43" s="407"/>
      <c r="NU43" s="407"/>
      <c r="NV43" s="407"/>
      <c r="NW43" s="407"/>
      <c r="NX43" s="407"/>
      <c r="NY43" s="407"/>
      <c r="NZ43" s="407"/>
      <c r="OA43" s="407"/>
      <c r="OB43" s="407"/>
      <c r="OC43" s="407"/>
      <c r="OD43" s="407"/>
      <c r="OE43" s="407"/>
      <c r="OF43" s="407"/>
      <c r="OG43" s="407"/>
      <c r="OH43" s="407"/>
      <c r="OI43" s="407"/>
      <c r="OJ43" s="407"/>
      <c r="OK43" s="407"/>
      <c r="OL43" s="407"/>
      <c r="OM43" s="407"/>
      <c r="ON43" s="407"/>
      <c r="OO43" s="407"/>
      <c r="OP43" s="407"/>
      <c r="OQ43" s="407"/>
      <c r="OR43" s="407"/>
      <c r="OS43" s="407"/>
      <c r="OT43" s="407"/>
      <c r="OU43" s="407"/>
      <c r="OV43" s="407"/>
      <c r="OW43" s="407"/>
      <c r="OX43" s="407"/>
      <c r="OY43" s="407"/>
      <c r="OZ43" s="407"/>
      <c r="PA43" s="407"/>
      <c r="PB43" s="407"/>
      <c r="PC43" s="407"/>
      <c r="PD43" s="407"/>
      <c r="PE43" s="407"/>
      <c r="PF43" s="407"/>
      <c r="PG43" s="407"/>
      <c r="PH43" s="407"/>
      <c r="PI43" s="407"/>
      <c r="PJ43" s="407"/>
      <c r="PK43" s="407"/>
      <c r="PL43" s="407"/>
      <c r="PM43" s="407"/>
      <c r="PN43" s="407"/>
      <c r="PO43" s="407"/>
      <c r="PP43" s="407"/>
      <c r="PQ43" s="407"/>
      <c r="PR43" s="407"/>
      <c r="PS43" s="407"/>
      <c r="PT43" s="407"/>
      <c r="PU43" s="407"/>
      <c r="PV43" s="407"/>
      <c r="PW43" s="407"/>
      <c r="PX43" s="407"/>
      <c r="PY43" s="407"/>
      <c r="PZ43" s="407"/>
      <c r="QA43" s="407"/>
      <c r="QB43" s="407"/>
      <c r="QC43" s="407"/>
      <c r="QD43" s="407"/>
      <c r="QE43" s="407"/>
      <c r="QF43" s="407"/>
      <c r="QG43" s="407"/>
      <c r="QH43" s="407"/>
      <c r="QI43" s="407"/>
      <c r="QJ43" s="407"/>
      <c r="QK43" s="407"/>
      <c r="QL43" s="407"/>
      <c r="QM43" s="407"/>
      <c r="QN43" s="407"/>
      <c r="QO43" s="407"/>
      <c r="QP43" s="407"/>
      <c r="QQ43" s="407"/>
      <c r="QR43" s="407"/>
      <c r="QS43" s="407"/>
      <c r="QT43" s="407"/>
      <c r="QU43" s="407"/>
      <c r="QV43" s="407"/>
      <c r="QW43" s="407"/>
      <c r="QX43" s="407"/>
      <c r="QY43" s="407"/>
      <c r="QZ43" s="407"/>
      <c r="RA43" s="407"/>
      <c r="RB43" s="407"/>
      <c r="RC43" s="407"/>
      <c r="RD43" s="407"/>
      <c r="RE43" s="407"/>
      <c r="RF43" s="407"/>
      <c r="RG43" s="407"/>
      <c r="RH43" s="407"/>
      <c r="RI43" s="407"/>
      <c r="RJ43" s="407"/>
      <c r="RK43" s="407"/>
      <c r="RL43" s="407"/>
      <c r="RM43" s="407"/>
      <c r="RN43" s="407"/>
      <c r="RO43" s="407"/>
      <c r="RP43" s="407"/>
      <c r="RQ43" s="407"/>
      <c r="RR43" s="407"/>
      <c r="RS43" s="407"/>
      <c r="RT43" s="407"/>
      <c r="RU43" s="407"/>
      <c r="RV43" s="407"/>
      <c r="RW43" s="407"/>
      <c r="RX43" s="407"/>
      <c r="RY43" s="407"/>
      <c r="RZ43" s="407"/>
      <c r="SA43" s="407"/>
      <c r="SB43" s="407"/>
      <c r="SC43" s="407"/>
      <c r="SD43" s="407"/>
      <c r="SE43" s="407"/>
      <c r="SF43" s="407"/>
      <c r="SG43" s="407"/>
      <c r="SH43" s="407"/>
      <c r="SI43" s="407"/>
      <c r="SJ43" s="407"/>
      <c r="SK43" s="407"/>
      <c r="SL43" s="407"/>
      <c r="SM43" s="407"/>
      <c r="SN43" s="407"/>
      <c r="SO43" s="407"/>
      <c r="SP43" s="407"/>
      <c r="SQ43" s="407"/>
      <c r="SR43" s="407"/>
      <c r="SS43" s="407"/>
      <c r="ST43" s="407"/>
      <c r="SU43" s="407"/>
      <c r="SV43" s="407"/>
      <c r="SW43" s="407"/>
      <c r="SX43" s="407"/>
      <c r="SY43" s="407"/>
      <c r="SZ43" s="407"/>
      <c r="TA43" s="407"/>
      <c r="TB43" s="407"/>
      <c r="TC43" s="407"/>
      <c r="TD43" s="407"/>
      <c r="TE43" s="407"/>
      <c r="TF43" s="407"/>
      <c r="TG43" s="407"/>
      <c r="TH43" s="407"/>
      <c r="TI43" s="407"/>
      <c r="TJ43" s="407"/>
      <c r="TK43" s="407"/>
      <c r="TL43" s="407"/>
      <c r="TM43" s="407"/>
      <c r="TN43" s="407"/>
      <c r="TO43" s="407"/>
      <c r="TP43" s="407"/>
      <c r="TQ43" s="407"/>
      <c r="TR43" s="407"/>
      <c r="TS43" s="407"/>
      <c r="TT43" s="407"/>
      <c r="TU43" s="407"/>
      <c r="TV43" s="407"/>
      <c r="TW43" s="407"/>
      <c r="TX43" s="407"/>
      <c r="TY43" s="407"/>
      <c r="TZ43" s="407"/>
      <c r="UA43" s="407"/>
      <c r="UB43" s="407"/>
      <c r="UC43" s="407"/>
      <c r="UD43" s="407"/>
      <c r="UE43" s="407"/>
      <c r="UF43" s="407"/>
      <c r="UG43" s="407"/>
      <c r="UH43" s="407"/>
      <c r="UI43" s="407"/>
      <c r="UJ43" s="407"/>
      <c r="UK43" s="407"/>
      <c r="UL43" s="407"/>
      <c r="UM43" s="407"/>
      <c r="UN43" s="407"/>
      <c r="UO43" s="407"/>
      <c r="UP43" s="407"/>
      <c r="UQ43" s="407"/>
      <c r="UR43" s="407"/>
      <c r="US43" s="407"/>
      <c r="UT43" s="407"/>
      <c r="UU43" s="407"/>
      <c r="UV43" s="407"/>
      <c r="UW43" s="407"/>
      <c r="UX43" s="407"/>
      <c r="UY43" s="407"/>
      <c r="UZ43" s="407"/>
      <c r="VA43" s="407"/>
      <c r="VB43" s="407"/>
      <c r="VC43" s="407"/>
      <c r="VD43" s="407"/>
      <c r="VE43" s="407"/>
      <c r="VF43" s="407"/>
      <c r="VG43" s="407"/>
      <c r="VH43" s="407"/>
      <c r="VI43" s="407"/>
      <c r="VJ43" s="407"/>
      <c r="VK43" s="407"/>
      <c r="VL43" s="407"/>
      <c r="VM43" s="407"/>
      <c r="VN43" s="407"/>
      <c r="VO43" s="407"/>
      <c r="VP43" s="407"/>
      <c r="VQ43" s="407"/>
      <c r="VR43" s="407"/>
      <c r="VS43" s="407"/>
      <c r="VT43" s="407"/>
      <c r="VU43" s="407"/>
      <c r="VV43" s="407"/>
      <c r="VW43" s="407"/>
      <c r="VX43" s="407"/>
      <c r="VY43" s="407"/>
      <c r="VZ43" s="407"/>
      <c r="WA43" s="407"/>
      <c r="WB43" s="407"/>
      <c r="WC43" s="407"/>
      <c r="WD43" s="407"/>
      <c r="WE43" s="407"/>
      <c r="WF43" s="407"/>
      <c r="WG43" s="407"/>
      <c r="WH43" s="407"/>
      <c r="WI43" s="407"/>
      <c r="WJ43" s="407"/>
      <c r="WK43" s="407"/>
      <c r="WL43" s="407"/>
      <c r="WM43" s="407"/>
      <c r="WN43" s="407"/>
      <c r="WO43" s="407"/>
      <c r="WP43" s="407"/>
      <c r="WQ43" s="407"/>
      <c r="WR43" s="407"/>
      <c r="WS43" s="407"/>
      <c r="WT43" s="407"/>
      <c r="WU43" s="407"/>
      <c r="WV43" s="407"/>
      <c r="WW43" s="407"/>
      <c r="WX43" s="407"/>
      <c r="WY43" s="407"/>
      <c r="WZ43" s="407"/>
      <c r="XA43" s="407"/>
      <c r="XB43" s="407"/>
      <c r="XC43" s="407"/>
      <c r="XD43" s="407"/>
      <c r="XE43" s="407"/>
      <c r="XF43" s="407"/>
      <c r="XG43" s="407"/>
      <c r="XH43" s="407"/>
      <c r="XI43" s="407"/>
      <c r="XJ43" s="407"/>
      <c r="XK43" s="407"/>
      <c r="XL43" s="407"/>
      <c r="XM43" s="407"/>
      <c r="XN43" s="407"/>
      <c r="XO43" s="407"/>
      <c r="XP43" s="407"/>
      <c r="XQ43" s="407"/>
      <c r="XR43" s="407"/>
      <c r="XS43" s="407"/>
      <c r="XT43" s="407"/>
      <c r="XU43" s="407"/>
      <c r="XV43" s="407"/>
      <c r="XW43" s="407"/>
      <c r="XX43" s="407"/>
      <c r="XY43" s="407"/>
      <c r="XZ43" s="407"/>
      <c r="YA43" s="407"/>
      <c r="YB43" s="407"/>
      <c r="YC43" s="407"/>
      <c r="YD43" s="407"/>
      <c r="YE43" s="407"/>
      <c r="YF43" s="407"/>
      <c r="YG43" s="407"/>
      <c r="YH43" s="407"/>
      <c r="YI43" s="407"/>
      <c r="YJ43" s="407"/>
      <c r="YK43" s="407"/>
      <c r="YL43" s="407"/>
      <c r="YM43" s="407"/>
      <c r="YN43" s="407"/>
      <c r="YO43" s="407"/>
      <c r="YP43" s="407"/>
      <c r="YQ43" s="407"/>
      <c r="YR43" s="407"/>
      <c r="YS43" s="407"/>
      <c r="YT43" s="407"/>
      <c r="YU43" s="407"/>
      <c r="YV43" s="407"/>
      <c r="YW43" s="407"/>
      <c r="YX43" s="407"/>
      <c r="YY43" s="407"/>
      <c r="YZ43" s="407"/>
      <c r="ZA43" s="407"/>
      <c r="ZB43" s="407"/>
      <c r="ZC43" s="407"/>
      <c r="ZD43" s="407"/>
      <c r="ZE43" s="407"/>
      <c r="ZF43" s="407"/>
      <c r="ZG43" s="407"/>
      <c r="ZH43" s="407"/>
      <c r="ZI43" s="407"/>
      <c r="ZJ43" s="407"/>
      <c r="ZK43" s="407"/>
      <c r="ZL43" s="407"/>
      <c r="ZM43" s="407"/>
      <c r="ZN43" s="407"/>
      <c r="ZO43" s="407"/>
      <c r="ZP43" s="407"/>
      <c r="ZQ43" s="407"/>
      <c r="ZR43" s="407"/>
      <c r="ZS43" s="407"/>
      <c r="ZT43" s="407"/>
      <c r="ZU43" s="407"/>
      <c r="ZV43" s="407"/>
      <c r="ZW43" s="407"/>
      <c r="ZX43" s="407"/>
      <c r="ZY43" s="407"/>
      <c r="ZZ43" s="407"/>
      <c r="AAA43" s="407"/>
      <c r="AAB43" s="407"/>
      <c r="AAC43" s="407"/>
      <c r="AAD43" s="407"/>
      <c r="AAE43" s="407"/>
      <c r="AAF43" s="407"/>
      <c r="AAG43" s="407"/>
      <c r="AAH43" s="407"/>
      <c r="AAI43" s="407"/>
      <c r="AAJ43" s="407"/>
      <c r="AAK43" s="407"/>
      <c r="AAL43" s="407"/>
      <c r="AAM43" s="407"/>
      <c r="AAN43" s="407"/>
      <c r="AAO43" s="407"/>
      <c r="AAP43" s="407"/>
      <c r="AAQ43" s="407"/>
      <c r="AAR43" s="407"/>
      <c r="AAS43" s="407"/>
      <c r="AAT43" s="407"/>
      <c r="AAU43" s="407"/>
      <c r="AAV43" s="407"/>
      <c r="AAW43" s="407"/>
      <c r="AAX43" s="407"/>
      <c r="AAY43" s="407"/>
      <c r="AAZ43" s="407"/>
      <c r="ABA43" s="407"/>
      <c r="ABB43" s="407"/>
      <c r="ABC43" s="407"/>
      <c r="ABD43" s="407"/>
      <c r="ABE43" s="407"/>
      <c r="ABF43" s="407"/>
      <c r="ABG43" s="407"/>
      <c r="ABH43" s="407"/>
      <c r="ABI43" s="407"/>
      <c r="ABJ43" s="407"/>
      <c r="ABK43" s="407"/>
      <c r="ABL43" s="407"/>
      <c r="ABM43" s="407"/>
      <c r="ABN43" s="407"/>
      <c r="ABO43" s="407"/>
      <c r="ABP43" s="407"/>
      <c r="ABQ43" s="407"/>
      <c r="ABR43" s="407"/>
      <c r="ABS43" s="407"/>
      <c r="ABT43" s="407"/>
      <c r="ABU43" s="407"/>
      <c r="ABV43" s="407"/>
      <c r="ABW43" s="407"/>
      <c r="ABX43" s="407"/>
      <c r="ABY43" s="407"/>
      <c r="ABZ43" s="407"/>
      <c r="ACA43" s="407"/>
      <c r="ACB43" s="407"/>
      <c r="ACC43" s="407"/>
      <c r="ACD43" s="407"/>
      <c r="ACE43" s="407"/>
      <c r="ACF43" s="407"/>
      <c r="ACG43" s="407"/>
      <c r="ACH43" s="407"/>
      <c r="ACI43" s="407"/>
      <c r="ACJ43" s="407"/>
      <c r="ACK43" s="407"/>
      <c r="ACL43" s="407"/>
      <c r="ACM43" s="407"/>
      <c r="ACN43" s="407"/>
      <c r="ACO43" s="407"/>
      <c r="ACP43" s="407"/>
      <c r="ACQ43" s="407"/>
      <c r="ACR43" s="407"/>
      <c r="ACS43" s="407"/>
      <c r="ACT43" s="407"/>
      <c r="ACU43" s="407"/>
      <c r="ACV43" s="407"/>
      <c r="ACW43" s="407"/>
      <c r="ACX43" s="407"/>
      <c r="ACY43" s="407"/>
      <c r="ACZ43" s="407"/>
      <c r="ADA43" s="407"/>
      <c r="ADB43" s="407"/>
      <c r="ADC43" s="407"/>
      <c r="ADD43" s="407"/>
      <c r="ADE43" s="407"/>
      <c r="ADF43" s="407"/>
      <c r="ADG43" s="407"/>
      <c r="ADH43" s="407"/>
      <c r="ADI43" s="407"/>
      <c r="ADJ43" s="407"/>
      <c r="ADK43" s="407"/>
      <c r="ADL43" s="407"/>
      <c r="ADM43" s="407"/>
      <c r="ADN43" s="407"/>
      <c r="ADO43" s="407"/>
      <c r="ADP43" s="407"/>
      <c r="ADQ43" s="407"/>
      <c r="ADR43" s="407"/>
      <c r="ADS43" s="407"/>
      <c r="ADT43" s="407"/>
      <c r="ADU43" s="407"/>
      <c r="ADV43" s="407"/>
      <c r="ADW43" s="407"/>
      <c r="ADX43" s="407"/>
      <c r="ADY43" s="407"/>
      <c r="ADZ43" s="407"/>
      <c r="AEA43" s="407"/>
      <c r="AEB43" s="407"/>
      <c r="AEC43" s="407"/>
      <c r="AED43" s="407"/>
      <c r="AEE43" s="407"/>
      <c r="AEF43" s="407"/>
      <c r="AEG43" s="407"/>
      <c r="AEH43" s="407"/>
      <c r="AEI43" s="407"/>
      <c r="AEJ43" s="407"/>
      <c r="AEK43" s="407"/>
      <c r="AEL43" s="407"/>
      <c r="AEM43" s="407"/>
      <c r="AEN43" s="407"/>
      <c r="AEO43" s="407"/>
      <c r="AEP43" s="407"/>
      <c r="AEQ43" s="407"/>
      <c r="AER43" s="407"/>
      <c r="AES43" s="407"/>
      <c r="AET43" s="407"/>
      <c r="AEU43" s="407"/>
      <c r="AEV43" s="407"/>
      <c r="AEW43" s="407"/>
      <c r="AEX43" s="407"/>
      <c r="AEY43" s="407"/>
      <c r="AEZ43" s="407"/>
      <c r="AFA43" s="407"/>
      <c r="AFB43" s="407"/>
      <c r="AFC43" s="407"/>
      <c r="AFD43" s="407"/>
      <c r="AFE43" s="407"/>
      <c r="AFF43" s="407"/>
      <c r="AFG43" s="407"/>
      <c r="AFH43" s="407"/>
      <c r="AFI43" s="407"/>
      <c r="AFJ43" s="407"/>
      <c r="AFK43" s="407"/>
      <c r="AFL43" s="407"/>
      <c r="AFM43" s="407"/>
      <c r="AFN43" s="407"/>
      <c r="AFO43" s="407"/>
      <c r="AFP43" s="407"/>
      <c r="AFQ43" s="407"/>
      <c r="AFR43" s="407"/>
      <c r="AFS43" s="407"/>
      <c r="AFT43" s="407"/>
      <c r="AFU43" s="407"/>
      <c r="AFV43" s="407"/>
      <c r="AFW43" s="407"/>
      <c r="AFX43" s="407"/>
      <c r="AFY43" s="407"/>
      <c r="AFZ43" s="407"/>
      <c r="AGA43" s="407"/>
      <c r="AGB43" s="407"/>
      <c r="AGC43" s="407"/>
      <c r="AGD43" s="407"/>
      <c r="AGE43" s="407"/>
      <c r="AGF43" s="407"/>
      <c r="AGG43" s="407"/>
      <c r="AGH43" s="407"/>
      <c r="AGI43" s="407"/>
      <c r="AGJ43" s="407"/>
      <c r="AGK43" s="407"/>
      <c r="AGL43" s="407"/>
      <c r="AGM43" s="407"/>
      <c r="AGN43" s="407"/>
      <c r="AGO43" s="407"/>
      <c r="AGP43" s="407"/>
      <c r="AGQ43" s="407"/>
      <c r="AGR43" s="407"/>
      <c r="AGS43" s="407"/>
      <c r="AGT43" s="407"/>
      <c r="AGU43" s="407"/>
      <c r="AGV43" s="407"/>
      <c r="AGW43" s="407"/>
      <c r="AGX43" s="407"/>
      <c r="AGY43" s="407"/>
      <c r="AGZ43" s="407"/>
      <c r="AHA43" s="407"/>
      <c r="AHB43" s="407"/>
      <c r="AHC43" s="407"/>
      <c r="AHD43" s="407"/>
      <c r="AHE43" s="407"/>
      <c r="AHF43" s="407"/>
      <c r="AHG43" s="407"/>
      <c r="AHH43" s="407"/>
      <c r="AHI43" s="407"/>
      <c r="AHJ43" s="407"/>
      <c r="AHK43" s="407"/>
      <c r="AHL43" s="407"/>
      <c r="AHM43" s="407"/>
      <c r="AHN43" s="407"/>
      <c r="AHO43" s="407"/>
      <c r="AHP43" s="407"/>
      <c r="AHQ43" s="407"/>
      <c r="AHR43" s="407"/>
      <c r="AHS43" s="407"/>
      <c r="AHT43" s="407"/>
      <c r="AHU43" s="407"/>
      <c r="AHV43" s="407"/>
      <c r="AHW43" s="407"/>
      <c r="AHX43" s="407"/>
      <c r="AHY43" s="407"/>
      <c r="AHZ43" s="407"/>
      <c r="AIA43" s="407"/>
      <c r="AIB43" s="407"/>
      <c r="AIC43" s="407"/>
      <c r="AID43" s="407"/>
      <c r="AIE43" s="407"/>
      <c r="AIF43" s="407"/>
      <c r="AIG43" s="407"/>
      <c r="AIH43" s="407"/>
      <c r="AII43" s="407"/>
      <c r="AIJ43" s="407"/>
      <c r="AIK43" s="407"/>
      <c r="AIL43" s="407"/>
      <c r="AIM43" s="407"/>
      <c r="AIN43" s="407"/>
      <c r="AIO43" s="407"/>
      <c r="AIP43" s="407"/>
      <c r="AIQ43" s="407"/>
      <c r="AIR43" s="407"/>
      <c r="AIS43" s="407"/>
      <c r="AIT43" s="407"/>
      <c r="AIU43" s="407"/>
      <c r="AIV43" s="407"/>
      <c r="AIW43" s="407"/>
      <c r="AIX43" s="407"/>
      <c r="AIY43" s="407"/>
      <c r="AIZ43" s="407"/>
      <c r="AJA43" s="407"/>
      <c r="AJB43" s="407"/>
      <c r="AJC43" s="407"/>
      <c r="AJD43" s="407"/>
      <c r="AJE43" s="407"/>
      <c r="AJF43" s="407"/>
      <c r="AJG43" s="407"/>
      <c r="AJH43" s="407"/>
      <c r="AJI43" s="407"/>
      <c r="AJJ43" s="407"/>
      <c r="AJK43" s="407"/>
      <c r="AJL43" s="407"/>
      <c r="AJM43" s="407"/>
      <c r="AJN43" s="407"/>
      <c r="AJO43" s="407"/>
      <c r="AJP43" s="407"/>
      <c r="AJQ43" s="407"/>
      <c r="AJR43" s="407"/>
      <c r="AJS43" s="407"/>
      <c r="AJT43" s="407"/>
      <c r="AJU43" s="407"/>
      <c r="AJV43" s="407"/>
      <c r="AJW43" s="407"/>
      <c r="AJX43" s="407"/>
      <c r="AJY43" s="407"/>
      <c r="AJZ43" s="407"/>
      <c r="AKA43" s="407"/>
      <c r="AKB43" s="407"/>
      <c r="AKC43" s="407"/>
      <c r="AKD43" s="407"/>
      <c r="AKE43" s="407"/>
      <c r="AKF43" s="407"/>
      <c r="AKG43" s="407"/>
      <c r="AKH43" s="407"/>
      <c r="AKI43" s="407"/>
      <c r="AKJ43" s="407"/>
      <c r="AKK43" s="407"/>
      <c r="AKL43" s="407"/>
      <c r="AKM43" s="407"/>
      <c r="AKN43" s="407"/>
      <c r="AKO43" s="407"/>
      <c r="AKP43" s="407"/>
      <c r="AKQ43" s="407"/>
      <c r="AKR43" s="407"/>
      <c r="AKS43" s="407"/>
      <c r="AKT43" s="407"/>
      <c r="AKU43" s="407"/>
      <c r="AKV43" s="407"/>
      <c r="AKW43" s="407"/>
      <c r="AKX43" s="407"/>
      <c r="AKY43" s="407"/>
      <c r="AKZ43" s="407"/>
      <c r="ALA43" s="407"/>
      <c r="ALB43" s="407"/>
      <c r="ALC43" s="407"/>
      <c r="ALD43" s="407"/>
      <c r="ALE43" s="407"/>
      <c r="ALF43" s="407"/>
      <c r="ALG43" s="407"/>
      <c r="ALH43" s="407"/>
      <c r="ALI43" s="407"/>
      <c r="ALJ43" s="407"/>
      <c r="ALK43" s="407"/>
      <c r="ALL43" s="407"/>
      <c r="ALM43" s="407"/>
      <c r="ALN43" s="407"/>
      <c r="ALO43" s="407"/>
      <c r="ALP43" s="407"/>
      <c r="ALQ43" s="407"/>
      <c r="ALR43" s="407"/>
      <c r="ALS43" s="407"/>
      <c r="ALT43" s="407"/>
      <c r="ALU43" s="407"/>
      <c r="ALV43" s="407"/>
      <c r="ALW43" s="407"/>
      <c r="ALX43" s="407"/>
      <c r="ALY43" s="407"/>
      <c r="ALZ43" s="407"/>
      <c r="AMA43" s="407"/>
      <c r="AMB43" s="407"/>
      <c r="AMC43" s="407"/>
      <c r="AMD43" s="407"/>
      <c r="AME43" s="407"/>
      <c r="AMF43" s="407"/>
      <c r="AMG43" s="407"/>
      <c r="AMH43" s="407"/>
      <c r="AMI43" s="407"/>
      <c r="AMJ43" s="407"/>
      <c r="AMK43" s="407"/>
      <c r="AML43" s="407"/>
      <c r="AMM43" s="407"/>
      <c r="AMN43" s="407"/>
      <c r="AMO43" s="407"/>
      <c r="AMP43" s="407"/>
      <c r="AMQ43" s="407"/>
      <c r="AMR43" s="407"/>
      <c r="AMS43" s="407"/>
      <c r="AMT43" s="407"/>
      <c r="AMU43" s="407"/>
      <c r="AMV43" s="407"/>
      <c r="AMW43" s="407"/>
      <c r="AMX43" s="407"/>
      <c r="AMY43" s="407"/>
      <c r="AMZ43" s="407"/>
      <c r="ANA43" s="407"/>
      <c r="ANB43" s="407"/>
      <c r="ANC43" s="407"/>
      <c r="AND43" s="407"/>
      <c r="ANE43" s="407"/>
      <c r="ANF43" s="407"/>
      <c r="ANG43" s="407"/>
      <c r="ANH43" s="407"/>
      <c r="ANI43" s="407"/>
      <c r="ANJ43" s="407"/>
      <c r="ANK43" s="407"/>
      <c r="ANL43" s="407"/>
      <c r="ANM43" s="407"/>
      <c r="ANN43" s="407"/>
      <c r="ANO43" s="407"/>
      <c r="ANP43" s="407"/>
      <c r="ANQ43" s="407"/>
      <c r="ANR43" s="407"/>
      <c r="ANS43" s="407"/>
      <c r="ANT43" s="407"/>
      <c r="ANU43" s="407"/>
      <c r="ANV43" s="407"/>
      <c r="ANW43" s="407"/>
      <c r="ANX43" s="407"/>
      <c r="ANY43" s="407"/>
      <c r="ANZ43" s="407"/>
      <c r="AOA43" s="407"/>
      <c r="AOB43" s="407"/>
      <c r="AOC43" s="407"/>
      <c r="AOD43" s="407"/>
      <c r="AOE43" s="407"/>
      <c r="AOF43" s="407"/>
      <c r="AOG43" s="407"/>
      <c r="AOH43" s="407"/>
      <c r="AOI43" s="407"/>
      <c r="AOJ43" s="407"/>
      <c r="AOK43" s="407"/>
      <c r="AOL43" s="407"/>
      <c r="AOM43" s="407"/>
      <c r="AON43" s="407"/>
      <c r="AOO43" s="407"/>
      <c r="AOP43" s="407"/>
      <c r="AOQ43" s="407"/>
      <c r="AOR43" s="407"/>
      <c r="AOS43" s="407"/>
      <c r="AOT43" s="407"/>
      <c r="AOU43" s="407"/>
      <c r="AOV43" s="407"/>
      <c r="AOW43" s="407"/>
      <c r="AOX43" s="407"/>
      <c r="AOY43" s="407"/>
      <c r="AOZ43" s="407"/>
      <c r="APA43" s="407"/>
      <c r="APB43" s="407"/>
      <c r="APC43" s="407"/>
      <c r="APD43" s="407"/>
      <c r="APE43" s="407"/>
      <c r="APF43" s="407"/>
      <c r="APG43" s="407"/>
      <c r="APH43" s="407"/>
      <c r="API43" s="407"/>
      <c r="APJ43" s="407"/>
      <c r="APK43" s="407"/>
      <c r="APL43" s="407"/>
      <c r="APM43" s="407"/>
      <c r="APN43" s="407"/>
      <c r="APO43" s="407"/>
      <c r="APP43" s="407"/>
      <c r="APQ43" s="407"/>
      <c r="APR43" s="407"/>
      <c r="APS43" s="407"/>
      <c r="APT43" s="407"/>
      <c r="APU43" s="407"/>
      <c r="APV43" s="407"/>
      <c r="APW43" s="407"/>
      <c r="APX43" s="407"/>
      <c r="APY43" s="407"/>
      <c r="APZ43" s="407"/>
      <c r="AQA43" s="407"/>
      <c r="AQB43" s="407"/>
      <c r="AQC43" s="407"/>
      <c r="AQD43" s="407"/>
      <c r="AQE43" s="407"/>
      <c r="AQF43" s="407"/>
      <c r="AQG43" s="407"/>
      <c r="AQH43" s="407"/>
      <c r="AQI43" s="407"/>
      <c r="AQJ43" s="407"/>
      <c r="AQK43" s="407"/>
      <c r="AQL43" s="407"/>
      <c r="AQM43" s="407"/>
      <c r="AQN43" s="407"/>
      <c r="AQO43" s="407"/>
      <c r="AQP43" s="407"/>
      <c r="AQQ43" s="407"/>
      <c r="AQR43" s="407"/>
      <c r="AQS43" s="407"/>
      <c r="AQT43" s="407"/>
      <c r="AQU43" s="407"/>
      <c r="AQV43" s="407"/>
      <c r="AQW43" s="407"/>
      <c r="AQX43" s="407"/>
      <c r="AQY43" s="407"/>
      <c r="AQZ43" s="407"/>
      <c r="ARA43" s="407"/>
      <c r="ARB43" s="407"/>
      <c r="ARC43" s="407"/>
      <c r="ARD43" s="407"/>
      <c r="ARE43" s="407"/>
      <c r="ARF43" s="407"/>
      <c r="ARG43" s="407"/>
      <c r="ARH43" s="407"/>
      <c r="ARI43" s="407"/>
      <c r="ARJ43" s="407"/>
      <c r="ARK43" s="407"/>
      <c r="ARL43" s="407"/>
      <c r="ARM43" s="407"/>
      <c r="ARN43" s="407"/>
      <c r="ARO43" s="407"/>
      <c r="ARP43" s="407"/>
      <c r="ARQ43" s="407"/>
      <c r="ARR43" s="407"/>
      <c r="ARS43" s="407"/>
      <c r="ART43" s="407"/>
      <c r="ARU43" s="407"/>
      <c r="ARV43" s="407"/>
      <c r="ARW43" s="407"/>
      <c r="ARX43" s="407"/>
      <c r="ARY43" s="407"/>
      <c r="ARZ43" s="407"/>
      <c r="ASA43" s="407"/>
      <c r="ASB43" s="407"/>
      <c r="ASC43" s="407"/>
      <c r="ASD43" s="407"/>
      <c r="ASE43" s="407"/>
      <c r="ASF43" s="407"/>
      <c r="ASG43" s="407"/>
      <c r="ASH43" s="407"/>
      <c r="ASI43" s="407"/>
      <c r="ASJ43" s="407"/>
      <c r="ASK43" s="407"/>
      <c r="ASL43" s="407"/>
      <c r="ASM43" s="407"/>
      <c r="ASN43" s="407"/>
      <c r="ASO43" s="407"/>
      <c r="ASP43" s="407"/>
      <c r="ASQ43" s="407"/>
      <c r="ASR43" s="407"/>
      <c r="ASS43" s="407"/>
      <c r="AST43" s="407"/>
      <c r="ASU43" s="407"/>
      <c r="ASV43" s="407"/>
      <c r="ASW43" s="407"/>
      <c r="ASX43" s="407"/>
      <c r="ASY43" s="407"/>
      <c r="ASZ43" s="407"/>
      <c r="ATA43" s="407"/>
      <c r="ATB43" s="407"/>
      <c r="ATC43" s="407"/>
      <c r="ATD43" s="407"/>
      <c r="ATE43" s="407"/>
      <c r="ATF43" s="407"/>
      <c r="ATG43" s="407"/>
      <c r="ATH43" s="407"/>
      <c r="ATI43" s="407"/>
      <c r="ATJ43" s="407"/>
      <c r="ATK43" s="407"/>
      <c r="ATL43" s="407"/>
      <c r="ATM43" s="407"/>
      <c r="ATN43" s="407"/>
      <c r="ATO43" s="407"/>
      <c r="ATP43" s="407"/>
      <c r="ATQ43" s="407"/>
      <c r="ATR43" s="407"/>
      <c r="ATS43" s="407"/>
      <c r="ATT43" s="407"/>
      <c r="ATU43" s="407"/>
      <c r="ATV43" s="407"/>
      <c r="ATW43" s="407"/>
      <c r="ATX43" s="407"/>
      <c r="ATY43" s="407"/>
      <c r="ATZ43" s="407"/>
      <c r="AUA43" s="407"/>
      <c r="AUB43" s="407"/>
      <c r="AUC43" s="407"/>
      <c r="AUD43" s="407"/>
      <c r="AUE43" s="407"/>
      <c r="AUF43" s="407"/>
      <c r="AUG43" s="407"/>
      <c r="AUH43" s="407"/>
      <c r="AUI43" s="407"/>
      <c r="AUJ43" s="407"/>
      <c r="AUK43" s="407"/>
      <c r="AUL43" s="407"/>
      <c r="AUM43" s="407"/>
      <c r="AUN43" s="407"/>
      <c r="AUO43" s="407"/>
      <c r="AUP43" s="407"/>
      <c r="AUQ43" s="407"/>
      <c r="AUR43" s="407"/>
      <c r="AUS43" s="407"/>
      <c r="AUT43" s="407"/>
      <c r="AUU43" s="407"/>
      <c r="AUV43" s="407"/>
      <c r="AUW43" s="407"/>
      <c r="AUX43" s="407"/>
      <c r="AUY43" s="407"/>
      <c r="AUZ43" s="407"/>
      <c r="AVA43" s="407"/>
      <c r="AVB43" s="407"/>
      <c r="AVC43" s="407"/>
      <c r="AVD43" s="407"/>
      <c r="AVE43" s="407"/>
      <c r="AVF43" s="407"/>
      <c r="AVG43" s="407"/>
      <c r="AVH43" s="407"/>
      <c r="AVI43" s="407"/>
      <c r="AVJ43" s="407"/>
      <c r="AVK43" s="407"/>
      <c r="AVL43" s="407"/>
      <c r="AVM43" s="407"/>
      <c r="AVN43" s="407"/>
      <c r="AVO43" s="407"/>
      <c r="AVP43" s="407"/>
      <c r="AVQ43" s="407"/>
      <c r="AVR43" s="407"/>
      <c r="AVS43" s="407"/>
      <c r="AVT43" s="407"/>
      <c r="AVU43" s="407"/>
      <c r="AVV43" s="407"/>
      <c r="AVW43" s="407"/>
      <c r="AVX43" s="407"/>
      <c r="AVY43" s="407"/>
      <c r="AVZ43" s="407"/>
      <c r="AWA43" s="407"/>
      <c r="AWB43" s="407"/>
      <c r="AWC43" s="407"/>
      <c r="AWD43" s="407"/>
      <c r="AWE43" s="407"/>
      <c r="AWF43" s="407"/>
      <c r="AWG43" s="407"/>
      <c r="AWH43" s="407"/>
      <c r="AWI43" s="407"/>
      <c r="AWJ43" s="407"/>
      <c r="AWK43" s="407"/>
      <c r="AWL43" s="407"/>
      <c r="AWM43" s="407"/>
      <c r="AWN43" s="407"/>
      <c r="AWO43" s="407"/>
      <c r="AWP43" s="407"/>
      <c r="AWQ43" s="407"/>
      <c r="AWR43" s="407"/>
      <c r="AWS43" s="407"/>
      <c r="AWT43" s="407"/>
      <c r="AWU43" s="407"/>
      <c r="AWV43" s="407"/>
      <c r="AWW43" s="407"/>
      <c r="AWX43" s="407"/>
      <c r="AWY43" s="407"/>
      <c r="AWZ43" s="407"/>
      <c r="AXA43" s="407"/>
      <c r="AXB43" s="407"/>
      <c r="AXC43" s="407"/>
      <c r="AXD43" s="407"/>
      <c r="AXE43" s="407"/>
      <c r="AXF43" s="407"/>
      <c r="AXG43" s="407"/>
      <c r="AXH43" s="407"/>
      <c r="AXI43" s="407"/>
      <c r="AXJ43" s="407"/>
      <c r="AXK43" s="407"/>
      <c r="AXL43" s="407"/>
      <c r="AXM43" s="407"/>
      <c r="AXN43" s="407"/>
      <c r="AXO43" s="407"/>
      <c r="AXP43" s="407"/>
      <c r="AXQ43" s="407"/>
      <c r="AXR43" s="407"/>
      <c r="AXS43" s="407"/>
      <c r="AXT43" s="407"/>
      <c r="AXU43" s="407"/>
      <c r="AXV43" s="407"/>
      <c r="AXW43" s="407"/>
      <c r="AXX43" s="407"/>
      <c r="AXY43" s="407"/>
      <c r="AXZ43" s="407"/>
      <c r="AYA43" s="407"/>
      <c r="AYB43" s="407"/>
      <c r="AYC43" s="407"/>
      <c r="AYD43" s="407"/>
      <c r="AYE43" s="407"/>
      <c r="AYF43" s="407"/>
      <c r="AYG43" s="407"/>
      <c r="AYH43" s="407"/>
      <c r="AYI43" s="407"/>
      <c r="AYJ43" s="407"/>
      <c r="AYK43" s="407"/>
      <c r="AYL43" s="407"/>
      <c r="AYM43" s="407"/>
      <c r="AYN43" s="407"/>
      <c r="AYO43" s="407"/>
      <c r="AYP43" s="407"/>
      <c r="AYQ43" s="407"/>
      <c r="AYR43" s="407"/>
      <c r="AYS43" s="407"/>
      <c r="AYT43" s="407"/>
      <c r="AYU43" s="407"/>
      <c r="AYV43" s="407"/>
      <c r="AYW43" s="407"/>
      <c r="AYX43" s="407"/>
      <c r="AYY43" s="407"/>
      <c r="AYZ43" s="407"/>
      <c r="AZA43" s="407"/>
      <c r="AZB43" s="407"/>
      <c r="AZC43" s="407"/>
      <c r="AZD43" s="407"/>
      <c r="AZE43" s="407"/>
      <c r="AZF43" s="407"/>
      <c r="AZG43" s="407"/>
      <c r="AZH43" s="407"/>
      <c r="AZI43" s="407"/>
      <c r="AZJ43" s="407"/>
      <c r="AZK43" s="407"/>
      <c r="AZL43" s="407"/>
      <c r="AZM43" s="407"/>
      <c r="AZN43" s="407"/>
      <c r="AZO43" s="407"/>
      <c r="AZP43" s="407"/>
      <c r="AZQ43" s="407"/>
      <c r="AZR43" s="407"/>
      <c r="AZS43" s="407"/>
      <c r="AZT43" s="407"/>
      <c r="AZU43" s="407"/>
      <c r="AZV43" s="407"/>
      <c r="AZW43" s="407"/>
      <c r="AZX43" s="407"/>
      <c r="AZY43" s="407"/>
      <c r="AZZ43" s="407"/>
      <c r="BAA43" s="407"/>
      <c r="BAB43" s="407"/>
      <c r="BAC43" s="407"/>
      <c r="BAD43" s="407"/>
      <c r="BAE43" s="407"/>
      <c r="BAF43" s="407"/>
      <c r="BAG43" s="407"/>
      <c r="BAH43" s="407"/>
      <c r="BAI43" s="407"/>
      <c r="BAJ43" s="407"/>
      <c r="BAK43" s="407"/>
      <c r="BAL43" s="407"/>
      <c r="BAM43" s="407"/>
      <c r="BAN43" s="407"/>
      <c r="BAO43" s="407"/>
      <c r="BAP43" s="407"/>
      <c r="BAQ43" s="407"/>
      <c r="BAR43" s="407"/>
      <c r="BAS43" s="407"/>
      <c r="BAT43" s="407"/>
      <c r="BAU43" s="407"/>
      <c r="BAV43" s="407"/>
      <c r="BAW43" s="407"/>
      <c r="BAX43" s="407"/>
      <c r="BAY43" s="407"/>
      <c r="BAZ43" s="407"/>
      <c r="BBA43" s="407"/>
      <c r="BBB43" s="407"/>
      <c r="BBC43" s="407"/>
      <c r="BBD43" s="407"/>
      <c r="BBE43" s="407"/>
      <c r="BBF43" s="407"/>
      <c r="BBG43" s="407"/>
      <c r="BBH43" s="407"/>
      <c r="BBI43" s="407"/>
      <c r="BBJ43" s="407"/>
      <c r="BBK43" s="407"/>
      <c r="BBL43" s="407"/>
      <c r="BBM43" s="407"/>
      <c r="BBN43" s="407"/>
      <c r="BBO43" s="407"/>
      <c r="BBP43" s="407"/>
      <c r="BBQ43" s="407"/>
      <c r="BBR43" s="407"/>
      <c r="BBS43" s="407"/>
      <c r="BBT43" s="407"/>
      <c r="BBU43" s="407"/>
      <c r="BBV43" s="407"/>
      <c r="BBW43" s="407"/>
      <c r="BBX43" s="407"/>
      <c r="BBY43" s="407"/>
      <c r="BBZ43" s="407"/>
      <c r="BCA43" s="407"/>
      <c r="BCB43" s="407"/>
      <c r="BCC43" s="407"/>
      <c r="BCD43" s="407"/>
      <c r="BCE43" s="407"/>
      <c r="BCF43" s="407"/>
      <c r="BCG43" s="407"/>
      <c r="BCH43" s="407"/>
      <c r="BCI43" s="407"/>
      <c r="BCJ43" s="407"/>
      <c r="BCK43" s="407"/>
      <c r="BCL43" s="407"/>
      <c r="BCM43" s="407"/>
      <c r="BCN43" s="407"/>
      <c r="BCO43" s="407"/>
      <c r="BCP43" s="407"/>
      <c r="BCQ43" s="407"/>
      <c r="BCR43" s="407"/>
      <c r="BCS43" s="407"/>
      <c r="BCT43" s="407"/>
      <c r="BCU43" s="407"/>
      <c r="BCV43" s="407"/>
      <c r="BCW43" s="407"/>
      <c r="BCX43" s="407"/>
      <c r="BCY43" s="407"/>
      <c r="BCZ43" s="407"/>
      <c r="BDA43" s="407"/>
      <c r="BDB43" s="407"/>
      <c r="BDC43" s="407"/>
      <c r="BDD43" s="407"/>
      <c r="BDE43" s="407"/>
      <c r="BDF43" s="407"/>
      <c r="BDG43" s="407"/>
      <c r="BDH43" s="407"/>
      <c r="BDI43" s="407"/>
      <c r="BDJ43" s="407"/>
      <c r="BDK43" s="407"/>
      <c r="BDL43" s="407"/>
      <c r="BDM43" s="407"/>
      <c r="BDN43" s="407"/>
      <c r="BDO43" s="407"/>
      <c r="BDP43" s="407"/>
      <c r="BDQ43" s="407"/>
      <c r="BDR43" s="407"/>
      <c r="BDS43" s="407"/>
      <c r="BDT43" s="407"/>
      <c r="BDU43" s="407"/>
      <c r="BDV43" s="407"/>
      <c r="BDW43" s="407"/>
      <c r="BDX43" s="407"/>
      <c r="BDY43" s="407"/>
      <c r="BDZ43" s="407"/>
      <c r="BEA43" s="407"/>
      <c r="BEB43" s="407"/>
      <c r="BEC43" s="407"/>
      <c r="BED43" s="407"/>
      <c r="BEE43" s="407"/>
      <c r="BEF43" s="407"/>
      <c r="BEG43" s="407"/>
      <c r="BEH43" s="407"/>
      <c r="BEI43" s="407"/>
      <c r="BEJ43" s="407"/>
      <c r="BEK43" s="407"/>
      <c r="BEL43" s="407"/>
      <c r="BEM43" s="407"/>
      <c r="BEN43" s="407"/>
      <c r="BEO43" s="407"/>
      <c r="BEP43" s="407"/>
      <c r="BEQ43" s="407"/>
      <c r="BER43" s="407"/>
      <c r="BES43" s="407"/>
      <c r="BET43" s="407"/>
      <c r="BEU43" s="407"/>
      <c r="BEV43" s="407"/>
      <c r="BEW43" s="407"/>
      <c r="BEX43" s="407"/>
      <c r="BEY43" s="407"/>
      <c r="BEZ43" s="407"/>
      <c r="BFA43" s="407"/>
      <c r="BFB43" s="407"/>
      <c r="BFC43" s="407"/>
      <c r="BFD43" s="407"/>
      <c r="BFE43" s="407"/>
      <c r="BFF43" s="407"/>
      <c r="BFG43" s="407"/>
      <c r="BFH43" s="407"/>
      <c r="BFI43" s="407"/>
      <c r="BFJ43" s="407"/>
      <c r="BFK43" s="407"/>
      <c r="BFL43" s="407"/>
      <c r="BFM43" s="407"/>
      <c r="BFN43" s="407"/>
      <c r="BFO43" s="407"/>
      <c r="BFP43" s="407"/>
      <c r="BFQ43" s="407"/>
      <c r="BFR43" s="407"/>
      <c r="BFS43" s="407"/>
      <c r="BFT43" s="407"/>
      <c r="BFU43" s="407"/>
      <c r="BFV43" s="407"/>
      <c r="BFW43" s="407"/>
      <c r="BFX43" s="407"/>
      <c r="BFY43" s="407"/>
      <c r="BFZ43" s="407"/>
      <c r="BGA43" s="407"/>
      <c r="BGB43" s="407"/>
      <c r="BGC43" s="407"/>
      <c r="BGD43" s="407"/>
      <c r="BGE43" s="407"/>
      <c r="BGF43" s="407"/>
      <c r="BGG43" s="407"/>
      <c r="BGH43" s="407"/>
      <c r="BGI43" s="407"/>
      <c r="BGJ43" s="407"/>
      <c r="BGK43" s="407"/>
      <c r="BGL43" s="407"/>
      <c r="BGM43" s="407"/>
      <c r="BGN43" s="407"/>
      <c r="BGO43" s="407"/>
      <c r="BGP43" s="407"/>
      <c r="BGQ43" s="407"/>
      <c r="BGR43" s="407"/>
      <c r="BGS43" s="407"/>
      <c r="BGT43" s="407"/>
      <c r="BGU43" s="407"/>
      <c r="BGV43" s="407"/>
      <c r="BGW43" s="407"/>
      <c r="BGX43" s="407"/>
      <c r="BGY43" s="407"/>
      <c r="BGZ43" s="407"/>
      <c r="BHA43" s="407"/>
      <c r="BHB43" s="407"/>
      <c r="BHC43" s="407"/>
      <c r="BHD43" s="407"/>
      <c r="BHE43" s="407"/>
      <c r="BHF43" s="407"/>
      <c r="BHG43" s="407"/>
      <c r="BHH43" s="407"/>
      <c r="BHI43" s="407"/>
      <c r="BHJ43" s="407"/>
      <c r="BHK43" s="407"/>
      <c r="BHL43" s="407"/>
      <c r="BHM43" s="407"/>
      <c r="BHN43" s="407"/>
      <c r="BHO43" s="407"/>
      <c r="BHP43" s="407"/>
      <c r="BHQ43" s="407"/>
      <c r="BHR43" s="407"/>
      <c r="BHS43" s="407"/>
      <c r="BHT43" s="407"/>
      <c r="BHU43" s="407"/>
      <c r="BHV43" s="407"/>
      <c r="BHW43" s="407"/>
      <c r="BHX43" s="407"/>
      <c r="BHY43" s="407"/>
      <c r="BHZ43" s="407"/>
      <c r="BIA43" s="407"/>
      <c r="BIB43" s="407"/>
      <c r="BIC43" s="407"/>
      <c r="BID43" s="407"/>
      <c r="BIE43" s="407"/>
      <c r="BIF43" s="407"/>
      <c r="BIG43" s="407"/>
      <c r="BIH43" s="407"/>
      <c r="BII43" s="407"/>
      <c r="BIJ43" s="407"/>
      <c r="BIK43" s="407"/>
      <c r="BIL43" s="407"/>
      <c r="BIM43" s="407"/>
      <c r="BIN43" s="407"/>
      <c r="BIO43" s="407"/>
      <c r="BIP43" s="407"/>
      <c r="BIQ43" s="407"/>
      <c r="BIR43" s="407"/>
      <c r="BIS43" s="407"/>
      <c r="BIT43" s="407"/>
      <c r="BIU43" s="407"/>
      <c r="BIV43" s="407"/>
      <c r="BIW43" s="407"/>
      <c r="BIX43" s="407"/>
      <c r="BIY43" s="407"/>
      <c r="BIZ43" s="407"/>
      <c r="BJA43" s="407"/>
      <c r="BJB43" s="407"/>
      <c r="BJC43" s="407"/>
      <c r="BJD43" s="407"/>
      <c r="BJE43" s="407"/>
      <c r="BJF43" s="407"/>
      <c r="BJG43" s="407"/>
      <c r="BJH43" s="407"/>
      <c r="BJI43" s="407"/>
      <c r="BJJ43" s="407"/>
      <c r="BJK43" s="407"/>
      <c r="BJL43" s="407"/>
      <c r="BJM43" s="407"/>
      <c r="BJN43" s="407"/>
      <c r="BJO43" s="407"/>
      <c r="BJP43" s="407"/>
      <c r="BJQ43" s="407"/>
      <c r="BJR43" s="407"/>
      <c r="BJS43" s="407"/>
      <c r="BJT43" s="407"/>
      <c r="BJU43" s="407"/>
      <c r="BJV43" s="407"/>
      <c r="BJW43" s="407"/>
      <c r="BJX43" s="407"/>
      <c r="BJY43" s="407"/>
      <c r="BJZ43" s="407"/>
      <c r="BKA43" s="407"/>
      <c r="BKB43" s="407"/>
      <c r="BKC43" s="407"/>
      <c r="BKD43" s="407"/>
      <c r="BKE43" s="407"/>
      <c r="BKF43" s="407"/>
      <c r="BKG43" s="407"/>
      <c r="BKH43" s="407"/>
      <c r="BKI43" s="407"/>
      <c r="BKJ43" s="407"/>
      <c r="BKK43" s="407"/>
      <c r="BKL43" s="407"/>
      <c r="BKM43" s="407"/>
      <c r="BKN43" s="407"/>
      <c r="BKO43" s="407"/>
      <c r="BKP43" s="407"/>
      <c r="BKQ43" s="407"/>
      <c r="BKR43" s="407"/>
      <c r="BKS43" s="407"/>
      <c r="BKT43" s="407"/>
      <c r="BKU43" s="407"/>
      <c r="BKV43" s="407"/>
      <c r="BKW43" s="407"/>
      <c r="BKX43" s="407"/>
      <c r="BKY43" s="407"/>
      <c r="BKZ43" s="407"/>
      <c r="BLA43" s="407"/>
      <c r="BLB43" s="407"/>
      <c r="BLC43" s="407"/>
      <c r="BLD43" s="407"/>
      <c r="BLE43" s="407"/>
      <c r="BLF43" s="407"/>
      <c r="BLG43" s="407"/>
      <c r="BLH43" s="407"/>
      <c r="BLI43" s="407"/>
      <c r="BLJ43" s="407"/>
      <c r="BLK43" s="407"/>
      <c r="BLL43" s="407"/>
      <c r="BLM43" s="407"/>
      <c r="BLN43" s="407"/>
      <c r="BLO43" s="407"/>
      <c r="BLP43" s="407"/>
      <c r="BLQ43" s="407"/>
      <c r="BLR43" s="407"/>
      <c r="BLS43" s="407"/>
      <c r="BLT43" s="407"/>
      <c r="BLU43" s="407"/>
      <c r="BLV43" s="407"/>
      <c r="BLW43" s="407"/>
      <c r="BLX43" s="407"/>
      <c r="BLY43" s="407"/>
      <c r="BLZ43" s="407"/>
      <c r="BMA43" s="407"/>
      <c r="BMB43" s="407"/>
      <c r="BMC43" s="407"/>
      <c r="BMD43" s="407"/>
      <c r="BME43" s="407"/>
      <c r="BMF43" s="407"/>
      <c r="BMG43" s="407"/>
      <c r="BMH43" s="407"/>
      <c r="BMI43" s="407"/>
      <c r="BMJ43" s="407"/>
      <c r="BMK43" s="407"/>
      <c r="BML43" s="407"/>
      <c r="BMM43" s="407"/>
      <c r="BMN43" s="407"/>
      <c r="BMO43" s="407"/>
      <c r="BMP43" s="407"/>
      <c r="BMQ43" s="407"/>
      <c r="BMR43" s="407"/>
      <c r="BMS43" s="407"/>
      <c r="BMT43" s="407"/>
      <c r="BMU43" s="407"/>
      <c r="BMV43" s="407"/>
      <c r="BMW43" s="407"/>
      <c r="BMX43" s="407"/>
      <c r="BMY43" s="407"/>
      <c r="BMZ43" s="407"/>
      <c r="BNA43" s="407"/>
      <c r="BNB43" s="407"/>
      <c r="BNC43" s="407"/>
      <c r="BND43" s="407"/>
      <c r="BNE43" s="407"/>
      <c r="BNF43" s="407"/>
      <c r="BNG43" s="407"/>
      <c r="BNH43" s="407"/>
      <c r="BNI43" s="407"/>
      <c r="BNJ43" s="407"/>
      <c r="BNK43" s="407"/>
      <c r="BNL43" s="407"/>
      <c r="BNM43" s="407"/>
      <c r="BNN43" s="407"/>
      <c r="BNO43" s="407"/>
      <c r="BNP43" s="407"/>
      <c r="BNQ43" s="407"/>
      <c r="BNR43" s="407"/>
      <c r="BNS43" s="407"/>
      <c r="BNT43" s="407"/>
      <c r="BNU43" s="407"/>
      <c r="BNV43" s="407"/>
      <c r="BNW43" s="407"/>
      <c r="BNX43" s="407"/>
      <c r="BNY43" s="407"/>
      <c r="BNZ43" s="407"/>
      <c r="BOA43" s="407"/>
      <c r="BOB43" s="407"/>
      <c r="BOC43" s="407"/>
      <c r="BOD43" s="407"/>
      <c r="BOE43" s="407"/>
      <c r="BOF43" s="407"/>
      <c r="BOG43" s="407"/>
      <c r="BOH43" s="407"/>
      <c r="BOI43" s="407"/>
      <c r="BOJ43" s="407"/>
      <c r="BOK43" s="407"/>
      <c r="BOL43" s="407"/>
      <c r="BOM43" s="407"/>
      <c r="BON43" s="407"/>
      <c r="BOO43" s="407"/>
      <c r="BOP43" s="407"/>
      <c r="BOQ43" s="407"/>
      <c r="BOR43" s="407"/>
      <c r="BOS43" s="407"/>
      <c r="BOT43" s="407"/>
      <c r="BOU43" s="407"/>
      <c r="BOV43" s="407"/>
      <c r="BOW43" s="407"/>
      <c r="BOX43" s="407"/>
      <c r="BOY43" s="407"/>
      <c r="BOZ43" s="407"/>
      <c r="BPA43" s="407"/>
      <c r="BPB43" s="407"/>
      <c r="BPC43" s="407"/>
      <c r="BPD43" s="407"/>
      <c r="BPE43" s="407"/>
      <c r="BPF43" s="407"/>
      <c r="BPG43" s="407"/>
      <c r="BPH43" s="407"/>
      <c r="BPI43" s="407"/>
      <c r="BPJ43" s="407"/>
      <c r="BPK43" s="407"/>
      <c r="BPL43" s="407"/>
      <c r="BPM43" s="407"/>
      <c r="BPN43" s="407"/>
      <c r="BPO43" s="407"/>
      <c r="BPP43" s="407"/>
      <c r="BPQ43" s="407"/>
      <c r="BPR43" s="407"/>
      <c r="BPS43" s="407"/>
      <c r="BPT43" s="407"/>
      <c r="BPU43" s="407"/>
      <c r="BPV43" s="407"/>
      <c r="BPW43" s="407"/>
      <c r="BPX43" s="407"/>
      <c r="BPY43" s="407"/>
      <c r="BPZ43" s="407"/>
      <c r="BQA43" s="407"/>
      <c r="BQB43" s="407"/>
      <c r="BQC43" s="407"/>
      <c r="BQD43" s="407"/>
      <c r="BQE43" s="407"/>
      <c r="BQF43" s="407"/>
      <c r="BQG43" s="407"/>
      <c r="BQH43" s="407"/>
      <c r="BQI43" s="407"/>
      <c r="BQJ43" s="407"/>
      <c r="BQK43" s="407"/>
      <c r="BQL43" s="407"/>
      <c r="BQM43" s="407"/>
      <c r="BQN43" s="407"/>
      <c r="BQO43" s="407"/>
      <c r="BQP43" s="407"/>
      <c r="BQQ43" s="407"/>
      <c r="BQR43" s="407"/>
      <c r="BQS43" s="407"/>
      <c r="BQT43" s="407"/>
      <c r="BQU43" s="407"/>
      <c r="BQV43" s="407"/>
      <c r="BQW43" s="407"/>
      <c r="BQX43" s="407"/>
      <c r="BQY43" s="407"/>
      <c r="BQZ43" s="407"/>
      <c r="BRA43" s="407"/>
      <c r="BRB43" s="407"/>
      <c r="BRC43" s="407"/>
      <c r="BRD43" s="407"/>
      <c r="BRE43" s="407"/>
      <c r="BRF43" s="407"/>
      <c r="BRG43" s="407"/>
      <c r="BRH43" s="407"/>
      <c r="BRI43" s="407"/>
      <c r="BRJ43" s="407"/>
      <c r="BRK43" s="407"/>
      <c r="BRL43" s="407"/>
      <c r="BRM43" s="407"/>
      <c r="BRN43" s="407"/>
      <c r="BRO43" s="407"/>
      <c r="BRP43" s="407"/>
      <c r="BRQ43" s="407"/>
      <c r="BRR43" s="407"/>
      <c r="BRS43" s="407"/>
      <c r="BRT43" s="407"/>
      <c r="BRU43" s="407"/>
      <c r="BRV43" s="407"/>
      <c r="BRW43" s="407"/>
      <c r="BRX43" s="407"/>
      <c r="BRY43" s="407"/>
      <c r="BRZ43" s="407"/>
      <c r="BSA43" s="407"/>
      <c r="BSB43" s="407"/>
      <c r="BSC43" s="407"/>
      <c r="BSD43" s="407"/>
      <c r="BSE43" s="407"/>
      <c r="BSF43" s="407"/>
      <c r="BSG43" s="407"/>
      <c r="BSH43" s="407"/>
      <c r="BSI43" s="407"/>
      <c r="BSJ43" s="407"/>
      <c r="BSK43" s="407"/>
      <c r="BSL43" s="407"/>
      <c r="BSM43" s="407"/>
      <c r="BSN43" s="407"/>
      <c r="BSO43" s="407"/>
      <c r="BSP43" s="407"/>
      <c r="BSQ43" s="407"/>
      <c r="BSR43" s="407"/>
      <c r="BSS43" s="407"/>
      <c r="BST43" s="407"/>
      <c r="BSU43" s="407"/>
      <c r="BSV43" s="407"/>
      <c r="BSW43" s="407"/>
      <c r="BSX43" s="407"/>
      <c r="BSY43" s="407"/>
      <c r="BSZ43" s="407"/>
      <c r="BTA43" s="407"/>
      <c r="BTB43" s="407"/>
      <c r="BTC43" s="407"/>
      <c r="BTD43" s="407"/>
      <c r="BTE43" s="407"/>
      <c r="BTF43" s="407"/>
      <c r="BTG43" s="407"/>
      <c r="BTH43" s="407"/>
      <c r="BTI43" s="407"/>
      <c r="BTJ43" s="407"/>
      <c r="BTK43" s="407"/>
      <c r="BTL43" s="407"/>
      <c r="BTM43" s="407"/>
      <c r="BTN43" s="407"/>
      <c r="BTO43" s="407"/>
      <c r="BTP43" s="407"/>
      <c r="BTQ43" s="407"/>
      <c r="BTR43" s="407"/>
      <c r="BTS43" s="407"/>
      <c r="BTT43" s="407"/>
      <c r="BTU43" s="407"/>
      <c r="BTV43" s="407"/>
      <c r="BTW43" s="407"/>
      <c r="BTX43" s="407"/>
      <c r="BTY43" s="407"/>
      <c r="BTZ43" s="407"/>
      <c r="BUA43" s="407"/>
      <c r="BUB43" s="407"/>
      <c r="BUC43" s="407"/>
      <c r="BUD43" s="407"/>
      <c r="BUE43" s="407"/>
      <c r="BUF43" s="407"/>
      <c r="BUG43" s="407"/>
      <c r="BUH43" s="407"/>
      <c r="BUI43" s="407"/>
      <c r="BUJ43" s="407"/>
      <c r="BUK43" s="407"/>
      <c r="BUL43" s="407"/>
      <c r="BUM43" s="407"/>
      <c r="BUN43" s="407"/>
      <c r="BUO43" s="407"/>
      <c r="BUP43" s="407"/>
      <c r="BUQ43" s="407"/>
      <c r="BUR43" s="407"/>
      <c r="BUS43" s="407"/>
      <c r="BUT43" s="407"/>
      <c r="BUU43" s="407"/>
      <c r="BUV43" s="407"/>
      <c r="BUW43" s="407"/>
      <c r="BUX43" s="407"/>
      <c r="BUY43" s="407"/>
      <c r="BUZ43" s="407"/>
      <c r="BVA43" s="407"/>
      <c r="BVB43" s="407"/>
      <c r="BVC43" s="407"/>
      <c r="BVD43" s="407"/>
      <c r="BVE43" s="407"/>
      <c r="BVF43" s="407"/>
      <c r="BVG43" s="407"/>
      <c r="BVH43" s="407"/>
      <c r="BVI43" s="407"/>
      <c r="BVJ43" s="407"/>
      <c r="BVK43" s="407"/>
      <c r="BVL43" s="407"/>
      <c r="BVM43" s="407"/>
      <c r="BVN43" s="407"/>
      <c r="BVO43" s="407"/>
      <c r="BVP43" s="407"/>
      <c r="BVQ43" s="407"/>
      <c r="BVR43" s="407"/>
      <c r="BVS43" s="407"/>
      <c r="BVT43" s="407"/>
      <c r="BVU43" s="407"/>
      <c r="BVV43" s="407"/>
      <c r="BVW43" s="407"/>
      <c r="BVX43" s="407"/>
      <c r="BVY43" s="407"/>
      <c r="BVZ43" s="407"/>
      <c r="BWA43" s="407"/>
      <c r="BWB43" s="407"/>
      <c r="BWC43" s="407"/>
      <c r="BWD43" s="407"/>
      <c r="BWE43" s="407"/>
      <c r="BWF43" s="407"/>
      <c r="BWG43" s="407"/>
      <c r="BWH43" s="407"/>
      <c r="BWI43" s="407"/>
      <c r="BWJ43" s="407"/>
      <c r="BWK43" s="407"/>
      <c r="BWL43" s="407"/>
      <c r="BWM43" s="407"/>
      <c r="BWN43" s="407"/>
      <c r="BWO43" s="407"/>
      <c r="BWP43" s="407"/>
      <c r="BWQ43" s="407"/>
      <c r="BWR43" s="407"/>
      <c r="BWS43" s="407"/>
      <c r="BWT43" s="407"/>
      <c r="BWU43" s="407"/>
      <c r="BWV43" s="407"/>
      <c r="BWW43" s="407"/>
      <c r="BWX43" s="407"/>
      <c r="BWY43" s="407"/>
      <c r="BWZ43" s="407"/>
      <c r="BXA43" s="407"/>
      <c r="BXB43" s="407"/>
      <c r="BXC43" s="407"/>
      <c r="BXD43" s="407"/>
      <c r="BXE43" s="407"/>
      <c r="BXF43" s="407"/>
      <c r="BXG43" s="407"/>
      <c r="BXH43" s="407"/>
      <c r="BXI43" s="407"/>
      <c r="BXJ43" s="407"/>
      <c r="BXK43" s="407"/>
      <c r="BXL43" s="407"/>
      <c r="BXM43" s="407"/>
      <c r="BXN43" s="407"/>
      <c r="BXO43" s="407"/>
      <c r="BXP43" s="407"/>
      <c r="BXQ43" s="407"/>
      <c r="BXR43" s="407"/>
      <c r="BXS43" s="407"/>
      <c r="BXT43" s="407"/>
      <c r="BXU43" s="407"/>
      <c r="BXV43" s="407"/>
      <c r="BXW43" s="407"/>
      <c r="BXX43" s="407"/>
      <c r="BXY43" s="407"/>
      <c r="BXZ43" s="407"/>
      <c r="BYA43" s="407"/>
      <c r="BYB43" s="407"/>
      <c r="BYC43" s="407"/>
      <c r="BYD43" s="407"/>
      <c r="BYE43" s="407"/>
      <c r="BYF43" s="407"/>
      <c r="BYG43" s="407"/>
      <c r="BYH43" s="407"/>
      <c r="BYI43" s="407"/>
      <c r="BYJ43" s="407"/>
      <c r="BYK43" s="407"/>
      <c r="BYL43" s="407"/>
      <c r="BYM43" s="407"/>
      <c r="BYN43" s="407"/>
      <c r="BYO43" s="407"/>
      <c r="BYP43" s="407"/>
      <c r="BYQ43" s="407"/>
      <c r="BYR43" s="407"/>
      <c r="BYS43" s="407"/>
      <c r="BYT43" s="407"/>
      <c r="BYU43" s="407"/>
      <c r="BYV43" s="407"/>
      <c r="BYW43" s="407"/>
      <c r="BYX43" s="407"/>
      <c r="BYY43" s="407"/>
      <c r="BYZ43" s="407"/>
      <c r="BZA43" s="407"/>
      <c r="BZB43" s="407"/>
      <c r="BZC43" s="407"/>
      <c r="BZD43" s="407"/>
      <c r="BZE43" s="407"/>
      <c r="BZF43" s="407"/>
      <c r="BZG43" s="407"/>
      <c r="BZH43" s="407"/>
      <c r="BZI43" s="407"/>
      <c r="BZJ43" s="407"/>
      <c r="BZK43" s="407"/>
      <c r="BZL43" s="407"/>
      <c r="BZM43" s="407"/>
      <c r="BZN43" s="407"/>
      <c r="BZO43" s="407"/>
      <c r="BZP43" s="407"/>
      <c r="BZQ43" s="407"/>
      <c r="BZR43" s="407"/>
      <c r="BZS43" s="407"/>
      <c r="BZT43" s="407"/>
      <c r="BZU43" s="407"/>
      <c r="BZV43" s="407"/>
      <c r="BZW43" s="407"/>
      <c r="BZX43" s="407"/>
      <c r="BZY43" s="407"/>
      <c r="BZZ43" s="407"/>
      <c r="CAA43" s="407"/>
      <c r="CAB43" s="407"/>
      <c r="CAC43" s="407"/>
      <c r="CAD43" s="407"/>
      <c r="CAE43" s="407"/>
      <c r="CAF43" s="407"/>
      <c r="CAG43" s="407"/>
      <c r="CAH43" s="407"/>
      <c r="CAI43" s="407"/>
      <c r="CAJ43" s="407"/>
      <c r="CAK43" s="407"/>
      <c r="CAL43" s="407"/>
      <c r="CAM43" s="407"/>
      <c r="CAN43" s="407"/>
      <c r="CAO43" s="407"/>
      <c r="CAP43" s="407"/>
      <c r="CAQ43" s="407"/>
      <c r="CAR43" s="407"/>
      <c r="CAS43" s="407"/>
      <c r="CAT43" s="407"/>
      <c r="CAU43" s="407"/>
      <c r="CAV43" s="407"/>
      <c r="CAW43" s="407"/>
      <c r="CAX43" s="407"/>
      <c r="CAY43" s="407"/>
      <c r="CAZ43" s="407"/>
      <c r="CBA43" s="407"/>
      <c r="CBB43" s="407"/>
      <c r="CBC43" s="407"/>
      <c r="CBD43" s="407"/>
      <c r="CBE43" s="407"/>
      <c r="CBF43" s="407"/>
      <c r="CBG43" s="407"/>
      <c r="CBH43" s="407"/>
      <c r="CBI43" s="407"/>
      <c r="CBJ43" s="407"/>
      <c r="CBK43" s="407"/>
      <c r="CBL43" s="407"/>
      <c r="CBM43" s="407"/>
      <c r="CBN43" s="407"/>
      <c r="CBO43" s="407"/>
      <c r="CBP43" s="407"/>
      <c r="CBQ43" s="407"/>
      <c r="CBR43" s="407"/>
      <c r="CBS43" s="407"/>
      <c r="CBT43" s="407"/>
      <c r="CBU43" s="407"/>
      <c r="CBV43" s="407"/>
      <c r="CBW43" s="407"/>
      <c r="CBX43" s="407"/>
      <c r="CBY43" s="407"/>
      <c r="CBZ43" s="407"/>
      <c r="CCA43" s="407"/>
      <c r="CCB43" s="407"/>
      <c r="CCC43" s="407"/>
      <c r="CCD43" s="407"/>
      <c r="CCE43" s="407"/>
      <c r="CCF43" s="407"/>
      <c r="CCG43" s="407"/>
      <c r="CCH43" s="407"/>
      <c r="CCI43" s="407"/>
      <c r="CCJ43" s="407"/>
      <c r="CCK43" s="407"/>
      <c r="CCL43" s="407"/>
      <c r="CCM43" s="407"/>
      <c r="CCN43" s="407"/>
      <c r="CCO43" s="407"/>
      <c r="CCP43" s="407"/>
      <c r="CCQ43" s="407"/>
      <c r="CCR43" s="407"/>
      <c r="CCS43" s="407"/>
      <c r="CCT43" s="407"/>
      <c r="CCU43" s="407"/>
      <c r="CCV43" s="407"/>
      <c r="CCW43" s="407"/>
      <c r="CCX43" s="407"/>
      <c r="CCY43" s="407"/>
      <c r="CCZ43" s="407"/>
      <c r="CDA43" s="407"/>
      <c r="CDB43" s="407"/>
      <c r="CDC43" s="407"/>
      <c r="CDD43" s="407"/>
      <c r="CDE43" s="407"/>
      <c r="CDF43" s="407"/>
      <c r="CDG43" s="407"/>
      <c r="CDH43" s="407"/>
      <c r="CDI43" s="407"/>
      <c r="CDJ43" s="407"/>
      <c r="CDK43" s="407"/>
      <c r="CDL43" s="407"/>
      <c r="CDM43" s="407"/>
      <c r="CDN43" s="407"/>
      <c r="CDO43" s="407"/>
      <c r="CDP43" s="407"/>
      <c r="CDQ43" s="407"/>
      <c r="CDR43" s="407"/>
      <c r="CDS43" s="407"/>
      <c r="CDT43" s="407"/>
      <c r="CDU43" s="407"/>
      <c r="CDV43" s="407"/>
      <c r="CDW43" s="407"/>
      <c r="CDX43" s="407"/>
      <c r="CDY43" s="407"/>
      <c r="CDZ43" s="407"/>
      <c r="CEA43" s="407"/>
      <c r="CEB43" s="407"/>
      <c r="CEC43" s="407"/>
      <c r="CED43" s="407"/>
      <c r="CEE43" s="407"/>
      <c r="CEF43" s="407"/>
      <c r="CEG43" s="407"/>
      <c r="CEH43" s="407"/>
      <c r="CEI43" s="407"/>
      <c r="CEJ43" s="407"/>
      <c r="CEK43" s="407"/>
      <c r="CEL43" s="407"/>
      <c r="CEM43" s="407"/>
      <c r="CEN43" s="407"/>
      <c r="CEO43" s="407"/>
      <c r="CEP43" s="407"/>
      <c r="CEQ43" s="407"/>
      <c r="CER43" s="407"/>
      <c r="CES43" s="407"/>
      <c r="CET43" s="407"/>
      <c r="CEU43" s="407"/>
      <c r="CEV43" s="407"/>
      <c r="CEW43" s="407"/>
      <c r="CEX43" s="407"/>
      <c r="CEY43" s="407"/>
      <c r="CEZ43" s="407"/>
      <c r="CFA43" s="407"/>
      <c r="CFB43" s="407"/>
      <c r="CFC43" s="407"/>
      <c r="CFD43" s="407"/>
      <c r="CFE43" s="407"/>
      <c r="CFF43" s="407"/>
      <c r="CFG43" s="407"/>
      <c r="CFH43" s="407"/>
      <c r="CFI43" s="407"/>
      <c r="CFJ43" s="407"/>
      <c r="CFK43" s="407"/>
      <c r="CFL43" s="407"/>
      <c r="CFM43" s="407"/>
      <c r="CFN43" s="407"/>
      <c r="CFO43" s="407"/>
      <c r="CFP43" s="407"/>
      <c r="CFQ43" s="407"/>
      <c r="CFR43" s="407"/>
      <c r="CFS43" s="407"/>
      <c r="CFT43" s="407"/>
      <c r="CFU43" s="407"/>
      <c r="CFV43" s="407"/>
      <c r="CFW43" s="407"/>
      <c r="CFX43" s="407"/>
      <c r="CFY43" s="407"/>
      <c r="CFZ43" s="407"/>
      <c r="CGA43" s="407"/>
      <c r="CGB43" s="407"/>
      <c r="CGC43" s="407"/>
      <c r="CGD43" s="407"/>
      <c r="CGE43" s="407"/>
      <c r="CGF43" s="407"/>
      <c r="CGG43" s="407"/>
      <c r="CGH43" s="407"/>
      <c r="CGI43" s="407"/>
      <c r="CGJ43" s="407"/>
      <c r="CGK43" s="407"/>
      <c r="CGL43" s="407"/>
      <c r="CGM43" s="407"/>
      <c r="CGN43" s="407"/>
      <c r="CGO43" s="407"/>
      <c r="CGP43" s="407"/>
      <c r="CGQ43" s="407"/>
      <c r="CGR43" s="407"/>
      <c r="CGS43" s="407"/>
      <c r="CGT43" s="407"/>
      <c r="CGU43" s="407"/>
      <c r="CGV43" s="407"/>
      <c r="CGW43" s="407"/>
      <c r="CGX43" s="407"/>
      <c r="CGY43" s="407"/>
      <c r="CGZ43" s="407"/>
      <c r="CHA43" s="407"/>
      <c r="CHB43" s="407"/>
      <c r="CHC43" s="407"/>
      <c r="CHD43" s="407"/>
      <c r="CHE43" s="407"/>
      <c r="CHF43" s="407"/>
      <c r="CHG43" s="407"/>
      <c r="CHH43" s="407"/>
      <c r="CHI43" s="407"/>
      <c r="CHJ43" s="407"/>
      <c r="CHK43" s="407"/>
      <c r="CHL43" s="407"/>
      <c r="CHM43" s="407"/>
      <c r="CHN43" s="407"/>
      <c r="CHO43" s="407"/>
      <c r="CHP43" s="407"/>
      <c r="CHQ43" s="407"/>
      <c r="CHR43" s="407"/>
      <c r="CHS43" s="407"/>
      <c r="CHT43" s="407"/>
      <c r="CHU43" s="407"/>
      <c r="CHV43" s="407"/>
      <c r="CHW43" s="407"/>
      <c r="CHX43" s="407"/>
      <c r="CHY43" s="407"/>
      <c r="CHZ43" s="407"/>
      <c r="CIA43" s="407"/>
      <c r="CIB43" s="407"/>
      <c r="CIC43" s="407"/>
      <c r="CID43" s="407"/>
      <c r="CIE43" s="407"/>
      <c r="CIF43" s="407"/>
      <c r="CIG43" s="407"/>
      <c r="CIH43" s="407"/>
      <c r="CII43" s="407"/>
      <c r="CIJ43" s="407"/>
      <c r="CIK43" s="407"/>
      <c r="CIL43" s="407"/>
      <c r="CIM43" s="407"/>
      <c r="CIN43" s="407"/>
      <c r="CIO43" s="407"/>
      <c r="CIP43" s="407"/>
      <c r="CIQ43" s="407"/>
      <c r="CIR43" s="407"/>
      <c r="CIS43" s="407"/>
      <c r="CIT43" s="407"/>
      <c r="CIU43" s="407"/>
      <c r="CIV43" s="407"/>
      <c r="CIW43" s="407"/>
      <c r="CIX43" s="407"/>
      <c r="CIY43" s="407"/>
      <c r="CIZ43" s="407"/>
      <c r="CJA43" s="407"/>
      <c r="CJB43" s="407"/>
      <c r="CJC43" s="407"/>
      <c r="CJD43" s="407"/>
      <c r="CJE43" s="407"/>
      <c r="CJF43" s="407"/>
      <c r="CJG43" s="407"/>
      <c r="CJH43" s="407"/>
      <c r="CJI43" s="407"/>
      <c r="CJJ43" s="407"/>
      <c r="CJK43" s="407"/>
      <c r="CJL43" s="407"/>
      <c r="CJM43" s="407"/>
      <c r="CJN43" s="407"/>
      <c r="CJO43" s="407"/>
      <c r="CJP43" s="407"/>
      <c r="CJQ43" s="407"/>
      <c r="CJR43" s="407"/>
      <c r="CJS43" s="407"/>
      <c r="CJT43" s="407"/>
      <c r="CJU43" s="407"/>
      <c r="CJV43" s="407"/>
      <c r="CJW43" s="407"/>
      <c r="CJX43" s="407"/>
      <c r="CJY43" s="407"/>
      <c r="CJZ43" s="407"/>
      <c r="CKA43" s="407"/>
      <c r="CKB43" s="407"/>
      <c r="CKC43" s="407"/>
      <c r="CKD43" s="407"/>
      <c r="CKE43" s="407"/>
      <c r="CKF43" s="407"/>
      <c r="CKG43" s="407"/>
      <c r="CKH43" s="407"/>
      <c r="CKI43" s="407"/>
      <c r="CKJ43" s="407"/>
      <c r="CKK43" s="407"/>
      <c r="CKL43" s="407"/>
      <c r="CKM43" s="407"/>
      <c r="CKN43" s="407"/>
      <c r="CKO43" s="407"/>
      <c r="CKP43" s="407"/>
      <c r="CKQ43" s="407"/>
      <c r="CKR43" s="407"/>
      <c r="CKS43" s="407"/>
      <c r="CKT43" s="407"/>
      <c r="CKU43" s="407"/>
      <c r="CKV43" s="407"/>
      <c r="CKW43" s="407"/>
      <c r="CKX43" s="407"/>
      <c r="CKY43" s="407"/>
      <c r="CKZ43" s="407"/>
      <c r="CLA43" s="407"/>
      <c r="CLB43" s="407"/>
      <c r="CLC43" s="407"/>
      <c r="CLD43" s="407"/>
      <c r="CLE43" s="407"/>
      <c r="CLF43" s="407"/>
      <c r="CLG43" s="407"/>
      <c r="CLH43" s="407"/>
      <c r="CLI43" s="407"/>
      <c r="CLJ43" s="407"/>
      <c r="CLK43" s="407"/>
      <c r="CLL43" s="407"/>
      <c r="CLM43" s="407"/>
      <c r="CLN43" s="407"/>
      <c r="CLO43" s="407"/>
      <c r="CLP43" s="407"/>
      <c r="CLQ43" s="407"/>
      <c r="CLR43" s="407"/>
      <c r="CLS43" s="407"/>
      <c r="CLT43" s="407"/>
      <c r="CLU43" s="407"/>
      <c r="CLV43" s="407"/>
      <c r="CLW43" s="407"/>
      <c r="CLX43" s="407"/>
      <c r="CLY43" s="407"/>
      <c r="CLZ43" s="407"/>
      <c r="CMA43" s="407"/>
      <c r="CMB43" s="407"/>
      <c r="CMC43" s="407"/>
      <c r="CMD43" s="407"/>
      <c r="CME43" s="407"/>
      <c r="CMF43" s="407"/>
      <c r="CMG43" s="407"/>
      <c r="CMH43" s="407"/>
      <c r="CMI43" s="407"/>
      <c r="CMJ43" s="407"/>
      <c r="CMK43" s="407"/>
      <c r="CML43" s="407"/>
      <c r="CMM43" s="407"/>
      <c r="CMN43" s="407"/>
      <c r="CMO43" s="407"/>
      <c r="CMP43" s="407"/>
      <c r="CMQ43" s="407"/>
      <c r="CMR43" s="407"/>
      <c r="CMS43" s="407"/>
      <c r="CMT43" s="407"/>
      <c r="CMU43" s="407"/>
      <c r="CMV43" s="407"/>
      <c r="CMW43" s="407"/>
      <c r="CMX43" s="407"/>
      <c r="CMY43" s="407"/>
      <c r="CMZ43" s="407"/>
      <c r="CNA43" s="407"/>
      <c r="CNB43" s="407"/>
      <c r="CNC43" s="407"/>
      <c r="CND43" s="407"/>
      <c r="CNE43" s="407"/>
      <c r="CNF43" s="407"/>
      <c r="CNG43" s="407"/>
      <c r="CNH43" s="407"/>
      <c r="CNI43" s="407"/>
      <c r="CNJ43" s="407"/>
      <c r="CNK43" s="407"/>
      <c r="CNL43" s="407"/>
      <c r="CNM43" s="407"/>
      <c r="CNN43" s="407"/>
      <c r="CNO43" s="407"/>
      <c r="CNP43" s="407"/>
      <c r="CNQ43" s="407"/>
      <c r="CNR43" s="407"/>
      <c r="CNS43" s="407"/>
      <c r="CNT43" s="407"/>
      <c r="CNU43" s="407"/>
      <c r="CNV43" s="407"/>
      <c r="CNW43" s="407"/>
      <c r="CNX43" s="407"/>
      <c r="CNY43" s="407"/>
      <c r="CNZ43" s="407"/>
      <c r="COA43" s="407"/>
      <c r="COB43" s="407"/>
      <c r="COC43" s="407"/>
      <c r="COD43" s="407"/>
      <c r="COE43" s="407"/>
      <c r="COF43" s="407"/>
      <c r="COG43" s="407"/>
      <c r="COH43" s="407"/>
      <c r="COI43" s="407"/>
      <c r="COJ43" s="407"/>
      <c r="COK43" s="407"/>
      <c r="COL43" s="407"/>
      <c r="COM43" s="407"/>
      <c r="CON43" s="407"/>
      <c r="COO43" s="407"/>
      <c r="COP43" s="407"/>
      <c r="COQ43" s="407"/>
      <c r="COR43" s="407"/>
      <c r="COS43" s="407"/>
      <c r="COT43" s="407"/>
      <c r="COU43" s="407"/>
      <c r="COV43" s="407"/>
      <c r="COW43" s="407"/>
      <c r="COX43" s="407"/>
      <c r="COY43" s="407"/>
      <c r="COZ43" s="407"/>
      <c r="CPA43" s="407"/>
      <c r="CPB43" s="407"/>
      <c r="CPC43" s="407"/>
      <c r="CPD43" s="407"/>
      <c r="CPE43" s="407"/>
      <c r="CPF43" s="407"/>
      <c r="CPG43" s="407"/>
      <c r="CPH43" s="407"/>
      <c r="CPI43" s="407"/>
      <c r="CPJ43" s="407"/>
      <c r="CPK43" s="407"/>
      <c r="CPL43" s="407"/>
      <c r="CPM43" s="407"/>
      <c r="CPN43" s="407"/>
      <c r="CPO43" s="407"/>
      <c r="CPP43" s="407"/>
      <c r="CPQ43" s="407"/>
      <c r="CPR43" s="407"/>
      <c r="CPS43" s="407"/>
      <c r="CPT43" s="407"/>
      <c r="CPU43" s="407"/>
      <c r="CPV43" s="407"/>
      <c r="CPW43" s="407"/>
      <c r="CPX43" s="407"/>
      <c r="CPY43" s="407"/>
      <c r="CPZ43" s="407"/>
      <c r="CQA43" s="407"/>
      <c r="CQB43" s="407"/>
      <c r="CQC43" s="407"/>
      <c r="CQD43" s="407"/>
      <c r="CQE43" s="407"/>
      <c r="CQF43" s="407"/>
      <c r="CQG43" s="407"/>
      <c r="CQH43" s="407"/>
      <c r="CQI43" s="407"/>
      <c r="CQJ43" s="407"/>
      <c r="CQK43" s="407"/>
      <c r="CQL43" s="407"/>
      <c r="CQM43" s="407"/>
      <c r="CQN43" s="407"/>
      <c r="CQO43" s="407"/>
      <c r="CQP43" s="407"/>
      <c r="CQQ43" s="407"/>
      <c r="CQR43" s="407"/>
      <c r="CQS43" s="407"/>
      <c r="CQT43" s="407"/>
      <c r="CQU43" s="407"/>
      <c r="CQV43" s="407"/>
      <c r="CQW43" s="407"/>
      <c r="CQX43" s="407"/>
      <c r="CQY43" s="407"/>
      <c r="CQZ43" s="407"/>
      <c r="CRA43" s="407"/>
      <c r="CRB43" s="407"/>
      <c r="CRC43" s="407"/>
      <c r="CRD43" s="407"/>
      <c r="CRE43" s="407"/>
      <c r="CRF43" s="407"/>
      <c r="CRG43" s="407"/>
      <c r="CRH43" s="407"/>
      <c r="CRI43" s="407"/>
      <c r="CRJ43" s="407"/>
      <c r="CRK43" s="407"/>
      <c r="CRL43" s="407"/>
      <c r="CRM43" s="407"/>
      <c r="CRN43" s="407"/>
      <c r="CRO43" s="407"/>
      <c r="CRP43" s="407"/>
      <c r="CRQ43" s="407"/>
      <c r="CRR43" s="407"/>
      <c r="CRS43" s="407"/>
      <c r="CRT43" s="407"/>
      <c r="CRU43" s="407"/>
      <c r="CRV43" s="407"/>
      <c r="CRW43" s="407"/>
      <c r="CRX43" s="407"/>
      <c r="CRY43" s="407"/>
      <c r="CRZ43" s="407"/>
      <c r="CSA43" s="407"/>
      <c r="CSB43" s="407"/>
      <c r="CSC43" s="407"/>
      <c r="CSD43" s="407"/>
      <c r="CSE43" s="407"/>
      <c r="CSF43" s="407"/>
      <c r="CSG43" s="407"/>
      <c r="CSH43" s="407"/>
      <c r="CSI43" s="407"/>
      <c r="CSJ43" s="407"/>
      <c r="CSK43" s="407"/>
      <c r="CSL43" s="407"/>
      <c r="CSM43" s="407"/>
      <c r="CSN43" s="407"/>
      <c r="CSO43" s="407"/>
      <c r="CSP43" s="407"/>
      <c r="CSQ43" s="407"/>
      <c r="CSR43" s="407"/>
      <c r="CSS43" s="407"/>
      <c r="CST43" s="407"/>
      <c r="CSU43" s="407"/>
      <c r="CSV43" s="407"/>
      <c r="CSW43" s="407"/>
      <c r="CSX43" s="407"/>
      <c r="CSY43" s="407"/>
      <c r="CSZ43" s="407"/>
      <c r="CTA43" s="407"/>
      <c r="CTB43" s="407"/>
      <c r="CTC43" s="407"/>
      <c r="CTD43" s="407"/>
      <c r="CTE43" s="407"/>
      <c r="CTF43" s="407"/>
      <c r="CTG43" s="407"/>
      <c r="CTH43" s="407"/>
      <c r="CTI43" s="407"/>
      <c r="CTJ43" s="407"/>
      <c r="CTK43" s="407"/>
      <c r="CTL43" s="407"/>
      <c r="CTM43" s="407"/>
      <c r="CTN43" s="407"/>
      <c r="CTO43" s="407"/>
      <c r="CTP43" s="407"/>
      <c r="CTQ43" s="407"/>
      <c r="CTR43" s="407"/>
      <c r="CTS43" s="407"/>
      <c r="CTT43" s="407"/>
      <c r="CTU43" s="407"/>
      <c r="CTV43" s="407"/>
      <c r="CTW43" s="407"/>
      <c r="CTX43" s="407"/>
      <c r="CTY43" s="407"/>
      <c r="CTZ43" s="407"/>
      <c r="CUA43" s="407"/>
      <c r="CUB43" s="407"/>
      <c r="CUC43" s="407"/>
      <c r="CUD43" s="407"/>
      <c r="CUE43" s="407"/>
      <c r="CUF43" s="407"/>
      <c r="CUG43" s="407"/>
      <c r="CUH43" s="407"/>
      <c r="CUI43" s="407"/>
      <c r="CUJ43" s="407"/>
      <c r="CUK43" s="407"/>
      <c r="CUL43" s="407"/>
      <c r="CUM43" s="407"/>
      <c r="CUN43" s="407"/>
      <c r="CUO43" s="407"/>
      <c r="CUP43" s="407"/>
      <c r="CUQ43" s="407"/>
      <c r="CUR43" s="407"/>
      <c r="CUS43" s="407"/>
      <c r="CUT43" s="407"/>
      <c r="CUU43" s="407"/>
      <c r="CUV43" s="407"/>
      <c r="CUW43" s="407"/>
      <c r="CUX43" s="407"/>
      <c r="CUY43" s="407"/>
      <c r="CUZ43" s="407"/>
      <c r="CVA43" s="407"/>
      <c r="CVB43" s="407"/>
      <c r="CVC43" s="407"/>
      <c r="CVD43" s="407"/>
      <c r="CVE43" s="407"/>
      <c r="CVF43" s="407"/>
      <c r="CVG43" s="407"/>
      <c r="CVH43" s="407"/>
      <c r="CVI43" s="407"/>
      <c r="CVJ43" s="407"/>
      <c r="CVK43" s="407"/>
      <c r="CVL43" s="407"/>
      <c r="CVM43" s="407"/>
      <c r="CVN43" s="407"/>
      <c r="CVO43" s="407"/>
      <c r="CVP43" s="407"/>
      <c r="CVQ43" s="407"/>
      <c r="CVR43" s="407"/>
      <c r="CVS43" s="407"/>
      <c r="CVT43" s="407"/>
      <c r="CVU43" s="407"/>
      <c r="CVV43" s="407"/>
      <c r="CVW43" s="407"/>
      <c r="CVX43" s="407"/>
      <c r="CVY43" s="407"/>
      <c r="CVZ43" s="407"/>
      <c r="CWA43" s="407"/>
      <c r="CWB43" s="407"/>
      <c r="CWC43" s="407"/>
      <c r="CWD43" s="407"/>
      <c r="CWE43" s="407"/>
      <c r="CWF43" s="407"/>
      <c r="CWG43" s="407"/>
      <c r="CWH43" s="407"/>
      <c r="CWI43" s="407"/>
      <c r="CWJ43" s="407"/>
      <c r="CWK43" s="407"/>
      <c r="CWL43" s="407"/>
      <c r="CWM43" s="407"/>
      <c r="CWN43" s="407"/>
      <c r="CWO43" s="407"/>
      <c r="CWP43" s="407"/>
      <c r="CWQ43" s="407"/>
      <c r="CWR43" s="407"/>
      <c r="CWS43" s="407"/>
      <c r="CWT43" s="407"/>
      <c r="CWU43" s="407"/>
      <c r="CWV43" s="407"/>
      <c r="CWW43" s="407"/>
      <c r="CWX43" s="407"/>
      <c r="CWY43" s="407"/>
      <c r="CWZ43" s="407"/>
      <c r="CXA43" s="407"/>
      <c r="CXB43" s="407"/>
      <c r="CXC43" s="407"/>
      <c r="CXD43" s="407"/>
      <c r="CXE43" s="407"/>
      <c r="CXF43" s="407"/>
      <c r="CXG43" s="407"/>
      <c r="CXH43" s="407"/>
      <c r="CXI43" s="407"/>
      <c r="CXJ43" s="407"/>
      <c r="CXK43" s="407"/>
      <c r="CXL43" s="407"/>
      <c r="CXM43" s="407"/>
      <c r="CXN43" s="407"/>
      <c r="CXO43" s="407"/>
      <c r="CXP43" s="407"/>
      <c r="CXQ43" s="407"/>
      <c r="CXR43" s="407"/>
      <c r="CXS43" s="407"/>
      <c r="CXT43" s="407"/>
      <c r="CXU43" s="407"/>
      <c r="CXV43" s="407"/>
      <c r="CXW43" s="407"/>
      <c r="CXX43" s="407"/>
      <c r="CXY43" s="407"/>
      <c r="CXZ43" s="407"/>
      <c r="CYA43" s="407"/>
      <c r="CYB43" s="407"/>
      <c r="CYC43" s="407"/>
      <c r="CYD43" s="407"/>
      <c r="CYE43" s="407"/>
      <c r="CYF43" s="407"/>
      <c r="CYG43" s="407"/>
      <c r="CYH43" s="407"/>
      <c r="CYI43" s="407"/>
      <c r="CYJ43" s="407"/>
      <c r="CYK43" s="407"/>
      <c r="CYL43" s="407"/>
      <c r="CYM43" s="407"/>
      <c r="CYN43" s="407"/>
      <c r="CYO43" s="407"/>
      <c r="CYP43" s="407"/>
      <c r="CYQ43" s="407"/>
      <c r="CYR43" s="407"/>
      <c r="CYS43" s="407"/>
      <c r="CYT43" s="407"/>
      <c r="CYU43" s="407"/>
      <c r="CYV43" s="407"/>
      <c r="CYW43" s="407"/>
      <c r="CYX43" s="407"/>
      <c r="CYY43" s="407"/>
      <c r="CYZ43" s="407"/>
      <c r="CZA43" s="407"/>
      <c r="CZB43" s="407"/>
      <c r="CZC43" s="407"/>
      <c r="CZD43" s="407"/>
      <c r="CZE43" s="407"/>
      <c r="CZF43" s="407"/>
      <c r="CZG43" s="407"/>
      <c r="CZH43" s="407"/>
      <c r="CZI43" s="407"/>
      <c r="CZJ43" s="407"/>
      <c r="CZK43" s="407"/>
      <c r="CZL43" s="407"/>
      <c r="CZM43" s="407"/>
      <c r="CZN43" s="407"/>
      <c r="CZO43" s="407"/>
      <c r="CZP43" s="407"/>
      <c r="CZQ43" s="407"/>
      <c r="CZR43" s="407"/>
      <c r="CZS43" s="407"/>
      <c r="CZT43" s="407"/>
      <c r="CZU43" s="407"/>
      <c r="CZV43" s="407"/>
      <c r="CZW43" s="407"/>
      <c r="CZX43" s="407"/>
      <c r="CZY43" s="407"/>
      <c r="CZZ43" s="407"/>
      <c r="DAA43" s="407"/>
      <c r="DAB43" s="407"/>
      <c r="DAC43" s="407"/>
      <c r="DAD43" s="407"/>
      <c r="DAE43" s="407"/>
      <c r="DAF43" s="407"/>
      <c r="DAG43" s="407"/>
      <c r="DAH43" s="407"/>
      <c r="DAI43" s="407"/>
      <c r="DAJ43" s="407"/>
      <c r="DAK43" s="407"/>
      <c r="DAL43" s="407"/>
      <c r="DAM43" s="407"/>
      <c r="DAN43" s="407"/>
      <c r="DAO43" s="407"/>
      <c r="DAP43" s="407"/>
      <c r="DAQ43" s="407"/>
      <c r="DAR43" s="407"/>
      <c r="DAS43" s="407"/>
      <c r="DAT43" s="407"/>
      <c r="DAU43" s="407"/>
      <c r="DAV43" s="407"/>
      <c r="DAW43" s="407"/>
      <c r="DAX43" s="407"/>
      <c r="DAY43" s="407"/>
      <c r="DAZ43" s="407"/>
      <c r="DBA43" s="407"/>
      <c r="DBB43" s="407"/>
      <c r="DBC43" s="407"/>
      <c r="DBD43" s="407"/>
      <c r="DBE43" s="407"/>
      <c r="DBF43" s="407"/>
      <c r="DBG43" s="407"/>
      <c r="DBH43" s="407"/>
      <c r="DBI43" s="407"/>
      <c r="DBJ43" s="407"/>
      <c r="DBK43" s="407"/>
      <c r="DBL43" s="407"/>
      <c r="DBM43" s="407"/>
      <c r="DBN43" s="407"/>
      <c r="DBO43" s="407"/>
      <c r="DBP43" s="407"/>
      <c r="DBQ43" s="407"/>
      <c r="DBR43" s="407"/>
      <c r="DBS43" s="407"/>
      <c r="DBT43" s="407"/>
      <c r="DBU43" s="407"/>
      <c r="DBV43" s="407"/>
      <c r="DBW43" s="407"/>
      <c r="DBX43" s="407"/>
      <c r="DBY43" s="407"/>
      <c r="DBZ43" s="407"/>
      <c r="DCA43" s="407"/>
      <c r="DCB43" s="407"/>
      <c r="DCC43" s="407"/>
      <c r="DCD43" s="407"/>
      <c r="DCE43" s="407"/>
      <c r="DCF43" s="407"/>
      <c r="DCG43" s="407"/>
      <c r="DCH43" s="407"/>
      <c r="DCI43" s="407"/>
      <c r="DCJ43" s="407"/>
      <c r="DCK43" s="407"/>
      <c r="DCL43" s="407"/>
      <c r="DCM43" s="407"/>
      <c r="DCN43" s="407"/>
      <c r="DCO43" s="407"/>
      <c r="DCP43" s="407"/>
      <c r="DCQ43" s="407"/>
      <c r="DCR43" s="407"/>
      <c r="DCS43" s="407"/>
      <c r="DCT43" s="407"/>
      <c r="DCU43" s="407"/>
      <c r="DCV43" s="407"/>
      <c r="DCW43" s="407"/>
      <c r="DCX43" s="407"/>
      <c r="DCY43" s="407"/>
      <c r="DCZ43" s="407"/>
      <c r="DDA43" s="407"/>
      <c r="DDB43" s="407"/>
      <c r="DDC43" s="407"/>
      <c r="DDD43" s="407"/>
      <c r="DDE43" s="407"/>
      <c r="DDF43" s="407"/>
      <c r="DDG43" s="407"/>
      <c r="DDH43" s="407"/>
      <c r="DDI43" s="407"/>
      <c r="DDJ43" s="407"/>
      <c r="DDK43" s="407"/>
      <c r="DDL43" s="407"/>
      <c r="DDM43" s="407"/>
      <c r="DDN43" s="407"/>
      <c r="DDO43" s="407"/>
      <c r="DDP43" s="407"/>
      <c r="DDQ43" s="407"/>
      <c r="DDR43" s="407"/>
      <c r="DDS43" s="407"/>
      <c r="DDT43" s="407"/>
      <c r="DDU43" s="407"/>
      <c r="DDV43" s="407"/>
      <c r="DDW43" s="407"/>
      <c r="DDX43" s="407"/>
      <c r="DDY43" s="407"/>
      <c r="DDZ43" s="407"/>
      <c r="DEA43" s="407"/>
      <c r="DEB43" s="407"/>
      <c r="DEC43" s="407"/>
      <c r="DED43" s="407"/>
      <c r="DEE43" s="407"/>
      <c r="DEF43" s="407"/>
      <c r="DEG43" s="407"/>
      <c r="DEH43" s="407"/>
      <c r="DEI43" s="407"/>
      <c r="DEJ43" s="407"/>
      <c r="DEK43" s="407"/>
      <c r="DEL43" s="407"/>
      <c r="DEM43" s="407"/>
      <c r="DEN43" s="407"/>
      <c r="DEO43" s="407"/>
      <c r="DEP43" s="407"/>
      <c r="DEQ43" s="407"/>
      <c r="DER43" s="407"/>
      <c r="DES43" s="407"/>
      <c r="DET43" s="407"/>
      <c r="DEU43" s="407"/>
      <c r="DEV43" s="407"/>
      <c r="DEW43" s="407"/>
      <c r="DEX43" s="407"/>
      <c r="DEY43" s="407"/>
      <c r="DEZ43" s="407"/>
      <c r="DFA43" s="407"/>
      <c r="DFB43" s="407"/>
      <c r="DFC43" s="407"/>
      <c r="DFD43" s="407"/>
      <c r="DFE43" s="407"/>
      <c r="DFF43" s="407"/>
      <c r="DFG43" s="407"/>
      <c r="DFH43" s="407"/>
      <c r="DFI43" s="407"/>
      <c r="DFJ43" s="407"/>
      <c r="DFK43" s="407"/>
      <c r="DFL43" s="407"/>
      <c r="DFM43" s="407"/>
      <c r="DFN43" s="407"/>
      <c r="DFO43" s="407"/>
      <c r="DFP43" s="407"/>
      <c r="DFQ43" s="407"/>
      <c r="DFR43" s="407"/>
      <c r="DFS43" s="407"/>
      <c r="DFT43" s="407"/>
      <c r="DFU43" s="407"/>
      <c r="DFV43" s="407"/>
      <c r="DFW43" s="407"/>
      <c r="DFX43" s="407"/>
      <c r="DFY43" s="407"/>
      <c r="DFZ43" s="407"/>
      <c r="DGA43" s="407"/>
      <c r="DGB43" s="407"/>
      <c r="DGC43" s="407"/>
      <c r="DGD43" s="407"/>
      <c r="DGE43" s="407"/>
      <c r="DGF43" s="407"/>
      <c r="DGG43" s="407"/>
      <c r="DGH43" s="407"/>
      <c r="DGI43" s="407"/>
      <c r="DGJ43" s="407"/>
      <c r="DGK43" s="407"/>
      <c r="DGL43" s="407"/>
      <c r="DGM43" s="407"/>
      <c r="DGN43" s="407"/>
      <c r="DGO43" s="407"/>
      <c r="DGP43" s="407"/>
      <c r="DGQ43" s="407"/>
      <c r="DGR43" s="407"/>
      <c r="DGS43" s="407"/>
      <c r="DGT43" s="407"/>
      <c r="DGU43" s="407"/>
      <c r="DGV43" s="407"/>
      <c r="DGW43" s="407"/>
      <c r="DGX43" s="407"/>
      <c r="DGY43" s="407"/>
      <c r="DGZ43" s="407"/>
      <c r="DHA43" s="407"/>
      <c r="DHB43" s="407"/>
      <c r="DHC43" s="407"/>
      <c r="DHD43" s="407"/>
      <c r="DHE43" s="407"/>
      <c r="DHF43" s="407"/>
      <c r="DHG43" s="407"/>
      <c r="DHH43" s="407"/>
      <c r="DHI43" s="407"/>
      <c r="DHJ43" s="407"/>
      <c r="DHK43" s="407"/>
      <c r="DHL43" s="407"/>
      <c r="DHM43" s="407"/>
      <c r="DHN43" s="407"/>
      <c r="DHO43" s="407"/>
      <c r="DHP43" s="407"/>
      <c r="DHQ43" s="407"/>
      <c r="DHR43" s="407"/>
      <c r="DHS43" s="407"/>
      <c r="DHT43" s="407"/>
      <c r="DHU43" s="407"/>
      <c r="DHV43" s="407"/>
      <c r="DHW43" s="407"/>
      <c r="DHX43" s="407"/>
      <c r="DHY43" s="407"/>
      <c r="DHZ43" s="407"/>
      <c r="DIA43" s="407"/>
      <c r="DIB43" s="407"/>
      <c r="DIC43" s="407"/>
      <c r="DID43" s="407"/>
      <c r="DIE43" s="407"/>
      <c r="DIF43" s="407"/>
      <c r="DIG43" s="407"/>
      <c r="DIH43" s="407"/>
      <c r="DII43" s="407"/>
      <c r="DIJ43" s="407"/>
      <c r="DIK43" s="407"/>
      <c r="DIL43" s="407"/>
      <c r="DIM43" s="407"/>
      <c r="DIN43" s="407"/>
      <c r="DIO43" s="407"/>
      <c r="DIP43" s="407"/>
      <c r="DIQ43" s="407"/>
      <c r="DIR43" s="407"/>
      <c r="DIS43" s="407"/>
      <c r="DIT43" s="407"/>
      <c r="DIU43" s="407"/>
      <c r="DIV43" s="407"/>
      <c r="DIW43" s="407"/>
      <c r="DIX43" s="407"/>
      <c r="DIY43" s="407"/>
      <c r="DIZ43" s="407"/>
      <c r="DJA43" s="407"/>
      <c r="DJB43" s="407"/>
      <c r="DJC43" s="407"/>
      <c r="DJD43" s="407"/>
      <c r="DJE43" s="407"/>
      <c r="DJF43" s="407"/>
      <c r="DJG43" s="407"/>
      <c r="DJH43" s="407"/>
      <c r="DJI43" s="407"/>
      <c r="DJJ43" s="407"/>
      <c r="DJK43" s="407"/>
      <c r="DJL43" s="407"/>
      <c r="DJM43" s="407"/>
      <c r="DJN43" s="407"/>
      <c r="DJO43" s="407"/>
      <c r="DJP43" s="407"/>
      <c r="DJQ43" s="407"/>
      <c r="DJR43" s="407"/>
      <c r="DJS43" s="407"/>
      <c r="DJT43" s="407"/>
      <c r="DJU43" s="407"/>
      <c r="DJV43" s="407"/>
      <c r="DJW43" s="407"/>
      <c r="DJX43" s="407"/>
      <c r="DJY43" s="407"/>
      <c r="DJZ43" s="407"/>
      <c r="DKA43" s="407"/>
      <c r="DKB43" s="407"/>
      <c r="DKC43" s="407"/>
      <c r="DKD43" s="407"/>
      <c r="DKE43" s="407"/>
      <c r="DKF43" s="407"/>
      <c r="DKG43" s="407"/>
      <c r="DKH43" s="407"/>
      <c r="DKI43" s="407"/>
      <c r="DKJ43" s="407"/>
      <c r="DKK43" s="407"/>
      <c r="DKL43" s="407"/>
      <c r="DKM43" s="407"/>
      <c r="DKN43" s="407"/>
      <c r="DKO43" s="407"/>
      <c r="DKP43" s="407"/>
      <c r="DKQ43" s="407"/>
      <c r="DKR43" s="407"/>
      <c r="DKS43" s="407"/>
      <c r="DKT43" s="407"/>
      <c r="DKU43" s="407"/>
      <c r="DKV43" s="407"/>
      <c r="DKW43" s="407"/>
      <c r="DKX43" s="407"/>
      <c r="DKY43" s="407"/>
      <c r="DKZ43" s="407"/>
      <c r="DLA43" s="407"/>
      <c r="DLB43" s="407"/>
      <c r="DLC43" s="407"/>
      <c r="DLD43" s="407"/>
      <c r="DLE43" s="407"/>
      <c r="DLF43" s="407"/>
      <c r="DLG43" s="407"/>
      <c r="DLH43" s="407"/>
      <c r="DLI43" s="407"/>
      <c r="DLJ43" s="407"/>
      <c r="DLK43" s="407"/>
      <c r="DLL43" s="407"/>
      <c r="DLM43" s="407"/>
      <c r="DLN43" s="407"/>
      <c r="DLO43" s="407"/>
      <c r="DLP43" s="407"/>
      <c r="DLQ43" s="407"/>
      <c r="DLR43" s="407"/>
      <c r="DLS43" s="407"/>
      <c r="DLT43" s="407"/>
      <c r="DLU43" s="407"/>
      <c r="DLV43" s="407"/>
      <c r="DLW43" s="407"/>
      <c r="DLX43" s="407"/>
      <c r="DLY43" s="407"/>
      <c r="DLZ43" s="407"/>
      <c r="DMA43" s="407"/>
      <c r="DMB43" s="407"/>
      <c r="DMC43" s="407"/>
      <c r="DMD43" s="407"/>
      <c r="DME43" s="407"/>
      <c r="DMF43" s="407"/>
      <c r="DMG43" s="407"/>
      <c r="DMH43" s="407"/>
      <c r="DMI43" s="407"/>
      <c r="DMJ43" s="407"/>
      <c r="DMK43" s="407"/>
      <c r="DML43" s="407"/>
      <c r="DMM43" s="407"/>
      <c r="DMN43" s="407"/>
      <c r="DMO43" s="407"/>
      <c r="DMP43" s="407"/>
      <c r="DMQ43" s="407"/>
      <c r="DMR43" s="407"/>
      <c r="DMS43" s="407"/>
      <c r="DMT43" s="407"/>
      <c r="DMU43" s="407"/>
      <c r="DMV43" s="407"/>
      <c r="DMW43" s="407"/>
      <c r="DMX43" s="407"/>
      <c r="DMY43" s="407"/>
      <c r="DMZ43" s="407"/>
      <c r="DNA43" s="407"/>
      <c r="DNB43" s="407"/>
      <c r="DNC43" s="407"/>
      <c r="DND43" s="407"/>
      <c r="DNE43" s="407"/>
      <c r="DNF43" s="407"/>
      <c r="DNG43" s="407"/>
      <c r="DNH43" s="407"/>
      <c r="DNI43" s="407"/>
      <c r="DNJ43" s="407"/>
      <c r="DNK43" s="407"/>
      <c r="DNL43" s="407"/>
      <c r="DNM43" s="407"/>
      <c r="DNN43" s="407"/>
      <c r="DNO43" s="407"/>
      <c r="DNP43" s="407"/>
      <c r="DNQ43" s="407"/>
      <c r="DNR43" s="407"/>
      <c r="DNS43" s="407"/>
      <c r="DNT43" s="407"/>
      <c r="DNU43" s="407"/>
      <c r="DNV43" s="407"/>
      <c r="DNW43" s="407"/>
      <c r="DNX43" s="407"/>
      <c r="DNY43" s="407"/>
      <c r="DNZ43" s="407"/>
      <c r="DOA43" s="407"/>
      <c r="DOB43" s="407"/>
      <c r="DOC43" s="407"/>
      <c r="DOD43" s="407"/>
      <c r="DOE43" s="407"/>
      <c r="DOF43" s="407"/>
      <c r="DOG43" s="407"/>
      <c r="DOH43" s="407"/>
      <c r="DOI43" s="407"/>
      <c r="DOJ43" s="407"/>
      <c r="DOK43" s="407"/>
      <c r="DOL43" s="407"/>
      <c r="DOM43" s="407"/>
      <c r="DON43" s="407"/>
      <c r="DOO43" s="407"/>
      <c r="DOP43" s="407"/>
      <c r="DOQ43" s="407"/>
      <c r="DOR43" s="407"/>
      <c r="DOS43" s="407"/>
      <c r="DOT43" s="407"/>
      <c r="DOU43" s="407"/>
      <c r="DOV43" s="407"/>
      <c r="DOW43" s="407"/>
      <c r="DOX43" s="407"/>
      <c r="DOY43" s="407"/>
      <c r="DOZ43" s="407"/>
      <c r="DPA43" s="407"/>
      <c r="DPB43" s="407"/>
      <c r="DPC43" s="407"/>
      <c r="DPD43" s="407"/>
      <c r="DPE43" s="407"/>
      <c r="DPF43" s="407"/>
      <c r="DPG43" s="407"/>
      <c r="DPH43" s="407"/>
      <c r="DPI43" s="407"/>
      <c r="DPJ43" s="407"/>
      <c r="DPK43" s="407"/>
      <c r="DPL43" s="407"/>
      <c r="DPM43" s="407"/>
      <c r="DPN43" s="407"/>
      <c r="DPO43" s="407"/>
      <c r="DPP43" s="407"/>
      <c r="DPQ43" s="407"/>
      <c r="DPR43" s="407"/>
      <c r="DPS43" s="407"/>
      <c r="DPT43" s="407"/>
      <c r="DPU43" s="407"/>
      <c r="DPV43" s="407"/>
      <c r="DPW43" s="407"/>
      <c r="DPX43" s="407"/>
      <c r="DPY43" s="407"/>
      <c r="DPZ43" s="407"/>
      <c r="DQA43" s="407"/>
      <c r="DQB43" s="407"/>
      <c r="DQC43" s="407"/>
      <c r="DQD43" s="407"/>
      <c r="DQE43" s="407"/>
      <c r="DQF43" s="407"/>
      <c r="DQG43" s="407"/>
      <c r="DQH43" s="407"/>
      <c r="DQI43" s="407"/>
      <c r="DQJ43" s="407"/>
      <c r="DQK43" s="407"/>
      <c r="DQL43" s="407"/>
      <c r="DQM43" s="407"/>
      <c r="DQN43" s="407"/>
      <c r="DQO43" s="407"/>
      <c r="DQP43" s="407"/>
      <c r="DQQ43" s="407"/>
      <c r="DQR43" s="407"/>
      <c r="DQS43" s="407"/>
      <c r="DQT43" s="407"/>
      <c r="DQU43" s="407"/>
      <c r="DQV43" s="407"/>
      <c r="DQW43" s="407"/>
      <c r="DQX43" s="407"/>
      <c r="DQY43" s="407"/>
      <c r="DQZ43" s="407"/>
      <c r="DRA43" s="407"/>
      <c r="DRB43" s="407"/>
      <c r="DRC43" s="407"/>
      <c r="DRD43" s="407"/>
      <c r="DRE43" s="407"/>
      <c r="DRF43" s="407"/>
      <c r="DRG43" s="407"/>
      <c r="DRH43" s="407"/>
      <c r="DRI43" s="407"/>
      <c r="DRJ43" s="407"/>
      <c r="DRK43" s="407"/>
      <c r="DRL43" s="407"/>
      <c r="DRM43" s="407"/>
      <c r="DRN43" s="407"/>
      <c r="DRO43" s="407"/>
      <c r="DRP43" s="407"/>
      <c r="DRQ43" s="407"/>
      <c r="DRR43" s="407"/>
      <c r="DRS43" s="407"/>
      <c r="DRT43" s="407"/>
      <c r="DRU43" s="407"/>
      <c r="DRV43" s="407"/>
      <c r="DRW43" s="407"/>
      <c r="DRX43" s="407"/>
      <c r="DRY43" s="407"/>
      <c r="DRZ43" s="407"/>
      <c r="DSA43" s="407"/>
      <c r="DSB43" s="407"/>
      <c r="DSC43" s="407"/>
      <c r="DSD43" s="407"/>
      <c r="DSE43" s="407"/>
      <c r="DSF43" s="407"/>
      <c r="DSG43" s="407"/>
      <c r="DSH43" s="407"/>
      <c r="DSI43" s="407"/>
      <c r="DSJ43" s="407"/>
      <c r="DSK43" s="407"/>
      <c r="DSL43" s="407"/>
      <c r="DSM43" s="407"/>
      <c r="DSN43" s="407"/>
      <c r="DSO43" s="407"/>
      <c r="DSP43" s="407"/>
      <c r="DSQ43" s="407"/>
      <c r="DSR43" s="407"/>
      <c r="DSS43" s="407"/>
      <c r="DST43" s="407"/>
      <c r="DSU43" s="407"/>
      <c r="DSV43" s="407"/>
      <c r="DSW43" s="407"/>
      <c r="DSX43" s="407"/>
      <c r="DSY43" s="407"/>
      <c r="DSZ43" s="407"/>
      <c r="DTA43" s="407"/>
      <c r="DTB43" s="407"/>
      <c r="DTC43" s="407"/>
      <c r="DTD43" s="407"/>
      <c r="DTE43" s="407"/>
      <c r="DTF43" s="407"/>
      <c r="DTG43" s="407"/>
      <c r="DTH43" s="407"/>
      <c r="DTI43" s="407"/>
      <c r="DTJ43" s="407"/>
      <c r="DTK43" s="407"/>
      <c r="DTL43" s="407"/>
      <c r="DTM43" s="407"/>
      <c r="DTN43" s="407"/>
      <c r="DTO43" s="407"/>
      <c r="DTP43" s="407"/>
      <c r="DTQ43" s="407"/>
      <c r="DTR43" s="407"/>
      <c r="DTS43" s="407"/>
      <c r="DTT43" s="407"/>
      <c r="DTU43" s="407"/>
      <c r="DTV43" s="407"/>
      <c r="DTW43" s="407"/>
      <c r="DTX43" s="407"/>
      <c r="DTY43" s="407"/>
      <c r="DTZ43" s="407"/>
      <c r="DUA43" s="407"/>
      <c r="DUB43" s="407"/>
      <c r="DUC43" s="407"/>
      <c r="DUD43" s="407"/>
      <c r="DUE43" s="407"/>
      <c r="DUF43" s="407"/>
      <c r="DUG43" s="407"/>
      <c r="DUH43" s="407"/>
      <c r="DUI43" s="407"/>
      <c r="DUJ43" s="407"/>
      <c r="DUK43" s="407"/>
      <c r="DUL43" s="407"/>
      <c r="DUM43" s="407"/>
      <c r="DUN43" s="407"/>
      <c r="DUO43" s="407"/>
      <c r="DUP43" s="407"/>
      <c r="DUQ43" s="407"/>
      <c r="DUR43" s="407"/>
      <c r="DUS43" s="407"/>
      <c r="DUT43" s="407"/>
      <c r="DUU43" s="407"/>
      <c r="DUV43" s="407"/>
      <c r="DUW43" s="407"/>
      <c r="DUX43" s="407"/>
      <c r="DUY43" s="407"/>
      <c r="DUZ43" s="407"/>
      <c r="DVA43" s="407"/>
      <c r="DVB43" s="407"/>
      <c r="DVC43" s="407"/>
      <c r="DVD43" s="407"/>
      <c r="DVE43" s="407"/>
      <c r="DVF43" s="407"/>
      <c r="DVG43" s="407"/>
      <c r="DVH43" s="407"/>
      <c r="DVI43" s="407"/>
      <c r="DVJ43" s="407"/>
      <c r="DVK43" s="407"/>
      <c r="DVL43" s="407"/>
      <c r="DVM43" s="407"/>
      <c r="DVN43" s="407"/>
      <c r="DVO43" s="407"/>
      <c r="DVP43" s="407"/>
      <c r="DVQ43" s="407"/>
      <c r="DVR43" s="407"/>
      <c r="DVS43" s="407"/>
      <c r="DVT43" s="407"/>
      <c r="DVU43" s="407"/>
      <c r="DVV43" s="407"/>
      <c r="DVW43" s="407"/>
      <c r="DVX43" s="407"/>
      <c r="DVY43" s="407"/>
      <c r="DVZ43" s="407"/>
      <c r="DWA43" s="407"/>
      <c r="DWB43" s="407"/>
      <c r="DWC43" s="407"/>
      <c r="DWD43" s="407"/>
      <c r="DWE43" s="407"/>
      <c r="DWF43" s="407"/>
      <c r="DWG43" s="407"/>
      <c r="DWH43" s="407"/>
      <c r="DWI43" s="407"/>
      <c r="DWJ43" s="407"/>
      <c r="DWK43" s="407"/>
      <c r="DWL43" s="407"/>
      <c r="DWM43" s="407"/>
      <c r="DWN43" s="407"/>
      <c r="DWO43" s="407"/>
      <c r="DWP43" s="407"/>
      <c r="DWQ43" s="407"/>
      <c r="DWR43" s="407"/>
      <c r="DWS43" s="407"/>
      <c r="DWT43" s="407"/>
      <c r="DWU43" s="407"/>
      <c r="DWV43" s="407"/>
      <c r="DWW43" s="407"/>
      <c r="DWX43" s="407"/>
      <c r="DWY43" s="407"/>
      <c r="DWZ43" s="407"/>
      <c r="DXA43" s="407"/>
      <c r="DXB43" s="407"/>
      <c r="DXC43" s="407"/>
      <c r="DXD43" s="407"/>
      <c r="DXE43" s="407"/>
      <c r="DXF43" s="407"/>
      <c r="DXG43" s="407"/>
      <c r="DXH43" s="407"/>
      <c r="DXI43" s="407"/>
      <c r="DXJ43" s="407"/>
      <c r="DXK43" s="407"/>
      <c r="DXL43" s="407"/>
      <c r="DXM43" s="407"/>
      <c r="DXN43" s="407"/>
      <c r="DXO43" s="407"/>
      <c r="DXP43" s="407"/>
      <c r="DXQ43" s="407"/>
      <c r="DXR43" s="407"/>
      <c r="DXS43" s="407"/>
      <c r="DXT43" s="407"/>
      <c r="DXU43" s="407"/>
      <c r="DXV43" s="407"/>
      <c r="DXW43" s="407"/>
      <c r="DXX43" s="407"/>
      <c r="DXY43" s="407"/>
      <c r="DXZ43" s="407"/>
      <c r="DYA43" s="407"/>
      <c r="DYB43" s="407"/>
      <c r="DYC43" s="407"/>
      <c r="DYD43" s="407"/>
      <c r="DYE43" s="407"/>
      <c r="DYF43" s="407"/>
      <c r="DYG43" s="407"/>
      <c r="DYH43" s="407"/>
      <c r="DYI43" s="407"/>
      <c r="DYJ43" s="407"/>
      <c r="DYK43" s="407"/>
      <c r="DYL43" s="407"/>
      <c r="DYM43" s="407"/>
      <c r="DYN43" s="407"/>
      <c r="DYO43" s="407"/>
      <c r="DYP43" s="407"/>
      <c r="DYQ43" s="407"/>
      <c r="DYR43" s="407"/>
      <c r="DYS43" s="407"/>
      <c r="DYT43" s="407"/>
      <c r="DYU43" s="407"/>
      <c r="DYV43" s="407"/>
      <c r="DYW43" s="407"/>
      <c r="DYX43" s="407"/>
      <c r="DYY43" s="407"/>
      <c r="DYZ43" s="407"/>
      <c r="DZA43" s="407"/>
      <c r="DZB43" s="407"/>
      <c r="DZC43" s="407"/>
      <c r="DZD43" s="407"/>
      <c r="DZE43" s="407"/>
      <c r="DZF43" s="407"/>
      <c r="DZG43" s="407"/>
      <c r="DZH43" s="407"/>
      <c r="DZI43" s="407"/>
      <c r="DZJ43" s="407"/>
      <c r="DZK43" s="407"/>
      <c r="DZL43" s="407"/>
      <c r="DZM43" s="407"/>
      <c r="DZN43" s="407"/>
      <c r="DZO43" s="407"/>
      <c r="DZP43" s="407"/>
      <c r="DZQ43" s="407"/>
      <c r="DZR43" s="407"/>
      <c r="DZS43" s="407"/>
      <c r="DZT43" s="407"/>
      <c r="DZU43" s="407"/>
      <c r="DZV43" s="407"/>
      <c r="DZW43" s="407"/>
      <c r="DZX43" s="407"/>
      <c r="DZY43" s="407"/>
      <c r="DZZ43" s="407"/>
      <c r="EAA43" s="407"/>
      <c r="EAB43" s="407"/>
      <c r="EAC43" s="407"/>
      <c r="EAD43" s="407"/>
      <c r="EAE43" s="407"/>
      <c r="EAF43" s="407"/>
      <c r="EAG43" s="407"/>
      <c r="EAH43" s="407"/>
      <c r="EAI43" s="407"/>
      <c r="EAJ43" s="407"/>
      <c r="EAK43" s="407"/>
      <c r="EAL43" s="407"/>
      <c r="EAM43" s="407"/>
      <c r="EAN43" s="407"/>
      <c r="EAO43" s="407"/>
      <c r="EAP43" s="407"/>
      <c r="EAQ43" s="407"/>
      <c r="EAR43" s="407"/>
      <c r="EAS43" s="407"/>
      <c r="EAT43" s="407"/>
      <c r="EAU43" s="407"/>
      <c r="EAV43" s="407"/>
      <c r="EAW43" s="407"/>
      <c r="EAX43" s="407"/>
      <c r="EAY43" s="407"/>
      <c r="EAZ43" s="407"/>
      <c r="EBA43" s="407"/>
      <c r="EBB43" s="407"/>
      <c r="EBC43" s="407"/>
      <c r="EBD43" s="407"/>
      <c r="EBE43" s="407"/>
      <c r="EBF43" s="407"/>
      <c r="EBG43" s="407"/>
      <c r="EBH43" s="407"/>
      <c r="EBI43" s="407"/>
      <c r="EBJ43" s="407"/>
      <c r="EBK43" s="407"/>
      <c r="EBL43" s="407"/>
      <c r="EBM43" s="407"/>
      <c r="EBN43" s="407"/>
      <c r="EBO43" s="407"/>
      <c r="EBP43" s="407"/>
      <c r="EBQ43" s="407"/>
      <c r="EBR43" s="407"/>
      <c r="EBS43" s="407"/>
      <c r="EBT43" s="407"/>
      <c r="EBU43" s="407"/>
      <c r="EBV43" s="407"/>
      <c r="EBW43" s="407"/>
      <c r="EBX43" s="407"/>
      <c r="EBY43" s="407"/>
      <c r="EBZ43" s="407"/>
      <c r="ECA43" s="407"/>
      <c r="ECB43" s="407"/>
      <c r="ECC43" s="407"/>
      <c r="ECD43" s="407"/>
      <c r="ECE43" s="407"/>
      <c r="ECF43" s="407"/>
      <c r="ECG43" s="407"/>
      <c r="ECH43" s="407"/>
      <c r="ECI43" s="407"/>
      <c r="ECJ43" s="407"/>
      <c r="ECK43" s="407"/>
      <c r="ECL43" s="407"/>
      <c r="ECM43" s="407"/>
      <c r="ECN43" s="407"/>
      <c r="ECO43" s="407"/>
      <c r="ECP43" s="407"/>
      <c r="ECQ43" s="407"/>
      <c r="ECR43" s="407"/>
      <c r="ECS43" s="407"/>
      <c r="ECT43" s="407"/>
      <c r="ECU43" s="407"/>
      <c r="ECV43" s="407"/>
      <c r="ECW43" s="407"/>
      <c r="ECX43" s="407"/>
      <c r="ECY43" s="407"/>
      <c r="ECZ43" s="407"/>
      <c r="EDA43" s="407"/>
      <c r="EDB43" s="407"/>
      <c r="EDC43" s="407"/>
      <c r="EDD43" s="407"/>
      <c r="EDE43" s="407"/>
      <c r="EDF43" s="407"/>
      <c r="EDG43" s="407"/>
      <c r="EDH43" s="407"/>
      <c r="EDI43" s="407"/>
      <c r="EDJ43" s="407"/>
      <c r="EDK43" s="407"/>
      <c r="EDL43" s="407"/>
      <c r="EDM43" s="407"/>
      <c r="EDN43" s="407"/>
      <c r="EDO43" s="407"/>
      <c r="EDP43" s="407"/>
      <c r="EDQ43" s="407"/>
      <c r="EDR43" s="407"/>
      <c r="EDS43" s="407"/>
      <c r="EDT43" s="407"/>
      <c r="EDU43" s="407"/>
      <c r="EDV43" s="407"/>
      <c r="EDW43" s="407"/>
      <c r="EDX43" s="407"/>
      <c r="EDY43" s="407"/>
      <c r="EDZ43" s="407"/>
      <c r="EEA43" s="407"/>
      <c r="EEB43" s="407"/>
      <c r="EEC43" s="407"/>
      <c r="EED43" s="407"/>
      <c r="EEE43" s="407"/>
      <c r="EEF43" s="407"/>
      <c r="EEG43" s="407"/>
      <c r="EEH43" s="407"/>
      <c r="EEI43" s="407"/>
      <c r="EEJ43" s="407"/>
      <c r="EEK43" s="407"/>
      <c r="EEL43" s="407"/>
      <c r="EEM43" s="407"/>
      <c r="EEN43" s="407"/>
      <c r="EEO43" s="407"/>
      <c r="EEP43" s="407"/>
      <c r="EEQ43" s="407"/>
      <c r="EER43" s="407"/>
      <c r="EES43" s="407"/>
      <c r="EET43" s="407"/>
      <c r="EEU43" s="407"/>
      <c r="EEV43" s="407"/>
      <c r="EEW43" s="407"/>
      <c r="EEX43" s="407"/>
      <c r="EEY43" s="407"/>
      <c r="EEZ43" s="407"/>
      <c r="EFA43" s="407"/>
      <c r="EFB43" s="407"/>
      <c r="EFC43" s="407"/>
      <c r="EFD43" s="407"/>
      <c r="EFE43" s="407"/>
      <c r="EFF43" s="407"/>
      <c r="EFG43" s="407"/>
      <c r="EFH43" s="407"/>
      <c r="EFI43" s="407"/>
      <c r="EFJ43" s="407"/>
      <c r="EFK43" s="407"/>
      <c r="EFL43" s="407"/>
      <c r="EFM43" s="407"/>
      <c r="EFN43" s="407"/>
      <c r="EFO43" s="407"/>
      <c r="EFP43" s="407"/>
      <c r="EFQ43" s="407"/>
      <c r="EFR43" s="407"/>
      <c r="EFS43" s="407"/>
      <c r="EFT43" s="407"/>
      <c r="EFU43" s="407"/>
      <c r="EFV43" s="407"/>
      <c r="EFW43" s="407"/>
      <c r="EFX43" s="407"/>
      <c r="EFY43" s="407"/>
      <c r="EFZ43" s="407"/>
      <c r="EGA43" s="407"/>
      <c r="EGB43" s="407"/>
      <c r="EGC43" s="407"/>
      <c r="EGD43" s="407"/>
      <c r="EGE43" s="407"/>
      <c r="EGF43" s="407"/>
      <c r="EGG43" s="407"/>
      <c r="EGH43" s="407"/>
      <c r="EGI43" s="407"/>
      <c r="EGJ43" s="407"/>
      <c r="EGK43" s="407"/>
      <c r="EGL43" s="407"/>
      <c r="EGM43" s="407"/>
      <c r="EGN43" s="407"/>
      <c r="EGO43" s="407"/>
      <c r="EGP43" s="407"/>
      <c r="EGQ43" s="407"/>
      <c r="EGR43" s="407"/>
      <c r="EGS43" s="407"/>
      <c r="EGT43" s="407"/>
      <c r="EGU43" s="407"/>
      <c r="EGV43" s="407"/>
      <c r="EGW43" s="407"/>
      <c r="EGX43" s="407"/>
      <c r="EGY43" s="407"/>
      <c r="EGZ43" s="407"/>
      <c r="EHA43" s="407"/>
      <c r="EHB43" s="407"/>
      <c r="EHC43" s="407"/>
      <c r="EHD43" s="407"/>
      <c r="EHE43" s="407"/>
      <c r="EHF43" s="407"/>
      <c r="EHG43" s="407"/>
      <c r="EHH43" s="407"/>
      <c r="EHI43" s="407"/>
      <c r="EHJ43" s="407"/>
      <c r="EHK43" s="407"/>
      <c r="EHL43" s="407"/>
      <c r="EHM43" s="407"/>
      <c r="EHN43" s="407"/>
      <c r="EHO43" s="407"/>
      <c r="EHP43" s="407"/>
      <c r="EHQ43" s="407"/>
      <c r="EHR43" s="407"/>
      <c r="EHS43" s="407"/>
      <c r="EHT43" s="407"/>
      <c r="EHU43" s="407"/>
      <c r="EHV43" s="407"/>
      <c r="EHW43" s="407"/>
      <c r="EHX43" s="407"/>
      <c r="EHY43" s="407"/>
      <c r="EHZ43" s="407"/>
      <c r="EIA43" s="407"/>
      <c r="EIB43" s="407"/>
      <c r="EIC43" s="407"/>
      <c r="EID43" s="407"/>
      <c r="EIE43" s="407"/>
      <c r="EIF43" s="407"/>
      <c r="EIG43" s="407"/>
      <c r="EIH43" s="407"/>
      <c r="EII43" s="407"/>
      <c r="EIJ43" s="407"/>
      <c r="EIK43" s="407"/>
      <c r="EIL43" s="407"/>
      <c r="EIM43" s="407"/>
      <c r="EIN43" s="407"/>
      <c r="EIO43" s="407"/>
      <c r="EIP43" s="407"/>
      <c r="EIQ43" s="407"/>
      <c r="EIR43" s="407"/>
      <c r="EIS43" s="407"/>
      <c r="EIT43" s="407"/>
      <c r="EIU43" s="407"/>
      <c r="EIV43" s="407"/>
      <c r="EIW43" s="407"/>
      <c r="EIX43" s="407"/>
      <c r="EIY43" s="407"/>
      <c r="EIZ43" s="407"/>
      <c r="EJA43" s="407"/>
      <c r="EJB43" s="407"/>
      <c r="EJC43" s="407"/>
      <c r="EJD43" s="407"/>
      <c r="EJE43" s="407"/>
      <c r="EJF43" s="407"/>
      <c r="EJG43" s="407"/>
      <c r="EJH43" s="407"/>
      <c r="EJI43" s="407"/>
      <c r="EJJ43" s="407"/>
      <c r="EJK43" s="407"/>
      <c r="EJL43" s="407"/>
      <c r="EJM43" s="407"/>
      <c r="EJN43" s="407"/>
      <c r="EJO43" s="407"/>
      <c r="EJP43" s="407"/>
      <c r="EJQ43" s="407"/>
      <c r="EJR43" s="407"/>
      <c r="EJS43" s="407"/>
      <c r="EJT43" s="407"/>
      <c r="EJU43" s="407"/>
      <c r="EJV43" s="407"/>
      <c r="EJW43" s="407"/>
      <c r="EJX43" s="407"/>
      <c r="EJY43" s="407"/>
      <c r="EJZ43" s="407"/>
      <c r="EKA43" s="407"/>
      <c r="EKB43" s="407"/>
      <c r="EKC43" s="407"/>
      <c r="EKD43" s="407"/>
      <c r="EKE43" s="407"/>
      <c r="EKF43" s="407"/>
      <c r="EKG43" s="407"/>
      <c r="EKH43" s="407"/>
      <c r="EKI43" s="407"/>
      <c r="EKJ43" s="407"/>
      <c r="EKK43" s="407"/>
      <c r="EKL43" s="407"/>
      <c r="EKM43" s="407"/>
      <c r="EKN43" s="407"/>
      <c r="EKO43" s="407"/>
      <c r="EKP43" s="407"/>
      <c r="EKQ43" s="407"/>
      <c r="EKR43" s="407"/>
      <c r="EKS43" s="407"/>
      <c r="EKT43" s="407"/>
      <c r="EKU43" s="407"/>
      <c r="EKV43" s="407"/>
      <c r="EKW43" s="407"/>
      <c r="EKX43" s="407"/>
      <c r="EKY43" s="407"/>
      <c r="EKZ43" s="407"/>
      <c r="ELA43" s="407"/>
      <c r="ELB43" s="407"/>
      <c r="ELC43" s="407"/>
      <c r="ELD43" s="407"/>
      <c r="ELE43" s="407"/>
      <c r="ELF43" s="407"/>
      <c r="ELG43" s="407"/>
      <c r="ELH43" s="407"/>
      <c r="ELI43" s="407"/>
      <c r="ELJ43" s="407"/>
      <c r="ELK43" s="407"/>
      <c r="ELL43" s="407"/>
      <c r="ELM43" s="407"/>
      <c r="ELN43" s="407"/>
      <c r="ELO43" s="407"/>
      <c r="ELP43" s="407"/>
      <c r="ELQ43" s="407"/>
      <c r="ELR43" s="407"/>
      <c r="ELS43" s="407"/>
      <c r="ELT43" s="407"/>
      <c r="ELU43" s="407"/>
      <c r="ELV43" s="407"/>
      <c r="ELW43" s="407"/>
      <c r="ELX43" s="407"/>
      <c r="ELY43" s="407"/>
      <c r="ELZ43" s="407"/>
      <c r="EMA43" s="407"/>
      <c r="EMB43" s="407"/>
      <c r="EMC43" s="407"/>
      <c r="EMD43" s="407"/>
      <c r="EME43" s="407"/>
      <c r="EMF43" s="407"/>
      <c r="EMG43" s="407"/>
      <c r="EMH43" s="407"/>
      <c r="EMI43" s="407"/>
      <c r="EMJ43" s="407"/>
      <c r="EMK43" s="407"/>
      <c r="EML43" s="407"/>
      <c r="EMM43" s="407"/>
      <c r="EMN43" s="407"/>
      <c r="EMO43" s="407"/>
      <c r="EMP43" s="407"/>
      <c r="EMQ43" s="407"/>
      <c r="EMR43" s="407"/>
      <c r="EMS43" s="407"/>
      <c r="EMT43" s="407"/>
      <c r="EMU43" s="407"/>
      <c r="EMV43" s="407"/>
      <c r="EMW43" s="407"/>
      <c r="EMX43" s="407"/>
      <c r="EMY43" s="407"/>
      <c r="EMZ43" s="407"/>
      <c r="ENA43" s="407"/>
      <c r="ENB43" s="407"/>
      <c r="ENC43" s="407"/>
      <c r="END43" s="407"/>
      <c r="ENE43" s="407"/>
      <c r="ENF43" s="407"/>
      <c r="ENG43" s="407"/>
      <c r="ENH43" s="407"/>
      <c r="ENI43" s="407"/>
      <c r="ENJ43" s="407"/>
      <c r="ENK43" s="407"/>
      <c r="ENL43" s="407"/>
      <c r="ENM43" s="407"/>
      <c r="ENN43" s="407"/>
      <c r="ENO43" s="407"/>
      <c r="ENP43" s="407"/>
      <c r="ENQ43" s="407"/>
      <c r="ENR43" s="407"/>
      <c r="ENS43" s="407"/>
      <c r="ENT43" s="407"/>
      <c r="ENU43" s="407"/>
      <c r="ENV43" s="407"/>
      <c r="ENW43" s="407"/>
      <c r="ENX43" s="407"/>
      <c r="ENY43" s="407"/>
      <c r="ENZ43" s="407"/>
      <c r="EOA43" s="407"/>
      <c r="EOB43" s="407"/>
      <c r="EOC43" s="407"/>
      <c r="EOD43" s="407"/>
      <c r="EOE43" s="407"/>
      <c r="EOF43" s="407"/>
      <c r="EOG43" s="407"/>
      <c r="EOH43" s="407"/>
      <c r="EOI43" s="407"/>
      <c r="EOJ43" s="407"/>
      <c r="EOK43" s="407"/>
      <c r="EOL43" s="407"/>
      <c r="EOM43" s="407"/>
      <c r="EON43" s="407"/>
      <c r="EOO43" s="407"/>
      <c r="EOP43" s="407"/>
      <c r="EOQ43" s="407"/>
      <c r="EOR43" s="407"/>
      <c r="EOS43" s="407"/>
      <c r="EOT43" s="407"/>
      <c r="EOU43" s="407"/>
      <c r="EOV43" s="407"/>
      <c r="EOW43" s="407"/>
      <c r="EOX43" s="407"/>
      <c r="EOY43" s="407"/>
      <c r="EOZ43" s="407"/>
      <c r="EPA43" s="407"/>
      <c r="EPB43" s="407"/>
      <c r="EPC43" s="407"/>
      <c r="EPD43" s="407"/>
      <c r="EPE43" s="407"/>
      <c r="EPF43" s="407"/>
      <c r="EPG43" s="407"/>
      <c r="EPH43" s="407"/>
      <c r="EPI43" s="407"/>
      <c r="EPJ43" s="407"/>
      <c r="EPK43" s="407"/>
      <c r="EPL43" s="407"/>
      <c r="EPM43" s="407"/>
      <c r="EPN43" s="407"/>
      <c r="EPO43" s="407"/>
      <c r="EPP43" s="407"/>
      <c r="EPQ43" s="407"/>
      <c r="EPR43" s="407"/>
      <c r="EPS43" s="407"/>
      <c r="EPT43" s="407"/>
      <c r="EPU43" s="407"/>
      <c r="EPV43" s="407"/>
      <c r="EPW43" s="407"/>
      <c r="EPX43" s="407"/>
      <c r="EPY43" s="407"/>
      <c r="EPZ43" s="407"/>
      <c r="EQA43" s="407"/>
      <c r="EQB43" s="407"/>
      <c r="EQC43" s="407"/>
      <c r="EQD43" s="407"/>
      <c r="EQE43" s="407"/>
      <c r="EQF43" s="407"/>
      <c r="EQG43" s="407"/>
      <c r="EQH43" s="407"/>
      <c r="EQI43" s="407"/>
      <c r="EQJ43" s="407"/>
      <c r="EQK43" s="407"/>
      <c r="EQL43" s="407"/>
      <c r="EQM43" s="407"/>
      <c r="EQN43" s="407"/>
      <c r="EQO43" s="407"/>
      <c r="EQP43" s="407"/>
      <c r="EQQ43" s="407"/>
      <c r="EQR43" s="407"/>
      <c r="EQS43" s="407"/>
      <c r="EQT43" s="407"/>
      <c r="EQU43" s="407"/>
      <c r="EQV43" s="407"/>
      <c r="EQW43" s="407"/>
      <c r="EQX43" s="407"/>
      <c r="EQY43" s="407"/>
      <c r="EQZ43" s="407"/>
      <c r="ERA43" s="407"/>
      <c r="ERB43" s="407"/>
      <c r="ERC43" s="407"/>
      <c r="ERD43" s="407"/>
      <c r="ERE43" s="407"/>
      <c r="ERF43" s="407"/>
      <c r="ERG43" s="407"/>
      <c r="ERH43" s="407"/>
      <c r="ERI43" s="407"/>
      <c r="ERJ43" s="407"/>
      <c r="ERK43" s="407"/>
      <c r="ERL43" s="407"/>
      <c r="ERM43" s="407"/>
      <c r="ERN43" s="407"/>
      <c r="ERO43" s="407"/>
      <c r="ERP43" s="407"/>
      <c r="ERQ43" s="407"/>
      <c r="ERR43" s="407"/>
      <c r="ERS43" s="407"/>
      <c r="ERT43" s="407"/>
      <c r="ERU43" s="407"/>
      <c r="ERV43" s="407"/>
      <c r="ERW43" s="407"/>
      <c r="ERX43" s="407"/>
      <c r="ERY43" s="407"/>
      <c r="ERZ43" s="407"/>
      <c r="ESA43" s="407"/>
      <c r="ESB43" s="407"/>
      <c r="ESC43" s="407"/>
      <c r="ESD43" s="407"/>
      <c r="ESE43" s="407"/>
      <c r="ESF43" s="407"/>
      <c r="ESG43" s="407"/>
      <c r="ESH43" s="407"/>
      <c r="ESI43" s="407"/>
      <c r="ESJ43" s="407"/>
      <c r="ESK43" s="407"/>
      <c r="ESL43" s="407"/>
      <c r="ESM43" s="407"/>
      <c r="ESN43" s="407"/>
      <c r="ESO43" s="407"/>
      <c r="ESP43" s="407"/>
      <c r="ESQ43" s="407"/>
      <c r="ESR43" s="407"/>
      <c r="ESS43" s="407"/>
      <c r="EST43" s="407"/>
      <c r="ESU43" s="407"/>
      <c r="ESV43" s="407"/>
      <c r="ESW43" s="407"/>
      <c r="ESX43" s="407"/>
      <c r="ESY43" s="407"/>
      <c r="ESZ43" s="407"/>
      <c r="ETA43" s="407"/>
      <c r="ETB43" s="407"/>
      <c r="ETC43" s="407"/>
      <c r="ETD43" s="407"/>
      <c r="ETE43" s="407"/>
      <c r="ETF43" s="407"/>
      <c r="ETG43" s="407"/>
      <c r="ETH43" s="407"/>
      <c r="ETI43" s="407"/>
      <c r="ETJ43" s="407"/>
      <c r="ETK43" s="407"/>
      <c r="ETL43" s="407"/>
      <c r="ETM43" s="407"/>
      <c r="ETN43" s="407"/>
      <c r="ETO43" s="407"/>
      <c r="ETP43" s="407"/>
      <c r="ETQ43" s="407"/>
      <c r="ETR43" s="407"/>
      <c r="ETS43" s="407"/>
      <c r="ETT43" s="407"/>
      <c r="ETU43" s="407"/>
      <c r="ETV43" s="407"/>
      <c r="ETW43" s="407"/>
      <c r="ETX43" s="407"/>
      <c r="ETY43" s="407"/>
      <c r="ETZ43" s="407"/>
      <c r="EUA43" s="407"/>
      <c r="EUB43" s="407"/>
      <c r="EUC43" s="407"/>
      <c r="EUD43" s="407"/>
      <c r="EUE43" s="407"/>
      <c r="EUF43" s="407"/>
      <c r="EUG43" s="407"/>
      <c r="EUH43" s="407"/>
      <c r="EUI43" s="407"/>
      <c r="EUJ43" s="407"/>
      <c r="EUK43" s="407"/>
      <c r="EUL43" s="407"/>
      <c r="EUM43" s="407"/>
      <c r="EUN43" s="407"/>
      <c r="EUO43" s="407"/>
      <c r="EUP43" s="407"/>
      <c r="EUQ43" s="407"/>
      <c r="EUR43" s="407"/>
      <c r="EUS43" s="407"/>
      <c r="EUT43" s="407"/>
      <c r="EUU43" s="407"/>
      <c r="EUV43" s="407"/>
      <c r="EUW43" s="407"/>
      <c r="EUX43" s="407"/>
      <c r="EUY43" s="407"/>
      <c r="EUZ43" s="407"/>
      <c r="EVA43" s="407"/>
      <c r="EVB43" s="407"/>
      <c r="EVC43" s="407"/>
      <c r="EVD43" s="407"/>
      <c r="EVE43" s="407"/>
      <c r="EVF43" s="407"/>
      <c r="EVG43" s="407"/>
      <c r="EVH43" s="407"/>
      <c r="EVI43" s="407"/>
      <c r="EVJ43" s="407"/>
      <c r="EVK43" s="407"/>
      <c r="EVL43" s="407"/>
      <c r="EVM43" s="407"/>
      <c r="EVN43" s="407"/>
      <c r="EVO43" s="407"/>
      <c r="EVP43" s="407"/>
      <c r="EVQ43" s="407"/>
      <c r="EVR43" s="407"/>
      <c r="EVS43" s="407"/>
      <c r="EVT43" s="407"/>
      <c r="EVU43" s="407"/>
      <c r="EVV43" s="407"/>
      <c r="EVW43" s="407"/>
      <c r="EVX43" s="407"/>
      <c r="EVY43" s="407"/>
      <c r="EVZ43" s="407"/>
      <c r="EWA43" s="407"/>
      <c r="EWB43" s="407"/>
      <c r="EWC43" s="407"/>
      <c r="EWD43" s="407"/>
      <c r="EWE43" s="407"/>
      <c r="EWF43" s="407"/>
      <c r="EWG43" s="407"/>
      <c r="EWH43" s="407"/>
      <c r="EWI43" s="407"/>
      <c r="EWJ43" s="407"/>
      <c r="EWK43" s="407"/>
      <c r="EWL43" s="407"/>
      <c r="EWM43" s="407"/>
      <c r="EWN43" s="407"/>
      <c r="EWO43" s="407"/>
      <c r="EWP43" s="407"/>
      <c r="EWQ43" s="407"/>
      <c r="EWR43" s="407"/>
      <c r="EWS43" s="407"/>
      <c r="EWT43" s="407"/>
      <c r="EWU43" s="407"/>
      <c r="EWV43" s="407"/>
      <c r="EWW43" s="407"/>
      <c r="EWX43" s="407"/>
      <c r="EWY43" s="407"/>
      <c r="EWZ43" s="407"/>
      <c r="EXA43" s="407"/>
      <c r="EXB43" s="407"/>
      <c r="EXC43" s="407"/>
      <c r="EXD43" s="407"/>
      <c r="EXE43" s="407"/>
      <c r="EXF43" s="407"/>
      <c r="EXG43" s="407"/>
      <c r="EXH43" s="407"/>
      <c r="EXI43" s="407"/>
      <c r="EXJ43" s="407"/>
      <c r="EXK43" s="407"/>
      <c r="EXL43" s="407"/>
      <c r="EXM43" s="407"/>
      <c r="EXN43" s="407"/>
      <c r="EXO43" s="407"/>
      <c r="EXP43" s="407"/>
      <c r="EXQ43" s="407"/>
      <c r="EXR43" s="407"/>
      <c r="EXS43" s="407"/>
      <c r="EXT43" s="407"/>
      <c r="EXU43" s="407"/>
      <c r="EXV43" s="407"/>
      <c r="EXW43" s="407"/>
      <c r="EXX43" s="407"/>
      <c r="EXY43" s="407"/>
      <c r="EXZ43" s="407"/>
      <c r="EYA43" s="407"/>
      <c r="EYB43" s="407"/>
      <c r="EYC43" s="407"/>
      <c r="EYD43" s="407"/>
      <c r="EYE43" s="407"/>
      <c r="EYF43" s="407"/>
      <c r="EYG43" s="407"/>
      <c r="EYH43" s="407"/>
      <c r="EYI43" s="407"/>
      <c r="EYJ43" s="407"/>
      <c r="EYK43" s="407"/>
      <c r="EYL43" s="407"/>
      <c r="EYM43" s="407"/>
      <c r="EYN43" s="407"/>
      <c r="EYO43" s="407"/>
      <c r="EYP43" s="407"/>
      <c r="EYQ43" s="407"/>
      <c r="EYR43" s="407"/>
      <c r="EYS43" s="407"/>
      <c r="EYT43" s="407"/>
      <c r="EYU43" s="407"/>
      <c r="EYV43" s="407"/>
      <c r="EYW43" s="407"/>
      <c r="EYX43" s="407"/>
      <c r="EYY43" s="407"/>
      <c r="EYZ43" s="407"/>
      <c r="EZA43" s="407"/>
      <c r="EZB43" s="407"/>
      <c r="EZC43" s="407"/>
      <c r="EZD43" s="407"/>
      <c r="EZE43" s="407"/>
      <c r="EZF43" s="407"/>
      <c r="EZG43" s="407"/>
      <c r="EZH43" s="407"/>
      <c r="EZI43" s="407"/>
      <c r="EZJ43" s="407"/>
      <c r="EZK43" s="407"/>
      <c r="EZL43" s="407"/>
      <c r="EZM43" s="407"/>
      <c r="EZN43" s="407"/>
      <c r="EZO43" s="407"/>
      <c r="EZP43" s="407"/>
      <c r="EZQ43" s="407"/>
      <c r="EZR43" s="407"/>
      <c r="EZS43" s="407"/>
      <c r="EZT43" s="407"/>
      <c r="EZU43" s="407"/>
      <c r="EZV43" s="407"/>
      <c r="EZW43" s="407"/>
      <c r="EZX43" s="407"/>
      <c r="EZY43" s="407"/>
      <c r="EZZ43" s="407"/>
      <c r="FAA43" s="407"/>
      <c r="FAB43" s="407"/>
      <c r="FAC43" s="407"/>
      <c r="FAD43" s="407"/>
      <c r="FAE43" s="407"/>
      <c r="FAF43" s="407"/>
      <c r="FAG43" s="407"/>
      <c r="FAH43" s="407"/>
      <c r="FAI43" s="407"/>
      <c r="FAJ43" s="407"/>
      <c r="FAK43" s="407"/>
      <c r="FAL43" s="407"/>
      <c r="FAM43" s="407"/>
      <c r="FAN43" s="407"/>
      <c r="FAO43" s="407"/>
      <c r="FAP43" s="407"/>
      <c r="FAQ43" s="407"/>
      <c r="FAR43" s="407"/>
      <c r="FAS43" s="407"/>
      <c r="FAT43" s="407"/>
      <c r="FAU43" s="407"/>
      <c r="FAV43" s="407"/>
      <c r="FAW43" s="407"/>
      <c r="FAX43" s="407"/>
      <c r="FAY43" s="407"/>
      <c r="FAZ43" s="407"/>
      <c r="FBA43" s="407"/>
      <c r="FBB43" s="407"/>
      <c r="FBC43" s="407"/>
      <c r="FBD43" s="407"/>
      <c r="FBE43" s="407"/>
      <c r="FBF43" s="407"/>
      <c r="FBG43" s="407"/>
      <c r="FBH43" s="407"/>
      <c r="FBI43" s="407"/>
      <c r="FBJ43" s="407"/>
      <c r="FBK43" s="407"/>
      <c r="FBL43" s="407"/>
      <c r="FBM43" s="407"/>
      <c r="FBN43" s="407"/>
      <c r="FBO43" s="407"/>
      <c r="FBP43" s="407"/>
      <c r="FBQ43" s="407"/>
      <c r="FBR43" s="407"/>
      <c r="FBS43" s="407"/>
      <c r="FBT43" s="407"/>
      <c r="FBU43" s="407"/>
      <c r="FBV43" s="407"/>
      <c r="FBW43" s="407"/>
      <c r="FBX43" s="407"/>
      <c r="FBY43" s="407"/>
      <c r="FBZ43" s="407"/>
      <c r="FCA43" s="407"/>
      <c r="FCB43" s="407"/>
      <c r="FCC43" s="407"/>
      <c r="FCD43" s="407"/>
      <c r="FCE43" s="407"/>
      <c r="FCF43" s="407"/>
      <c r="FCG43" s="407"/>
      <c r="FCH43" s="407"/>
      <c r="FCI43" s="407"/>
      <c r="FCJ43" s="407"/>
      <c r="FCK43" s="407"/>
      <c r="FCL43" s="407"/>
      <c r="FCM43" s="407"/>
      <c r="FCN43" s="407"/>
      <c r="FCO43" s="407"/>
      <c r="FCP43" s="407"/>
      <c r="FCQ43" s="407"/>
      <c r="FCR43" s="407"/>
      <c r="FCS43" s="407"/>
      <c r="FCT43" s="407"/>
      <c r="FCU43" s="407"/>
      <c r="FCV43" s="407"/>
      <c r="FCW43" s="407"/>
      <c r="FCX43" s="407"/>
      <c r="FCY43" s="407"/>
      <c r="FCZ43" s="407"/>
      <c r="FDA43" s="407"/>
      <c r="FDB43" s="407"/>
      <c r="FDC43" s="407"/>
      <c r="FDD43" s="407"/>
      <c r="FDE43" s="407"/>
      <c r="FDF43" s="407"/>
      <c r="FDG43" s="407"/>
      <c r="FDH43" s="407"/>
      <c r="FDI43" s="407"/>
      <c r="FDJ43" s="407"/>
      <c r="FDK43" s="407"/>
      <c r="FDL43" s="407"/>
      <c r="FDM43" s="407"/>
      <c r="FDN43" s="407"/>
      <c r="FDO43" s="407"/>
      <c r="FDP43" s="407"/>
      <c r="FDQ43" s="407"/>
      <c r="FDR43" s="407"/>
      <c r="FDS43" s="407"/>
      <c r="FDT43" s="407"/>
      <c r="FDU43" s="407"/>
      <c r="FDV43" s="407"/>
      <c r="FDW43" s="407"/>
      <c r="FDX43" s="407"/>
      <c r="FDY43" s="407"/>
      <c r="FDZ43" s="407"/>
      <c r="FEA43" s="407"/>
      <c r="FEB43" s="407"/>
      <c r="FEC43" s="407"/>
      <c r="FED43" s="407"/>
      <c r="FEE43" s="407"/>
      <c r="FEF43" s="407"/>
      <c r="FEG43" s="407"/>
      <c r="FEH43" s="407"/>
      <c r="FEI43" s="407"/>
      <c r="FEJ43" s="407"/>
      <c r="FEK43" s="407"/>
      <c r="FEL43" s="407"/>
      <c r="FEM43" s="407"/>
      <c r="FEN43" s="407"/>
      <c r="FEO43" s="407"/>
      <c r="FEP43" s="407"/>
      <c r="FEQ43" s="407"/>
      <c r="FER43" s="407"/>
      <c r="FES43" s="407"/>
      <c r="FET43" s="407"/>
      <c r="FEU43" s="407"/>
      <c r="FEV43" s="407"/>
      <c r="FEW43" s="407"/>
      <c r="FEX43" s="407"/>
      <c r="FEY43" s="407"/>
      <c r="FEZ43" s="407"/>
      <c r="FFA43" s="407"/>
      <c r="FFB43" s="407"/>
      <c r="FFC43" s="407"/>
      <c r="FFD43" s="407"/>
      <c r="FFE43" s="407"/>
      <c r="FFF43" s="407"/>
      <c r="FFG43" s="407"/>
      <c r="FFH43" s="407"/>
      <c r="FFI43" s="407"/>
      <c r="FFJ43" s="407"/>
      <c r="FFK43" s="407"/>
      <c r="FFL43" s="407"/>
      <c r="FFM43" s="407"/>
      <c r="FFN43" s="407"/>
      <c r="FFO43" s="407"/>
      <c r="FFP43" s="407"/>
      <c r="FFQ43" s="407"/>
      <c r="FFR43" s="407"/>
      <c r="FFS43" s="407"/>
      <c r="FFT43" s="407"/>
      <c r="FFU43" s="407"/>
      <c r="FFV43" s="407"/>
      <c r="FFW43" s="407"/>
      <c r="FFX43" s="407"/>
      <c r="FFY43" s="407"/>
      <c r="FFZ43" s="407"/>
      <c r="FGA43" s="407"/>
      <c r="FGB43" s="407"/>
      <c r="FGC43" s="407"/>
      <c r="FGD43" s="407"/>
      <c r="FGE43" s="407"/>
      <c r="FGF43" s="407"/>
      <c r="FGG43" s="407"/>
      <c r="FGH43" s="407"/>
      <c r="FGI43" s="407"/>
      <c r="FGJ43" s="407"/>
      <c r="FGK43" s="407"/>
      <c r="FGL43" s="407"/>
      <c r="FGM43" s="407"/>
      <c r="FGN43" s="407"/>
      <c r="FGO43" s="407"/>
      <c r="FGP43" s="407"/>
      <c r="FGQ43" s="407"/>
      <c r="FGR43" s="407"/>
      <c r="FGS43" s="407"/>
      <c r="FGT43" s="407"/>
      <c r="FGU43" s="407"/>
      <c r="FGV43" s="407"/>
      <c r="FGW43" s="407"/>
      <c r="FGX43" s="407"/>
      <c r="FGY43" s="407"/>
      <c r="FGZ43" s="407"/>
      <c r="FHA43" s="407"/>
      <c r="FHB43" s="407"/>
      <c r="FHC43" s="407"/>
      <c r="FHD43" s="407"/>
      <c r="FHE43" s="407"/>
      <c r="FHF43" s="407"/>
      <c r="FHG43" s="407"/>
      <c r="FHH43" s="407"/>
      <c r="FHI43" s="407"/>
      <c r="FHJ43" s="407"/>
      <c r="FHK43" s="407"/>
      <c r="FHL43" s="407"/>
      <c r="FHM43" s="407"/>
      <c r="FHN43" s="407"/>
      <c r="FHO43" s="407"/>
      <c r="FHP43" s="407"/>
      <c r="FHQ43" s="407"/>
      <c r="FHR43" s="407"/>
      <c r="FHS43" s="407"/>
      <c r="FHT43" s="407"/>
      <c r="FHU43" s="407"/>
      <c r="FHV43" s="407"/>
      <c r="FHW43" s="407"/>
      <c r="FHX43" s="407"/>
      <c r="FHY43" s="407"/>
      <c r="FHZ43" s="407"/>
      <c r="FIA43" s="407"/>
      <c r="FIB43" s="407"/>
      <c r="FIC43" s="407"/>
      <c r="FID43" s="407"/>
      <c r="FIE43" s="407"/>
      <c r="FIF43" s="407"/>
      <c r="FIG43" s="407"/>
      <c r="FIH43" s="407"/>
      <c r="FII43" s="407"/>
      <c r="FIJ43" s="407"/>
      <c r="FIK43" s="407"/>
      <c r="FIL43" s="407"/>
      <c r="FIM43" s="407"/>
      <c r="FIN43" s="407"/>
      <c r="FIO43" s="407"/>
      <c r="FIP43" s="407"/>
      <c r="FIQ43" s="407"/>
      <c r="FIR43" s="407"/>
      <c r="FIS43" s="407"/>
      <c r="FIT43" s="407"/>
      <c r="FIU43" s="407"/>
      <c r="FIV43" s="407"/>
      <c r="FIW43" s="407"/>
      <c r="FIX43" s="407"/>
      <c r="FIY43" s="407"/>
      <c r="FIZ43" s="407"/>
      <c r="FJA43" s="407"/>
      <c r="FJB43" s="407"/>
      <c r="FJC43" s="407"/>
      <c r="FJD43" s="407"/>
      <c r="FJE43" s="407"/>
      <c r="FJF43" s="407"/>
      <c r="FJG43" s="407"/>
      <c r="FJH43" s="407"/>
      <c r="FJI43" s="407"/>
      <c r="FJJ43" s="407"/>
      <c r="FJK43" s="407"/>
      <c r="FJL43" s="407"/>
      <c r="FJM43" s="407"/>
      <c r="FJN43" s="407"/>
      <c r="FJO43" s="407"/>
      <c r="FJP43" s="407"/>
      <c r="FJQ43" s="407"/>
      <c r="FJR43" s="407"/>
      <c r="FJS43" s="407"/>
      <c r="FJT43" s="407"/>
      <c r="FJU43" s="407"/>
      <c r="FJV43" s="407"/>
      <c r="FJW43" s="407"/>
      <c r="FJX43" s="407"/>
      <c r="FJY43" s="407"/>
      <c r="FJZ43" s="407"/>
      <c r="FKA43" s="407"/>
      <c r="FKB43" s="407"/>
      <c r="FKC43" s="407"/>
      <c r="FKD43" s="407"/>
      <c r="FKE43" s="407"/>
      <c r="FKF43" s="407"/>
      <c r="FKG43" s="407"/>
      <c r="FKH43" s="407"/>
      <c r="FKI43" s="407"/>
      <c r="FKJ43" s="407"/>
      <c r="FKK43" s="407"/>
      <c r="FKL43" s="407"/>
      <c r="FKM43" s="407"/>
      <c r="FKN43" s="407"/>
      <c r="FKO43" s="407"/>
      <c r="FKP43" s="407"/>
      <c r="FKQ43" s="407"/>
      <c r="FKR43" s="407"/>
      <c r="FKS43" s="407"/>
      <c r="FKT43" s="407"/>
      <c r="FKU43" s="407"/>
      <c r="FKV43" s="407"/>
      <c r="FKW43" s="407"/>
      <c r="FKX43" s="407"/>
      <c r="FKY43" s="407"/>
      <c r="FKZ43" s="407"/>
      <c r="FLA43" s="407"/>
      <c r="FLB43" s="407"/>
      <c r="FLC43" s="407"/>
      <c r="FLD43" s="407"/>
      <c r="FLE43" s="407"/>
      <c r="FLF43" s="407"/>
      <c r="FLG43" s="407"/>
      <c r="FLH43" s="407"/>
      <c r="FLI43" s="407"/>
      <c r="FLJ43" s="407"/>
      <c r="FLK43" s="407"/>
      <c r="FLL43" s="407"/>
      <c r="FLM43" s="407"/>
      <c r="FLN43" s="407"/>
      <c r="FLO43" s="407"/>
      <c r="FLP43" s="407"/>
      <c r="FLQ43" s="407"/>
      <c r="FLR43" s="407"/>
      <c r="FLS43" s="407"/>
      <c r="FLT43" s="407"/>
      <c r="FLU43" s="407"/>
      <c r="FLV43" s="407"/>
      <c r="FLW43" s="407"/>
      <c r="FLX43" s="407"/>
      <c r="FLY43" s="407"/>
      <c r="FLZ43" s="407"/>
      <c r="FMA43" s="407"/>
      <c r="FMB43" s="407"/>
      <c r="FMC43" s="407"/>
      <c r="FMD43" s="407"/>
      <c r="FME43" s="407"/>
      <c r="FMF43" s="407"/>
      <c r="FMG43" s="407"/>
      <c r="FMH43" s="407"/>
      <c r="FMI43" s="407"/>
      <c r="FMJ43" s="407"/>
      <c r="FMK43" s="407"/>
      <c r="FML43" s="407"/>
      <c r="FMM43" s="407"/>
      <c r="FMN43" s="407"/>
      <c r="FMO43" s="407"/>
      <c r="FMP43" s="407"/>
      <c r="FMQ43" s="407"/>
      <c r="FMR43" s="407"/>
      <c r="FMS43" s="407"/>
      <c r="FMT43" s="407"/>
      <c r="FMU43" s="407"/>
      <c r="FMV43" s="407"/>
      <c r="FMW43" s="407"/>
      <c r="FMX43" s="407"/>
      <c r="FMY43" s="407"/>
      <c r="FMZ43" s="407"/>
      <c r="FNA43" s="407"/>
      <c r="FNB43" s="407"/>
      <c r="FNC43" s="407"/>
      <c r="FND43" s="407"/>
      <c r="FNE43" s="407"/>
      <c r="FNF43" s="407"/>
      <c r="FNG43" s="407"/>
      <c r="FNH43" s="407"/>
      <c r="FNI43" s="407"/>
      <c r="FNJ43" s="407"/>
      <c r="FNK43" s="407"/>
      <c r="FNL43" s="407"/>
      <c r="FNM43" s="407"/>
      <c r="FNN43" s="407"/>
      <c r="FNO43" s="407"/>
      <c r="FNP43" s="407"/>
      <c r="FNQ43" s="407"/>
      <c r="FNR43" s="407"/>
      <c r="FNS43" s="407"/>
      <c r="FNT43" s="407"/>
      <c r="FNU43" s="407"/>
      <c r="FNV43" s="407"/>
      <c r="FNW43" s="407"/>
      <c r="FNX43" s="407"/>
      <c r="FNY43" s="407"/>
      <c r="FNZ43" s="407"/>
      <c r="FOA43" s="407"/>
      <c r="FOB43" s="407"/>
      <c r="FOC43" s="407"/>
      <c r="FOD43" s="407"/>
      <c r="FOE43" s="407"/>
      <c r="FOF43" s="407"/>
      <c r="FOG43" s="407"/>
      <c r="FOH43" s="407"/>
      <c r="FOI43" s="407"/>
      <c r="FOJ43" s="407"/>
      <c r="FOK43" s="407"/>
      <c r="FOL43" s="407"/>
      <c r="FOM43" s="407"/>
      <c r="FON43" s="407"/>
      <c r="FOO43" s="407"/>
      <c r="FOP43" s="407"/>
      <c r="FOQ43" s="407"/>
      <c r="FOR43" s="407"/>
      <c r="FOS43" s="407"/>
      <c r="FOT43" s="407"/>
      <c r="FOU43" s="407"/>
      <c r="FOV43" s="407"/>
      <c r="FOW43" s="407"/>
      <c r="FOX43" s="407"/>
      <c r="FOY43" s="407"/>
      <c r="FOZ43" s="407"/>
      <c r="FPA43" s="407"/>
      <c r="FPB43" s="407"/>
      <c r="FPC43" s="407"/>
      <c r="FPD43" s="407"/>
      <c r="FPE43" s="407"/>
      <c r="FPF43" s="407"/>
      <c r="FPG43" s="407"/>
      <c r="FPH43" s="407"/>
      <c r="FPI43" s="407"/>
      <c r="FPJ43" s="407"/>
      <c r="FPK43" s="407"/>
      <c r="FPL43" s="407"/>
      <c r="FPM43" s="407"/>
      <c r="FPN43" s="407"/>
      <c r="FPO43" s="407"/>
      <c r="FPP43" s="407"/>
      <c r="FPQ43" s="407"/>
      <c r="FPR43" s="407"/>
      <c r="FPS43" s="407"/>
      <c r="FPT43" s="407"/>
      <c r="FPU43" s="407"/>
      <c r="FPV43" s="407"/>
      <c r="FPW43" s="407"/>
      <c r="FPX43" s="407"/>
      <c r="FPY43" s="407"/>
      <c r="FPZ43" s="407"/>
      <c r="FQA43" s="407"/>
      <c r="FQB43" s="407"/>
      <c r="FQC43" s="407"/>
      <c r="FQD43" s="407"/>
      <c r="FQE43" s="407"/>
      <c r="FQF43" s="407"/>
      <c r="FQG43" s="407"/>
      <c r="FQH43" s="407"/>
      <c r="FQI43" s="407"/>
      <c r="FQJ43" s="407"/>
      <c r="FQK43" s="407"/>
      <c r="FQL43" s="407"/>
      <c r="FQM43" s="407"/>
      <c r="FQN43" s="407"/>
      <c r="FQO43" s="407"/>
      <c r="FQP43" s="407"/>
      <c r="FQQ43" s="407"/>
      <c r="FQR43" s="407"/>
      <c r="FQS43" s="407"/>
      <c r="FQT43" s="407"/>
      <c r="FQU43" s="407"/>
      <c r="FQV43" s="407"/>
      <c r="FQW43" s="407"/>
      <c r="FQX43" s="407"/>
      <c r="FQY43" s="407"/>
      <c r="FQZ43" s="407"/>
      <c r="FRA43" s="407"/>
      <c r="FRB43" s="407"/>
      <c r="FRC43" s="407"/>
      <c r="FRD43" s="407"/>
      <c r="FRE43" s="407"/>
      <c r="FRF43" s="407"/>
      <c r="FRG43" s="407"/>
      <c r="FRH43" s="407"/>
      <c r="FRI43" s="407"/>
      <c r="FRJ43" s="407"/>
      <c r="FRK43" s="407"/>
      <c r="FRL43" s="407"/>
      <c r="FRM43" s="407"/>
      <c r="FRN43" s="407"/>
      <c r="FRO43" s="407"/>
      <c r="FRP43" s="407"/>
      <c r="FRQ43" s="407"/>
      <c r="FRR43" s="407"/>
      <c r="FRS43" s="407"/>
      <c r="FRT43" s="407"/>
      <c r="FRU43" s="407"/>
      <c r="FRV43" s="407"/>
      <c r="FRW43" s="407"/>
      <c r="FRX43" s="407"/>
      <c r="FRY43" s="407"/>
      <c r="FRZ43" s="407"/>
      <c r="FSA43" s="407"/>
      <c r="FSB43" s="407"/>
      <c r="FSC43" s="407"/>
      <c r="FSD43" s="407"/>
      <c r="FSE43" s="407"/>
      <c r="FSF43" s="407"/>
      <c r="FSG43" s="407"/>
      <c r="FSH43" s="407"/>
      <c r="FSI43" s="407"/>
      <c r="FSJ43" s="407"/>
      <c r="FSK43" s="407"/>
      <c r="FSL43" s="407"/>
      <c r="FSM43" s="407"/>
      <c r="FSN43" s="407"/>
      <c r="FSO43" s="407"/>
      <c r="FSP43" s="407"/>
      <c r="FSQ43" s="407"/>
      <c r="FSR43" s="407"/>
      <c r="FSS43" s="407"/>
      <c r="FST43" s="407"/>
      <c r="FSU43" s="407"/>
      <c r="FSV43" s="407"/>
      <c r="FSW43" s="407"/>
      <c r="FSX43" s="407"/>
      <c r="FSY43" s="407"/>
      <c r="FSZ43" s="407"/>
      <c r="FTA43" s="407"/>
      <c r="FTB43" s="407"/>
      <c r="FTC43" s="407"/>
      <c r="FTD43" s="407"/>
      <c r="FTE43" s="407"/>
      <c r="FTF43" s="407"/>
      <c r="FTG43" s="407"/>
      <c r="FTH43" s="407"/>
      <c r="FTI43" s="407"/>
      <c r="FTJ43" s="407"/>
      <c r="FTK43" s="407"/>
      <c r="FTL43" s="407"/>
      <c r="FTM43" s="407"/>
      <c r="FTN43" s="407"/>
      <c r="FTO43" s="407"/>
      <c r="FTP43" s="407"/>
      <c r="FTQ43" s="407"/>
      <c r="FTR43" s="407"/>
      <c r="FTS43" s="407"/>
      <c r="FTT43" s="407"/>
      <c r="FTU43" s="407"/>
      <c r="FTV43" s="407"/>
      <c r="FTW43" s="407"/>
      <c r="FTX43" s="407"/>
      <c r="FTY43" s="407"/>
      <c r="FTZ43" s="407"/>
      <c r="FUA43" s="407"/>
      <c r="FUB43" s="407"/>
      <c r="FUC43" s="407"/>
      <c r="FUD43" s="407"/>
      <c r="FUE43" s="407"/>
      <c r="FUF43" s="407"/>
      <c r="FUG43" s="407"/>
      <c r="FUH43" s="407"/>
      <c r="FUI43" s="407"/>
      <c r="FUJ43" s="407"/>
      <c r="FUK43" s="407"/>
      <c r="FUL43" s="407"/>
      <c r="FUM43" s="407"/>
      <c r="FUN43" s="407"/>
      <c r="FUO43" s="407"/>
      <c r="FUP43" s="407"/>
      <c r="FUQ43" s="407"/>
      <c r="FUR43" s="407"/>
      <c r="FUS43" s="407"/>
      <c r="FUT43" s="407"/>
      <c r="FUU43" s="407"/>
      <c r="FUV43" s="407"/>
      <c r="FUW43" s="407"/>
      <c r="FUX43" s="407"/>
      <c r="FUY43" s="407"/>
      <c r="FUZ43" s="407"/>
      <c r="FVA43" s="407"/>
      <c r="FVB43" s="407"/>
      <c r="FVC43" s="407"/>
      <c r="FVD43" s="407"/>
      <c r="FVE43" s="407"/>
      <c r="FVF43" s="407"/>
      <c r="FVG43" s="407"/>
      <c r="FVH43" s="407"/>
      <c r="FVI43" s="407"/>
      <c r="FVJ43" s="407"/>
      <c r="FVK43" s="407"/>
      <c r="FVL43" s="407"/>
      <c r="FVM43" s="407"/>
      <c r="FVN43" s="407"/>
      <c r="FVO43" s="407"/>
      <c r="FVP43" s="407"/>
      <c r="FVQ43" s="407"/>
      <c r="FVR43" s="407"/>
      <c r="FVS43" s="407"/>
      <c r="FVT43" s="407"/>
      <c r="FVU43" s="407"/>
      <c r="FVV43" s="407"/>
      <c r="FVW43" s="407"/>
      <c r="FVX43" s="407"/>
      <c r="FVY43" s="407"/>
      <c r="FVZ43" s="407"/>
      <c r="FWA43" s="407"/>
      <c r="FWB43" s="407"/>
      <c r="FWC43" s="407"/>
      <c r="FWD43" s="407"/>
      <c r="FWE43" s="407"/>
      <c r="FWF43" s="407"/>
      <c r="FWG43" s="407"/>
      <c r="FWH43" s="407"/>
      <c r="FWI43" s="407"/>
      <c r="FWJ43" s="407"/>
      <c r="FWK43" s="407"/>
      <c r="FWL43" s="407"/>
      <c r="FWM43" s="407"/>
      <c r="FWN43" s="407"/>
      <c r="FWO43" s="407"/>
      <c r="FWP43" s="407"/>
      <c r="FWQ43" s="407"/>
      <c r="FWR43" s="407"/>
      <c r="FWS43" s="407"/>
      <c r="FWT43" s="407"/>
      <c r="FWU43" s="407"/>
      <c r="FWV43" s="407"/>
      <c r="FWW43" s="407"/>
      <c r="FWX43" s="407"/>
      <c r="FWY43" s="407"/>
      <c r="FWZ43" s="407"/>
      <c r="FXA43" s="407"/>
      <c r="FXB43" s="407"/>
      <c r="FXC43" s="407"/>
      <c r="FXD43" s="407"/>
      <c r="FXE43" s="407"/>
      <c r="FXF43" s="407"/>
      <c r="FXG43" s="407"/>
      <c r="FXH43" s="407"/>
      <c r="FXI43" s="407"/>
      <c r="FXJ43" s="407"/>
      <c r="FXK43" s="407"/>
      <c r="FXL43" s="407"/>
      <c r="FXM43" s="407"/>
      <c r="FXN43" s="407"/>
      <c r="FXO43" s="407"/>
      <c r="FXP43" s="407"/>
      <c r="FXQ43" s="407"/>
      <c r="FXR43" s="407"/>
      <c r="FXS43" s="407"/>
      <c r="FXT43" s="407"/>
      <c r="FXU43" s="407"/>
      <c r="FXV43" s="407"/>
      <c r="FXW43" s="407"/>
      <c r="FXX43" s="407"/>
      <c r="FXY43" s="407"/>
      <c r="FXZ43" s="407"/>
      <c r="FYA43" s="407"/>
      <c r="FYB43" s="407"/>
      <c r="FYC43" s="407"/>
      <c r="FYD43" s="407"/>
      <c r="FYE43" s="407"/>
      <c r="FYF43" s="407"/>
      <c r="FYG43" s="407"/>
      <c r="FYH43" s="407"/>
      <c r="FYI43" s="407"/>
      <c r="FYJ43" s="407"/>
      <c r="FYK43" s="407"/>
      <c r="FYL43" s="407"/>
      <c r="FYM43" s="407"/>
      <c r="FYN43" s="407"/>
      <c r="FYO43" s="407"/>
      <c r="FYP43" s="407"/>
      <c r="FYQ43" s="407"/>
      <c r="FYR43" s="407"/>
      <c r="FYS43" s="407"/>
      <c r="FYT43" s="407"/>
      <c r="FYU43" s="407"/>
      <c r="FYV43" s="407"/>
      <c r="FYW43" s="407"/>
      <c r="FYX43" s="407"/>
      <c r="FYY43" s="407"/>
      <c r="FYZ43" s="407"/>
      <c r="FZA43" s="407"/>
      <c r="FZB43" s="407"/>
      <c r="FZC43" s="407"/>
      <c r="FZD43" s="407"/>
      <c r="FZE43" s="407"/>
      <c r="FZF43" s="407"/>
      <c r="FZG43" s="407"/>
      <c r="FZH43" s="407"/>
      <c r="FZI43" s="407"/>
      <c r="FZJ43" s="407"/>
      <c r="FZK43" s="407"/>
      <c r="FZL43" s="407"/>
      <c r="FZM43" s="407"/>
      <c r="FZN43" s="407"/>
      <c r="FZO43" s="407"/>
      <c r="FZP43" s="407"/>
      <c r="FZQ43" s="407"/>
      <c r="FZR43" s="407"/>
      <c r="FZS43" s="407"/>
      <c r="FZT43" s="407"/>
      <c r="FZU43" s="407"/>
      <c r="FZV43" s="407"/>
      <c r="FZW43" s="407"/>
      <c r="FZX43" s="407"/>
      <c r="FZY43" s="407"/>
      <c r="FZZ43" s="407"/>
      <c r="GAA43" s="407"/>
      <c r="GAB43" s="407"/>
      <c r="GAC43" s="407"/>
      <c r="GAD43" s="407"/>
      <c r="GAE43" s="407"/>
      <c r="GAF43" s="407"/>
      <c r="GAG43" s="407"/>
      <c r="GAH43" s="407"/>
      <c r="GAI43" s="407"/>
      <c r="GAJ43" s="407"/>
      <c r="GAK43" s="407"/>
      <c r="GAL43" s="407"/>
      <c r="GAM43" s="407"/>
      <c r="GAN43" s="407"/>
      <c r="GAO43" s="407"/>
      <c r="GAP43" s="407"/>
      <c r="GAQ43" s="407"/>
      <c r="GAR43" s="407"/>
      <c r="GAS43" s="407"/>
      <c r="GAT43" s="407"/>
      <c r="GAU43" s="407"/>
      <c r="GAV43" s="407"/>
      <c r="GAW43" s="407"/>
      <c r="GAX43" s="407"/>
      <c r="GAY43" s="407"/>
      <c r="GAZ43" s="407"/>
      <c r="GBA43" s="407"/>
      <c r="GBB43" s="407"/>
      <c r="GBC43" s="407"/>
      <c r="GBD43" s="407"/>
      <c r="GBE43" s="407"/>
      <c r="GBF43" s="407"/>
      <c r="GBG43" s="407"/>
      <c r="GBH43" s="407"/>
      <c r="GBI43" s="407"/>
      <c r="GBJ43" s="407"/>
      <c r="GBK43" s="407"/>
      <c r="GBL43" s="407"/>
      <c r="GBM43" s="407"/>
      <c r="GBN43" s="407"/>
      <c r="GBO43" s="407"/>
      <c r="GBP43" s="407"/>
      <c r="GBQ43" s="407"/>
      <c r="GBR43" s="407"/>
      <c r="GBS43" s="407"/>
      <c r="GBT43" s="407"/>
      <c r="GBU43" s="407"/>
      <c r="GBV43" s="407"/>
      <c r="GBW43" s="407"/>
      <c r="GBX43" s="407"/>
      <c r="GBY43" s="407"/>
      <c r="GBZ43" s="407"/>
      <c r="GCA43" s="407"/>
      <c r="GCB43" s="407"/>
      <c r="GCC43" s="407"/>
      <c r="GCD43" s="407"/>
      <c r="GCE43" s="407"/>
      <c r="GCF43" s="407"/>
      <c r="GCG43" s="407"/>
      <c r="GCH43" s="407"/>
      <c r="GCI43" s="407"/>
      <c r="GCJ43" s="407"/>
      <c r="GCK43" s="407"/>
      <c r="GCL43" s="407"/>
      <c r="GCM43" s="407"/>
      <c r="GCN43" s="407"/>
      <c r="GCO43" s="407"/>
      <c r="GCP43" s="407"/>
      <c r="GCQ43" s="407"/>
      <c r="GCR43" s="407"/>
      <c r="GCS43" s="407"/>
      <c r="GCT43" s="407"/>
      <c r="GCU43" s="407"/>
      <c r="GCV43" s="407"/>
      <c r="GCW43" s="407"/>
      <c r="GCX43" s="407"/>
      <c r="GCY43" s="407"/>
      <c r="GCZ43" s="407"/>
      <c r="GDA43" s="407"/>
      <c r="GDB43" s="407"/>
      <c r="GDC43" s="407"/>
      <c r="GDD43" s="407"/>
      <c r="GDE43" s="407"/>
      <c r="GDF43" s="407"/>
      <c r="GDG43" s="407"/>
      <c r="GDH43" s="407"/>
      <c r="GDI43" s="407"/>
      <c r="GDJ43" s="407"/>
      <c r="GDK43" s="407"/>
      <c r="GDL43" s="407"/>
      <c r="GDM43" s="407"/>
      <c r="GDN43" s="407"/>
      <c r="GDO43" s="407"/>
      <c r="GDP43" s="407"/>
      <c r="GDQ43" s="407"/>
      <c r="GDR43" s="407"/>
      <c r="GDS43" s="407"/>
      <c r="GDT43" s="407"/>
      <c r="GDU43" s="407"/>
      <c r="GDV43" s="407"/>
      <c r="GDW43" s="407"/>
      <c r="GDX43" s="407"/>
      <c r="GDY43" s="407"/>
      <c r="GDZ43" s="407"/>
      <c r="GEA43" s="407"/>
      <c r="GEB43" s="407"/>
      <c r="GEC43" s="407"/>
      <c r="GED43" s="407"/>
      <c r="GEE43" s="407"/>
      <c r="GEF43" s="407"/>
      <c r="GEG43" s="407"/>
      <c r="GEH43" s="407"/>
      <c r="GEI43" s="407"/>
      <c r="GEJ43" s="407"/>
      <c r="GEK43" s="407"/>
      <c r="GEL43" s="407"/>
      <c r="GEM43" s="407"/>
      <c r="GEN43" s="407"/>
      <c r="GEO43" s="407"/>
      <c r="GEP43" s="407"/>
      <c r="GEQ43" s="407"/>
      <c r="GER43" s="407"/>
      <c r="GES43" s="407"/>
      <c r="GET43" s="407"/>
      <c r="GEU43" s="407"/>
      <c r="GEV43" s="407"/>
      <c r="GEW43" s="407"/>
      <c r="GEX43" s="407"/>
      <c r="GEY43" s="407"/>
      <c r="GEZ43" s="407"/>
      <c r="GFA43" s="407"/>
      <c r="GFB43" s="407"/>
      <c r="GFC43" s="407"/>
      <c r="GFD43" s="407"/>
      <c r="GFE43" s="407"/>
      <c r="GFF43" s="407"/>
      <c r="GFG43" s="407"/>
      <c r="GFH43" s="407"/>
      <c r="GFI43" s="407"/>
      <c r="GFJ43" s="407"/>
      <c r="GFK43" s="407"/>
      <c r="GFL43" s="407"/>
      <c r="GFM43" s="407"/>
      <c r="GFN43" s="407"/>
      <c r="GFO43" s="407"/>
      <c r="GFP43" s="407"/>
      <c r="GFQ43" s="407"/>
      <c r="GFR43" s="407"/>
      <c r="GFS43" s="407"/>
      <c r="GFT43" s="407"/>
      <c r="GFU43" s="407"/>
      <c r="GFV43" s="407"/>
      <c r="GFW43" s="407"/>
      <c r="GFX43" s="407"/>
      <c r="GFY43" s="407"/>
      <c r="GFZ43" s="407"/>
      <c r="GGA43" s="407"/>
      <c r="GGB43" s="407"/>
      <c r="GGC43" s="407"/>
      <c r="GGD43" s="407"/>
      <c r="GGE43" s="407"/>
      <c r="GGF43" s="407"/>
      <c r="GGG43" s="407"/>
      <c r="GGH43" s="407"/>
      <c r="GGI43" s="407"/>
      <c r="GGJ43" s="407"/>
      <c r="GGK43" s="407"/>
      <c r="GGL43" s="407"/>
      <c r="GGM43" s="407"/>
      <c r="GGN43" s="407"/>
      <c r="GGO43" s="407"/>
      <c r="GGP43" s="407"/>
      <c r="GGQ43" s="407"/>
      <c r="GGR43" s="407"/>
      <c r="GGS43" s="407"/>
      <c r="GGT43" s="407"/>
      <c r="GGU43" s="407"/>
      <c r="GGV43" s="407"/>
      <c r="GGW43" s="407"/>
      <c r="GGX43" s="407"/>
      <c r="GGY43" s="407"/>
      <c r="GGZ43" s="407"/>
      <c r="GHA43" s="407"/>
      <c r="GHB43" s="407"/>
      <c r="GHC43" s="407"/>
      <c r="GHD43" s="407"/>
      <c r="GHE43" s="407"/>
      <c r="GHF43" s="407"/>
      <c r="GHG43" s="407"/>
      <c r="GHH43" s="407"/>
      <c r="GHI43" s="407"/>
      <c r="GHJ43" s="407"/>
      <c r="GHK43" s="407"/>
      <c r="GHL43" s="407"/>
      <c r="GHM43" s="407"/>
      <c r="GHN43" s="407"/>
      <c r="GHO43" s="407"/>
      <c r="GHP43" s="407"/>
      <c r="GHQ43" s="407"/>
      <c r="GHR43" s="407"/>
      <c r="GHS43" s="407"/>
      <c r="GHT43" s="407"/>
      <c r="GHU43" s="407"/>
      <c r="GHV43" s="407"/>
      <c r="GHW43" s="407"/>
      <c r="GHX43" s="407"/>
      <c r="GHY43" s="407"/>
      <c r="GHZ43" s="407"/>
      <c r="GIA43" s="407"/>
      <c r="GIB43" s="407"/>
      <c r="GIC43" s="407"/>
      <c r="GID43" s="407"/>
      <c r="GIE43" s="407"/>
      <c r="GIF43" s="407"/>
      <c r="GIG43" s="407"/>
      <c r="GIH43" s="407"/>
      <c r="GII43" s="407"/>
      <c r="GIJ43" s="407"/>
      <c r="GIK43" s="407"/>
      <c r="GIL43" s="407"/>
      <c r="GIM43" s="407"/>
      <c r="GIN43" s="407"/>
      <c r="GIO43" s="407"/>
      <c r="GIP43" s="407"/>
      <c r="GIQ43" s="407"/>
      <c r="GIR43" s="407"/>
      <c r="GIS43" s="407"/>
      <c r="GIT43" s="407"/>
      <c r="GIU43" s="407"/>
      <c r="GIV43" s="407"/>
      <c r="GIW43" s="407"/>
      <c r="GIX43" s="407"/>
      <c r="GIY43" s="407"/>
      <c r="GIZ43" s="407"/>
      <c r="GJA43" s="407"/>
      <c r="GJB43" s="407"/>
      <c r="GJC43" s="407"/>
      <c r="GJD43" s="407"/>
      <c r="GJE43" s="407"/>
      <c r="GJF43" s="407"/>
      <c r="GJG43" s="407"/>
      <c r="GJH43" s="407"/>
      <c r="GJI43" s="407"/>
      <c r="GJJ43" s="407"/>
      <c r="GJK43" s="407"/>
      <c r="GJL43" s="407"/>
      <c r="GJM43" s="407"/>
      <c r="GJN43" s="407"/>
      <c r="GJO43" s="407"/>
      <c r="GJP43" s="407"/>
      <c r="GJQ43" s="407"/>
      <c r="GJR43" s="407"/>
      <c r="GJS43" s="407"/>
      <c r="GJT43" s="407"/>
      <c r="GJU43" s="407"/>
      <c r="GJV43" s="407"/>
      <c r="GJW43" s="407"/>
      <c r="GJX43" s="407"/>
      <c r="GJY43" s="407"/>
      <c r="GJZ43" s="407"/>
      <c r="GKA43" s="407"/>
      <c r="GKB43" s="407"/>
      <c r="GKC43" s="407"/>
      <c r="GKD43" s="407"/>
      <c r="GKE43" s="407"/>
      <c r="GKF43" s="407"/>
      <c r="GKG43" s="407"/>
      <c r="GKH43" s="407"/>
      <c r="GKI43" s="407"/>
      <c r="GKJ43" s="407"/>
      <c r="GKK43" s="407"/>
      <c r="GKL43" s="407"/>
      <c r="GKM43" s="407"/>
      <c r="GKN43" s="407"/>
      <c r="GKO43" s="407"/>
      <c r="GKP43" s="407"/>
      <c r="GKQ43" s="407"/>
      <c r="GKR43" s="407"/>
      <c r="GKS43" s="407"/>
      <c r="GKT43" s="407"/>
      <c r="GKU43" s="407"/>
      <c r="GKV43" s="407"/>
      <c r="GKW43" s="407"/>
      <c r="GKX43" s="407"/>
      <c r="GKY43" s="407"/>
      <c r="GKZ43" s="407"/>
      <c r="GLA43" s="407"/>
      <c r="GLB43" s="407"/>
      <c r="GLC43" s="407"/>
      <c r="GLD43" s="407"/>
      <c r="GLE43" s="407"/>
      <c r="GLF43" s="407"/>
      <c r="GLG43" s="407"/>
      <c r="GLH43" s="407"/>
      <c r="GLI43" s="407"/>
      <c r="GLJ43" s="407"/>
      <c r="GLK43" s="407"/>
      <c r="GLL43" s="407"/>
      <c r="GLM43" s="407"/>
      <c r="GLN43" s="407"/>
      <c r="GLO43" s="407"/>
      <c r="GLP43" s="407"/>
      <c r="GLQ43" s="407"/>
      <c r="GLR43" s="407"/>
      <c r="GLS43" s="407"/>
      <c r="GLT43" s="407"/>
      <c r="GLU43" s="407"/>
      <c r="GLV43" s="407"/>
      <c r="GLW43" s="407"/>
      <c r="GLX43" s="407"/>
      <c r="GLY43" s="407"/>
      <c r="GLZ43" s="407"/>
      <c r="GMA43" s="407"/>
      <c r="GMB43" s="407"/>
      <c r="GMC43" s="407"/>
      <c r="GMD43" s="407"/>
      <c r="GME43" s="407"/>
      <c r="GMF43" s="407"/>
      <c r="GMG43" s="407"/>
      <c r="GMH43" s="407"/>
      <c r="GMI43" s="407"/>
      <c r="GMJ43" s="407"/>
      <c r="GMK43" s="407"/>
      <c r="GML43" s="407"/>
      <c r="GMM43" s="407"/>
      <c r="GMN43" s="407"/>
      <c r="GMO43" s="407"/>
      <c r="GMP43" s="407"/>
      <c r="GMQ43" s="407"/>
      <c r="GMR43" s="407"/>
      <c r="GMS43" s="407"/>
      <c r="GMT43" s="407"/>
      <c r="GMU43" s="407"/>
      <c r="GMV43" s="407"/>
      <c r="GMW43" s="407"/>
      <c r="GMX43" s="407"/>
      <c r="GMY43" s="407"/>
      <c r="GMZ43" s="407"/>
      <c r="GNA43" s="407"/>
      <c r="GNB43" s="407"/>
      <c r="GNC43" s="407"/>
      <c r="GND43" s="407"/>
      <c r="GNE43" s="407"/>
      <c r="GNF43" s="407"/>
      <c r="GNG43" s="407"/>
      <c r="GNH43" s="407"/>
      <c r="GNI43" s="407"/>
      <c r="GNJ43" s="407"/>
      <c r="GNK43" s="407"/>
      <c r="GNL43" s="407"/>
      <c r="GNM43" s="407"/>
      <c r="GNN43" s="407"/>
      <c r="GNO43" s="407"/>
      <c r="GNP43" s="407"/>
      <c r="GNQ43" s="407"/>
      <c r="GNR43" s="407"/>
      <c r="GNS43" s="407"/>
      <c r="GNT43" s="407"/>
      <c r="GNU43" s="407"/>
      <c r="GNV43" s="407"/>
      <c r="GNW43" s="407"/>
      <c r="GNX43" s="407"/>
      <c r="GNY43" s="407"/>
      <c r="GNZ43" s="407"/>
      <c r="GOA43" s="407"/>
      <c r="GOB43" s="407"/>
      <c r="GOC43" s="407"/>
      <c r="GOD43" s="407"/>
      <c r="GOE43" s="407"/>
      <c r="GOF43" s="407"/>
      <c r="GOG43" s="407"/>
      <c r="GOH43" s="407"/>
      <c r="GOI43" s="407"/>
      <c r="GOJ43" s="407"/>
      <c r="GOK43" s="407"/>
      <c r="GOL43" s="407"/>
      <c r="GOM43" s="407"/>
      <c r="GON43" s="407"/>
      <c r="GOO43" s="407"/>
      <c r="GOP43" s="407"/>
      <c r="GOQ43" s="407"/>
      <c r="GOR43" s="407"/>
      <c r="GOS43" s="407"/>
      <c r="GOT43" s="407"/>
      <c r="GOU43" s="407"/>
      <c r="GOV43" s="407"/>
      <c r="GOW43" s="407"/>
      <c r="GOX43" s="407"/>
      <c r="GOY43" s="407"/>
      <c r="GOZ43" s="407"/>
      <c r="GPA43" s="407"/>
      <c r="GPB43" s="407"/>
      <c r="GPC43" s="407"/>
      <c r="GPD43" s="407"/>
      <c r="GPE43" s="407"/>
      <c r="GPF43" s="407"/>
      <c r="GPG43" s="407"/>
      <c r="GPH43" s="407"/>
      <c r="GPI43" s="407"/>
      <c r="GPJ43" s="407"/>
      <c r="GPK43" s="407"/>
      <c r="GPL43" s="407"/>
      <c r="GPM43" s="407"/>
      <c r="GPN43" s="407"/>
      <c r="GPO43" s="407"/>
      <c r="GPP43" s="407"/>
      <c r="GPQ43" s="407"/>
      <c r="GPR43" s="407"/>
      <c r="GPS43" s="407"/>
      <c r="GPT43" s="407"/>
      <c r="GPU43" s="407"/>
      <c r="GPV43" s="407"/>
      <c r="GPW43" s="407"/>
      <c r="GPX43" s="407"/>
      <c r="GPY43" s="407"/>
      <c r="GPZ43" s="407"/>
      <c r="GQA43" s="407"/>
      <c r="GQB43" s="407"/>
      <c r="GQC43" s="407"/>
      <c r="GQD43" s="407"/>
      <c r="GQE43" s="407"/>
      <c r="GQF43" s="407"/>
      <c r="GQG43" s="407"/>
      <c r="GQH43" s="407"/>
      <c r="GQI43" s="407"/>
      <c r="GQJ43" s="407"/>
      <c r="GQK43" s="407"/>
      <c r="GQL43" s="407"/>
      <c r="GQM43" s="407"/>
      <c r="GQN43" s="407"/>
      <c r="GQO43" s="407"/>
      <c r="GQP43" s="407"/>
      <c r="GQQ43" s="407"/>
      <c r="GQR43" s="407"/>
      <c r="GQS43" s="407"/>
      <c r="GQT43" s="407"/>
      <c r="GQU43" s="407"/>
      <c r="GQV43" s="407"/>
      <c r="GQW43" s="407"/>
      <c r="GQX43" s="407"/>
      <c r="GQY43" s="407"/>
      <c r="GQZ43" s="407"/>
      <c r="GRA43" s="407"/>
      <c r="GRB43" s="407"/>
      <c r="GRC43" s="407"/>
      <c r="GRD43" s="407"/>
      <c r="GRE43" s="407"/>
      <c r="GRF43" s="407"/>
      <c r="GRG43" s="407"/>
      <c r="GRH43" s="407"/>
      <c r="GRI43" s="407"/>
      <c r="GRJ43" s="407"/>
      <c r="GRK43" s="407"/>
      <c r="GRL43" s="407"/>
      <c r="GRM43" s="407"/>
      <c r="GRN43" s="407"/>
      <c r="GRO43" s="407"/>
      <c r="GRP43" s="407"/>
      <c r="GRQ43" s="407"/>
      <c r="GRR43" s="407"/>
      <c r="GRS43" s="407"/>
      <c r="GRT43" s="407"/>
      <c r="GRU43" s="407"/>
      <c r="GRV43" s="407"/>
      <c r="GRW43" s="407"/>
      <c r="GRX43" s="407"/>
      <c r="GRY43" s="407"/>
      <c r="GRZ43" s="407"/>
      <c r="GSA43" s="407"/>
      <c r="GSB43" s="407"/>
      <c r="GSC43" s="407"/>
      <c r="GSD43" s="407"/>
      <c r="GSE43" s="407"/>
      <c r="GSF43" s="407"/>
      <c r="GSG43" s="407"/>
      <c r="GSH43" s="407"/>
      <c r="GSI43" s="407"/>
      <c r="GSJ43" s="407"/>
      <c r="GSK43" s="407"/>
      <c r="GSL43" s="407"/>
      <c r="GSM43" s="407"/>
      <c r="GSN43" s="407"/>
      <c r="GSO43" s="407"/>
      <c r="GSP43" s="407"/>
      <c r="GSQ43" s="407"/>
      <c r="GSR43" s="407"/>
      <c r="GSS43" s="407"/>
      <c r="GST43" s="407"/>
      <c r="GSU43" s="407"/>
      <c r="GSV43" s="407"/>
      <c r="GSW43" s="407"/>
      <c r="GSX43" s="407"/>
      <c r="GSY43" s="407"/>
      <c r="GSZ43" s="407"/>
      <c r="GTA43" s="407"/>
      <c r="GTB43" s="407"/>
      <c r="GTC43" s="407"/>
      <c r="GTD43" s="407"/>
      <c r="GTE43" s="407"/>
      <c r="GTF43" s="407"/>
      <c r="GTG43" s="407"/>
      <c r="GTH43" s="407"/>
      <c r="GTI43" s="407"/>
      <c r="GTJ43" s="407"/>
      <c r="GTK43" s="407"/>
      <c r="GTL43" s="407"/>
      <c r="GTM43" s="407"/>
      <c r="GTN43" s="407"/>
      <c r="GTO43" s="407"/>
      <c r="GTP43" s="407"/>
      <c r="GTQ43" s="407"/>
      <c r="GTR43" s="407"/>
      <c r="GTS43" s="407"/>
      <c r="GTT43" s="407"/>
      <c r="GTU43" s="407"/>
      <c r="GTV43" s="407"/>
      <c r="GTW43" s="407"/>
      <c r="GTX43" s="407"/>
      <c r="GTY43" s="407"/>
      <c r="GTZ43" s="407"/>
      <c r="GUA43" s="407"/>
      <c r="GUB43" s="407"/>
      <c r="GUC43" s="407"/>
      <c r="GUD43" s="407"/>
      <c r="GUE43" s="407"/>
      <c r="GUF43" s="407"/>
      <c r="GUG43" s="407"/>
      <c r="GUH43" s="407"/>
      <c r="GUI43" s="407"/>
      <c r="GUJ43" s="407"/>
      <c r="GUK43" s="407"/>
      <c r="GUL43" s="407"/>
      <c r="GUM43" s="407"/>
      <c r="GUN43" s="407"/>
      <c r="GUO43" s="407"/>
      <c r="GUP43" s="407"/>
      <c r="GUQ43" s="407"/>
      <c r="GUR43" s="407"/>
      <c r="GUS43" s="407"/>
      <c r="GUT43" s="407"/>
      <c r="GUU43" s="407"/>
      <c r="GUV43" s="407"/>
      <c r="GUW43" s="407"/>
      <c r="GUX43" s="407"/>
      <c r="GUY43" s="407"/>
      <c r="GUZ43" s="407"/>
      <c r="GVA43" s="407"/>
      <c r="GVB43" s="407"/>
      <c r="GVC43" s="407"/>
      <c r="GVD43" s="407"/>
      <c r="GVE43" s="407"/>
      <c r="GVF43" s="407"/>
      <c r="GVG43" s="407"/>
      <c r="GVH43" s="407"/>
      <c r="GVI43" s="407"/>
      <c r="GVJ43" s="407"/>
      <c r="GVK43" s="407"/>
      <c r="GVL43" s="407"/>
      <c r="GVM43" s="407"/>
      <c r="GVN43" s="407"/>
      <c r="GVO43" s="407"/>
      <c r="GVP43" s="407"/>
      <c r="GVQ43" s="407"/>
      <c r="GVR43" s="407"/>
      <c r="GVS43" s="407"/>
      <c r="GVT43" s="407"/>
      <c r="GVU43" s="407"/>
      <c r="GVV43" s="407"/>
      <c r="GVW43" s="407"/>
      <c r="GVX43" s="407"/>
      <c r="GVY43" s="407"/>
      <c r="GVZ43" s="407"/>
      <c r="GWA43" s="407"/>
      <c r="GWB43" s="407"/>
      <c r="GWC43" s="407"/>
      <c r="GWD43" s="407"/>
      <c r="GWE43" s="407"/>
      <c r="GWF43" s="407"/>
      <c r="GWG43" s="407"/>
      <c r="GWH43" s="407"/>
      <c r="GWI43" s="407"/>
      <c r="GWJ43" s="407"/>
      <c r="GWK43" s="407"/>
      <c r="GWL43" s="407"/>
      <c r="GWM43" s="407"/>
      <c r="GWN43" s="407"/>
      <c r="GWO43" s="407"/>
      <c r="GWP43" s="407"/>
      <c r="GWQ43" s="407"/>
      <c r="GWR43" s="407"/>
      <c r="GWS43" s="407"/>
      <c r="GWT43" s="407"/>
      <c r="GWU43" s="407"/>
      <c r="GWV43" s="407"/>
      <c r="GWW43" s="407"/>
      <c r="GWX43" s="407"/>
      <c r="GWY43" s="407"/>
      <c r="GWZ43" s="407"/>
      <c r="GXA43" s="407"/>
      <c r="GXB43" s="407"/>
      <c r="GXC43" s="407"/>
      <c r="GXD43" s="407"/>
      <c r="GXE43" s="407"/>
      <c r="GXF43" s="407"/>
      <c r="GXG43" s="407"/>
      <c r="GXH43" s="407"/>
      <c r="GXI43" s="407"/>
      <c r="GXJ43" s="407"/>
      <c r="GXK43" s="407"/>
      <c r="GXL43" s="407"/>
      <c r="GXM43" s="407"/>
      <c r="GXN43" s="407"/>
      <c r="GXO43" s="407"/>
      <c r="GXP43" s="407"/>
      <c r="GXQ43" s="407"/>
      <c r="GXR43" s="407"/>
      <c r="GXS43" s="407"/>
      <c r="GXT43" s="407"/>
      <c r="GXU43" s="407"/>
      <c r="GXV43" s="407"/>
      <c r="GXW43" s="407"/>
      <c r="GXX43" s="407"/>
      <c r="GXY43" s="407"/>
      <c r="GXZ43" s="407"/>
      <c r="GYA43" s="407"/>
      <c r="GYB43" s="407"/>
      <c r="GYC43" s="407"/>
      <c r="GYD43" s="407"/>
      <c r="GYE43" s="407"/>
      <c r="GYF43" s="407"/>
      <c r="GYG43" s="407"/>
      <c r="GYH43" s="407"/>
      <c r="GYI43" s="407"/>
      <c r="GYJ43" s="407"/>
      <c r="GYK43" s="407"/>
      <c r="GYL43" s="407"/>
      <c r="GYM43" s="407"/>
      <c r="GYN43" s="407"/>
      <c r="GYO43" s="407"/>
      <c r="GYP43" s="407"/>
      <c r="GYQ43" s="407"/>
      <c r="GYR43" s="407"/>
      <c r="GYS43" s="407"/>
      <c r="GYT43" s="407"/>
      <c r="GYU43" s="407"/>
      <c r="GYV43" s="407"/>
      <c r="GYW43" s="407"/>
      <c r="GYX43" s="407"/>
      <c r="GYY43" s="407"/>
      <c r="GYZ43" s="407"/>
      <c r="GZA43" s="407"/>
      <c r="GZB43" s="407"/>
      <c r="GZC43" s="407"/>
      <c r="GZD43" s="407"/>
      <c r="GZE43" s="407"/>
      <c r="GZF43" s="407"/>
      <c r="GZG43" s="407"/>
      <c r="GZH43" s="407"/>
      <c r="GZI43" s="407"/>
      <c r="GZJ43" s="407"/>
      <c r="GZK43" s="407"/>
      <c r="GZL43" s="407"/>
      <c r="GZM43" s="407"/>
      <c r="GZN43" s="407"/>
      <c r="GZO43" s="407"/>
      <c r="GZP43" s="407"/>
      <c r="GZQ43" s="407"/>
      <c r="GZR43" s="407"/>
      <c r="GZS43" s="407"/>
      <c r="GZT43" s="407"/>
      <c r="GZU43" s="407"/>
      <c r="GZV43" s="407"/>
      <c r="GZW43" s="407"/>
      <c r="GZX43" s="407"/>
      <c r="GZY43" s="407"/>
      <c r="GZZ43" s="407"/>
      <c r="HAA43" s="407"/>
      <c r="HAB43" s="407"/>
      <c r="HAC43" s="407"/>
      <c r="HAD43" s="407"/>
      <c r="HAE43" s="407"/>
      <c r="HAF43" s="407"/>
      <c r="HAG43" s="407"/>
      <c r="HAH43" s="407"/>
      <c r="HAI43" s="407"/>
      <c r="HAJ43" s="407"/>
      <c r="HAK43" s="407"/>
      <c r="HAL43" s="407"/>
      <c r="HAM43" s="407"/>
      <c r="HAN43" s="407"/>
      <c r="HAO43" s="407"/>
      <c r="HAP43" s="407"/>
      <c r="HAQ43" s="407"/>
      <c r="HAR43" s="407"/>
      <c r="HAS43" s="407"/>
      <c r="HAT43" s="407"/>
      <c r="HAU43" s="407"/>
      <c r="HAV43" s="407"/>
      <c r="HAW43" s="407"/>
      <c r="HAX43" s="407"/>
      <c r="HAY43" s="407"/>
      <c r="HAZ43" s="407"/>
      <c r="HBA43" s="407"/>
      <c r="HBB43" s="407"/>
      <c r="HBC43" s="407"/>
      <c r="HBD43" s="407"/>
      <c r="HBE43" s="407"/>
      <c r="HBF43" s="407"/>
      <c r="HBG43" s="407"/>
      <c r="HBH43" s="407"/>
      <c r="HBI43" s="407"/>
      <c r="HBJ43" s="407"/>
      <c r="HBK43" s="407"/>
      <c r="HBL43" s="407"/>
      <c r="HBM43" s="407"/>
      <c r="HBN43" s="407"/>
      <c r="HBO43" s="407"/>
      <c r="HBP43" s="407"/>
      <c r="HBQ43" s="407"/>
      <c r="HBR43" s="407"/>
      <c r="HBS43" s="407"/>
      <c r="HBT43" s="407"/>
      <c r="HBU43" s="407"/>
      <c r="HBV43" s="407"/>
      <c r="HBW43" s="407"/>
      <c r="HBX43" s="407"/>
      <c r="HBY43" s="407"/>
      <c r="HBZ43" s="407"/>
      <c r="HCA43" s="407"/>
      <c r="HCB43" s="407"/>
      <c r="HCC43" s="407"/>
      <c r="HCD43" s="407"/>
      <c r="HCE43" s="407"/>
      <c r="HCF43" s="407"/>
      <c r="HCG43" s="407"/>
      <c r="HCH43" s="407"/>
      <c r="HCI43" s="407"/>
      <c r="HCJ43" s="407"/>
      <c r="HCK43" s="407"/>
      <c r="HCL43" s="407"/>
      <c r="HCM43" s="407"/>
      <c r="HCN43" s="407"/>
      <c r="HCO43" s="407"/>
      <c r="HCP43" s="407"/>
      <c r="HCQ43" s="407"/>
      <c r="HCR43" s="407"/>
      <c r="HCS43" s="407"/>
      <c r="HCT43" s="407"/>
      <c r="HCU43" s="407"/>
      <c r="HCV43" s="407"/>
      <c r="HCW43" s="407"/>
      <c r="HCX43" s="407"/>
      <c r="HCY43" s="407"/>
      <c r="HCZ43" s="407"/>
      <c r="HDA43" s="407"/>
      <c r="HDB43" s="407"/>
      <c r="HDC43" s="407"/>
      <c r="HDD43" s="407"/>
      <c r="HDE43" s="407"/>
      <c r="HDF43" s="407"/>
      <c r="HDG43" s="407"/>
      <c r="HDH43" s="407"/>
      <c r="HDI43" s="407"/>
      <c r="HDJ43" s="407"/>
      <c r="HDK43" s="407"/>
      <c r="HDL43" s="407"/>
      <c r="HDM43" s="407"/>
      <c r="HDN43" s="407"/>
      <c r="HDO43" s="407"/>
      <c r="HDP43" s="407"/>
      <c r="HDQ43" s="407"/>
      <c r="HDR43" s="407"/>
      <c r="HDS43" s="407"/>
      <c r="HDT43" s="407"/>
      <c r="HDU43" s="407"/>
      <c r="HDV43" s="407"/>
      <c r="HDW43" s="407"/>
      <c r="HDX43" s="407"/>
      <c r="HDY43" s="407"/>
      <c r="HDZ43" s="407"/>
      <c r="HEA43" s="407"/>
      <c r="HEB43" s="407"/>
      <c r="HEC43" s="407"/>
      <c r="HED43" s="407"/>
      <c r="HEE43" s="407"/>
      <c r="HEF43" s="407"/>
      <c r="HEG43" s="407"/>
      <c r="HEH43" s="407"/>
      <c r="HEI43" s="407"/>
      <c r="HEJ43" s="407"/>
      <c r="HEK43" s="407"/>
      <c r="HEL43" s="407"/>
      <c r="HEM43" s="407"/>
      <c r="HEN43" s="407"/>
      <c r="HEO43" s="407"/>
      <c r="HEP43" s="407"/>
      <c r="HEQ43" s="407"/>
      <c r="HER43" s="407"/>
      <c r="HES43" s="407"/>
      <c r="HET43" s="407"/>
      <c r="HEU43" s="407"/>
      <c r="HEV43" s="407"/>
      <c r="HEW43" s="407"/>
      <c r="HEX43" s="407"/>
      <c r="HEY43" s="407"/>
      <c r="HEZ43" s="407"/>
      <c r="HFA43" s="407"/>
      <c r="HFB43" s="407"/>
      <c r="HFC43" s="407"/>
      <c r="HFD43" s="407"/>
      <c r="HFE43" s="407"/>
      <c r="HFF43" s="407"/>
      <c r="HFG43" s="407"/>
      <c r="HFH43" s="407"/>
      <c r="HFI43" s="407"/>
      <c r="HFJ43" s="407"/>
      <c r="HFK43" s="407"/>
      <c r="HFL43" s="407"/>
      <c r="HFM43" s="407"/>
      <c r="HFN43" s="407"/>
      <c r="HFO43" s="407"/>
      <c r="HFP43" s="407"/>
      <c r="HFQ43" s="407"/>
      <c r="HFR43" s="407"/>
      <c r="HFS43" s="407"/>
      <c r="HFT43" s="407"/>
      <c r="HFU43" s="407"/>
      <c r="HFV43" s="407"/>
      <c r="HFW43" s="407"/>
      <c r="HFX43" s="407"/>
      <c r="HFY43" s="407"/>
      <c r="HFZ43" s="407"/>
      <c r="HGA43" s="407"/>
      <c r="HGB43" s="407"/>
      <c r="HGC43" s="407"/>
      <c r="HGD43" s="407"/>
      <c r="HGE43" s="407"/>
      <c r="HGF43" s="407"/>
      <c r="HGG43" s="407"/>
      <c r="HGH43" s="407"/>
      <c r="HGI43" s="407"/>
      <c r="HGJ43" s="407"/>
      <c r="HGK43" s="407"/>
      <c r="HGL43" s="407"/>
      <c r="HGM43" s="407"/>
      <c r="HGN43" s="407"/>
      <c r="HGO43" s="407"/>
      <c r="HGP43" s="407"/>
      <c r="HGQ43" s="407"/>
      <c r="HGR43" s="407"/>
      <c r="HGS43" s="407"/>
      <c r="HGT43" s="407"/>
      <c r="HGU43" s="407"/>
      <c r="HGV43" s="407"/>
      <c r="HGW43" s="407"/>
      <c r="HGX43" s="407"/>
      <c r="HGY43" s="407"/>
      <c r="HGZ43" s="407"/>
      <c r="HHA43" s="407"/>
      <c r="HHB43" s="407"/>
      <c r="HHC43" s="407"/>
      <c r="HHD43" s="407"/>
      <c r="HHE43" s="407"/>
      <c r="HHF43" s="407"/>
      <c r="HHG43" s="407"/>
      <c r="HHH43" s="407"/>
      <c r="HHI43" s="407"/>
      <c r="HHJ43" s="407"/>
      <c r="HHK43" s="407"/>
      <c r="HHL43" s="407"/>
      <c r="HHM43" s="407"/>
      <c r="HHN43" s="407"/>
      <c r="HHO43" s="407"/>
      <c r="HHP43" s="407"/>
      <c r="HHQ43" s="407"/>
      <c r="HHR43" s="407"/>
      <c r="HHS43" s="407"/>
      <c r="HHT43" s="407"/>
      <c r="HHU43" s="407"/>
      <c r="HHV43" s="407"/>
      <c r="HHW43" s="407"/>
      <c r="HHX43" s="407"/>
      <c r="HHY43" s="407"/>
      <c r="HHZ43" s="407"/>
      <c r="HIA43" s="407"/>
      <c r="HIB43" s="407"/>
      <c r="HIC43" s="407"/>
      <c r="HID43" s="407"/>
      <c r="HIE43" s="407"/>
      <c r="HIF43" s="407"/>
      <c r="HIG43" s="407"/>
      <c r="HIH43" s="407"/>
      <c r="HII43" s="407"/>
      <c r="HIJ43" s="407"/>
      <c r="HIK43" s="407"/>
      <c r="HIL43" s="407"/>
      <c r="HIM43" s="407"/>
      <c r="HIN43" s="407"/>
      <c r="HIO43" s="407"/>
      <c r="HIP43" s="407"/>
      <c r="HIQ43" s="407"/>
      <c r="HIR43" s="407"/>
      <c r="HIS43" s="407"/>
      <c r="HIT43" s="407"/>
      <c r="HIU43" s="407"/>
      <c r="HIV43" s="407"/>
      <c r="HIW43" s="407"/>
      <c r="HIX43" s="407"/>
      <c r="HIY43" s="407"/>
      <c r="HIZ43" s="407"/>
      <c r="HJA43" s="407"/>
      <c r="HJB43" s="407"/>
      <c r="HJC43" s="407"/>
      <c r="HJD43" s="407"/>
      <c r="HJE43" s="407"/>
      <c r="HJF43" s="407"/>
      <c r="HJG43" s="407"/>
      <c r="HJH43" s="407"/>
      <c r="HJI43" s="407"/>
      <c r="HJJ43" s="407"/>
      <c r="HJK43" s="407"/>
      <c r="HJL43" s="407"/>
      <c r="HJM43" s="407"/>
      <c r="HJN43" s="407"/>
      <c r="HJO43" s="407"/>
      <c r="HJP43" s="407"/>
      <c r="HJQ43" s="407"/>
      <c r="HJR43" s="407"/>
      <c r="HJS43" s="407"/>
      <c r="HJT43" s="407"/>
      <c r="HJU43" s="407"/>
      <c r="HJV43" s="407"/>
      <c r="HJW43" s="407"/>
      <c r="HJX43" s="407"/>
      <c r="HJY43" s="407"/>
      <c r="HJZ43" s="407"/>
      <c r="HKA43" s="407"/>
      <c r="HKB43" s="407"/>
      <c r="HKC43" s="407"/>
      <c r="HKD43" s="407"/>
      <c r="HKE43" s="407"/>
      <c r="HKF43" s="407"/>
      <c r="HKG43" s="407"/>
      <c r="HKH43" s="407"/>
      <c r="HKI43" s="407"/>
      <c r="HKJ43" s="407"/>
      <c r="HKK43" s="407"/>
      <c r="HKL43" s="407"/>
      <c r="HKM43" s="407"/>
      <c r="HKN43" s="407"/>
      <c r="HKO43" s="407"/>
      <c r="HKP43" s="407"/>
      <c r="HKQ43" s="407"/>
      <c r="HKR43" s="407"/>
      <c r="HKS43" s="407"/>
      <c r="HKT43" s="407"/>
      <c r="HKU43" s="407"/>
      <c r="HKV43" s="407"/>
      <c r="HKW43" s="407"/>
      <c r="HKX43" s="407"/>
      <c r="HKY43" s="407"/>
      <c r="HKZ43" s="407"/>
      <c r="HLA43" s="407"/>
      <c r="HLB43" s="407"/>
      <c r="HLC43" s="407"/>
      <c r="HLD43" s="407"/>
      <c r="HLE43" s="407"/>
      <c r="HLF43" s="407"/>
      <c r="HLG43" s="407"/>
      <c r="HLH43" s="407"/>
      <c r="HLI43" s="407"/>
      <c r="HLJ43" s="407"/>
      <c r="HLK43" s="407"/>
      <c r="HLL43" s="407"/>
      <c r="HLM43" s="407"/>
      <c r="HLN43" s="407"/>
      <c r="HLO43" s="407"/>
      <c r="HLP43" s="407"/>
      <c r="HLQ43" s="407"/>
      <c r="HLR43" s="407"/>
      <c r="HLS43" s="407"/>
      <c r="HLT43" s="407"/>
      <c r="HLU43" s="407"/>
      <c r="HLV43" s="407"/>
      <c r="HLW43" s="407"/>
      <c r="HLX43" s="407"/>
      <c r="HLY43" s="407"/>
      <c r="HLZ43" s="407"/>
      <c r="HMA43" s="407"/>
      <c r="HMB43" s="407"/>
      <c r="HMC43" s="407"/>
      <c r="HMD43" s="407"/>
      <c r="HME43" s="407"/>
      <c r="HMF43" s="407"/>
      <c r="HMG43" s="407"/>
      <c r="HMH43" s="407"/>
      <c r="HMI43" s="407"/>
      <c r="HMJ43" s="407"/>
      <c r="HMK43" s="407"/>
      <c r="HML43" s="407"/>
      <c r="HMM43" s="407"/>
      <c r="HMN43" s="407"/>
      <c r="HMO43" s="407"/>
      <c r="HMP43" s="407"/>
      <c r="HMQ43" s="407"/>
      <c r="HMR43" s="407"/>
      <c r="HMS43" s="407"/>
      <c r="HMT43" s="407"/>
      <c r="HMU43" s="407"/>
      <c r="HMV43" s="407"/>
      <c r="HMW43" s="407"/>
      <c r="HMX43" s="407"/>
      <c r="HMY43" s="407"/>
      <c r="HMZ43" s="407"/>
      <c r="HNA43" s="407"/>
      <c r="HNB43" s="407"/>
      <c r="HNC43" s="407"/>
      <c r="HND43" s="407"/>
      <c r="HNE43" s="407"/>
      <c r="HNF43" s="407"/>
      <c r="HNG43" s="407"/>
      <c r="HNH43" s="407"/>
      <c r="HNI43" s="407"/>
      <c r="HNJ43" s="407"/>
      <c r="HNK43" s="407"/>
      <c r="HNL43" s="407"/>
      <c r="HNM43" s="407"/>
      <c r="HNN43" s="407"/>
      <c r="HNO43" s="407"/>
      <c r="HNP43" s="407"/>
      <c r="HNQ43" s="407"/>
      <c r="HNR43" s="407"/>
      <c r="HNS43" s="407"/>
      <c r="HNT43" s="407"/>
      <c r="HNU43" s="407"/>
      <c r="HNV43" s="407"/>
      <c r="HNW43" s="407"/>
      <c r="HNX43" s="407"/>
      <c r="HNY43" s="407"/>
      <c r="HNZ43" s="407"/>
      <c r="HOA43" s="407"/>
      <c r="HOB43" s="407"/>
      <c r="HOC43" s="407"/>
      <c r="HOD43" s="407"/>
      <c r="HOE43" s="407"/>
      <c r="HOF43" s="407"/>
      <c r="HOG43" s="407"/>
      <c r="HOH43" s="407"/>
      <c r="HOI43" s="407"/>
      <c r="HOJ43" s="407"/>
      <c r="HOK43" s="407"/>
      <c r="HOL43" s="407"/>
      <c r="HOM43" s="407"/>
      <c r="HON43" s="407"/>
      <c r="HOO43" s="407"/>
      <c r="HOP43" s="407"/>
      <c r="HOQ43" s="407"/>
      <c r="HOR43" s="407"/>
      <c r="HOS43" s="407"/>
      <c r="HOT43" s="407"/>
      <c r="HOU43" s="407"/>
      <c r="HOV43" s="407"/>
      <c r="HOW43" s="407"/>
      <c r="HOX43" s="407"/>
      <c r="HOY43" s="407"/>
      <c r="HOZ43" s="407"/>
      <c r="HPA43" s="407"/>
      <c r="HPB43" s="407"/>
      <c r="HPC43" s="407"/>
      <c r="HPD43" s="407"/>
      <c r="HPE43" s="407"/>
      <c r="HPF43" s="407"/>
      <c r="HPG43" s="407"/>
      <c r="HPH43" s="407"/>
      <c r="HPI43" s="407"/>
      <c r="HPJ43" s="407"/>
      <c r="HPK43" s="407"/>
      <c r="HPL43" s="407"/>
      <c r="HPM43" s="407"/>
      <c r="HPN43" s="407"/>
      <c r="HPO43" s="407"/>
      <c r="HPP43" s="407"/>
      <c r="HPQ43" s="407"/>
      <c r="HPR43" s="407"/>
      <c r="HPS43" s="407"/>
      <c r="HPT43" s="407"/>
      <c r="HPU43" s="407"/>
      <c r="HPV43" s="407"/>
      <c r="HPW43" s="407"/>
      <c r="HPX43" s="407"/>
      <c r="HPY43" s="407"/>
      <c r="HPZ43" s="407"/>
      <c r="HQA43" s="407"/>
      <c r="HQB43" s="407"/>
      <c r="HQC43" s="407"/>
      <c r="HQD43" s="407"/>
      <c r="HQE43" s="407"/>
      <c r="HQF43" s="407"/>
      <c r="HQG43" s="407"/>
      <c r="HQH43" s="407"/>
      <c r="HQI43" s="407"/>
      <c r="HQJ43" s="407"/>
      <c r="HQK43" s="407"/>
      <c r="HQL43" s="407"/>
      <c r="HQM43" s="407"/>
      <c r="HQN43" s="407"/>
      <c r="HQO43" s="407"/>
      <c r="HQP43" s="407"/>
      <c r="HQQ43" s="407"/>
      <c r="HQR43" s="407"/>
      <c r="HQS43" s="407"/>
      <c r="HQT43" s="407"/>
      <c r="HQU43" s="407"/>
      <c r="HQV43" s="407"/>
      <c r="HQW43" s="407"/>
      <c r="HQX43" s="407"/>
      <c r="HQY43" s="407"/>
      <c r="HQZ43" s="407"/>
      <c r="HRA43" s="407"/>
      <c r="HRB43" s="407"/>
      <c r="HRC43" s="407"/>
      <c r="HRD43" s="407"/>
      <c r="HRE43" s="407"/>
      <c r="HRF43" s="407"/>
      <c r="HRG43" s="407"/>
      <c r="HRH43" s="407"/>
      <c r="HRI43" s="407"/>
      <c r="HRJ43" s="407"/>
      <c r="HRK43" s="407"/>
      <c r="HRL43" s="407"/>
      <c r="HRM43" s="407"/>
      <c r="HRN43" s="407"/>
      <c r="HRO43" s="407"/>
      <c r="HRP43" s="407"/>
      <c r="HRQ43" s="407"/>
      <c r="HRR43" s="407"/>
      <c r="HRS43" s="407"/>
      <c r="HRT43" s="407"/>
      <c r="HRU43" s="407"/>
      <c r="HRV43" s="407"/>
      <c r="HRW43" s="407"/>
      <c r="HRX43" s="407"/>
      <c r="HRY43" s="407"/>
      <c r="HRZ43" s="407"/>
      <c r="HSA43" s="407"/>
      <c r="HSB43" s="407"/>
      <c r="HSC43" s="407"/>
      <c r="HSD43" s="407"/>
      <c r="HSE43" s="407"/>
      <c r="HSF43" s="407"/>
      <c r="HSG43" s="407"/>
      <c r="HSH43" s="407"/>
      <c r="HSI43" s="407"/>
      <c r="HSJ43" s="407"/>
      <c r="HSK43" s="407"/>
      <c r="HSL43" s="407"/>
      <c r="HSM43" s="407"/>
      <c r="HSN43" s="407"/>
      <c r="HSO43" s="407"/>
      <c r="HSP43" s="407"/>
      <c r="HSQ43" s="407"/>
      <c r="HSR43" s="407"/>
      <c r="HSS43" s="407"/>
      <c r="HST43" s="407"/>
      <c r="HSU43" s="407"/>
      <c r="HSV43" s="407"/>
      <c r="HSW43" s="407"/>
      <c r="HSX43" s="407"/>
      <c r="HSY43" s="407"/>
      <c r="HSZ43" s="407"/>
      <c r="HTA43" s="407"/>
      <c r="HTB43" s="407"/>
      <c r="HTC43" s="407"/>
      <c r="HTD43" s="407"/>
      <c r="HTE43" s="407"/>
      <c r="HTF43" s="407"/>
      <c r="HTG43" s="407"/>
      <c r="HTH43" s="407"/>
      <c r="HTI43" s="407"/>
      <c r="HTJ43" s="407"/>
      <c r="HTK43" s="407"/>
      <c r="HTL43" s="407"/>
      <c r="HTM43" s="407"/>
      <c r="HTN43" s="407"/>
      <c r="HTO43" s="407"/>
      <c r="HTP43" s="407"/>
      <c r="HTQ43" s="407"/>
      <c r="HTR43" s="407"/>
      <c r="HTS43" s="407"/>
      <c r="HTT43" s="407"/>
      <c r="HTU43" s="407"/>
      <c r="HTV43" s="407"/>
      <c r="HTW43" s="407"/>
      <c r="HTX43" s="407"/>
      <c r="HTY43" s="407"/>
      <c r="HTZ43" s="407"/>
      <c r="HUA43" s="407"/>
      <c r="HUB43" s="407"/>
      <c r="HUC43" s="407"/>
      <c r="HUD43" s="407"/>
      <c r="HUE43" s="407"/>
      <c r="HUF43" s="407"/>
      <c r="HUG43" s="407"/>
      <c r="HUH43" s="407"/>
      <c r="HUI43" s="407"/>
      <c r="HUJ43" s="407"/>
      <c r="HUK43" s="407"/>
      <c r="HUL43" s="407"/>
      <c r="HUM43" s="407"/>
      <c r="HUN43" s="407"/>
      <c r="HUO43" s="407"/>
      <c r="HUP43" s="407"/>
      <c r="HUQ43" s="407"/>
      <c r="HUR43" s="407"/>
      <c r="HUS43" s="407"/>
      <c r="HUT43" s="407"/>
      <c r="HUU43" s="407"/>
      <c r="HUV43" s="407"/>
      <c r="HUW43" s="407"/>
      <c r="HUX43" s="407"/>
      <c r="HUY43" s="407"/>
      <c r="HUZ43" s="407"/>
      <c r="HVA43" s="407"/>
      <c r="HVB43" s="407"/>
      <c r="HVC43" s="407"/>
      <c r="HVD43" s="407"/>
      <c r="HVE43" s="407"/>
      <c r="HVF43" s="407"/>
      <c r="HVG43" s="407"/>
      <c r="HVH43" s="407"/>
      <c r="HVI43" s="407"/>
      <c r="HVJ43" s="407"/>
      <c r="HVK43" s="407"/>
      <c r="HVL43" s="407"/>
      <c r="HVM43" s="407"/>
      <c r="HVN43" s="407"/>
      <c r="HVO43" s="407"/>
      <c r="HVP43" s="407"/>
      <c r="HVQ43" s="407"/>
      <c r="HVR43" s="407"/>
      <c r="HVS43" s="407"/>
      <c r="HVT43" s="407"/>
      <c r="HVU43" s="407"/>
      <c r="HVV43" s="407"/>
      <c r="HVW43" s="407"/>
      <c r="HVX43" s="407"/>
      <c r="HVY43" s="407"/>
      <c r="HVZ43" s="407"/>
      <c r="HWA43" s="407"/>
      <c r="HWB43" s="407"/>
      <c r="HWC43" s="407"/>
      <c r="HWD43" s="407"/>
      <c r="HWE43" s="407"/>
      <c r="HWF43" s="407"/>
      <c r="HWG43" s="407"/>
      <c r="HWH43" s="407"/>
      <c r="HWI43" s="407"/>
      <c r="HWJ43" s="407"/>
      <c r="HWK43" s="407"/>
      <c r="HWL43" s="407"/>
      <c r="HWM43" s="407"/>
      <c r="HWN43" s="407"/>
      <c r="HWO43" s="407"/>
      <c r="HWP43" s="407"/>
      <c r="HWQ43" s="407"/>
      <c r="HWR43" s="407"/>
      <c r="HWS43" s="407"/>
      <c r="HWT43" s="407"/>
      <c r="HWU43" s="407"/>
      <c r="HWV43" s="407"/>
      <c r="HWW43" s="407"/>
      <c r="HWX43" s="407"/>
      <c r="HWY43" s="407"/>
      <c r="HWZ43" s="407"/>
      <c r="HXA43" s="407"/>
      <c r="HXB43" s="407"/>
      <c r="HXC43" s="407"/>
      <c r="HXD43" s="407"/>
      <c r="HXE43" s="407"/>
      <c r="HXF43" s="407"/>
      <c r="HXG43" s="407"/>
      <c r="HXH43" s="407"/>
      <c r="HXI43" s="407"/>
      <c r="HXJ43" s="407"/>
      <c r="HXK43" s="407"/>
      <c r="HXL43" s="407"/>
      <c r="HXM43" s="407"/>
      <c r="HXN43" s="407"/>
      <c r="HXO43" s="407"/>
      <c r="HXP43" s="407"/>
      <c r="HXQ43" s="407"/>
      <c r="HXR43" s="407"/>
      <c r="HXS43" s="407"/>
      <c r="HXT43" s="407"/>
      <c r="HXU43" s="407"/>
      <c r="HXV43" s="407"/>
      <c r="HXW43" s="407"/>
      <c r="HXX43" s="407"/>
      <c r="HXY43" s="407"/>
      <c r="HXZ43" s="407"/>
      <c r="HYA43" s="407"/>
      <c r="HYB43" s="407"/>
      <c r="HYC43" s="407"/>
      <c r="HYD43" s="407"/>
      <c r="HYE43" s="407"/>
      <c r="HYF43" s="407"/>
      <c r="HYG43" s="407"/>
      <c r="HYH43" s="407"/>
      <c r="HYI43" s="407"/>
      <c r="HYJ43" s="407"/>
      <c r="HYK43" s="407"/>
      <c r="HYL43" s="407"/>
      <c r="HYM43" s="407"/>
      <c r="HYN43" s="407"/>
      <c r="HYO43" s="407"/>
      <c r="HYP43" s="407"/>
      <c r="HYQ43" s="407"/>
      <c r="HYR43" s="407"/>
      <c r="HYS43" s="407"/>
      <c r="HYT43" s="407"/>
      <c r="HYU43" s="407"/>
      <c r="HYV43" s="407"/>
      <c r="HYW43" s="407"/>
      <c r="HYX43" s="407"/>
      <c r="HYY43" s="407"/>
      <c r="HYZ43" s="407"/>
      <c r="HZA43" s="407"/>
      <c r="HZB43" s="407"/>
      <c r="HZC43" s="407"/>
      <c r="HZD43" s="407"/>
      <c r="HZE43" s="407"/>
      <c r="HZF43" s="407"/>
      <c r="HZG43" s="407"/>
      <c r="HZH43" s="407"/>
      <c r="HZI43" s="407"/>
      <c r="HZJ43" s="407"/>
      <c r="HZK43" s="407"/>
      <c r="HZL43" s="407"/>
      <c r="HZM43" s="407"/>
      <c r="HZN43" s="407"/>
      <c r="HZO43" s="407"/>
      <c r="HZP43" s="407"/>
      <c r="HZQ43" s="407"/>
      <c r="HZR43" s="407"/>
      <c r="HZS43" s="407"/>
      <c r="HZT43" s="407"/>
      <c r="HZU43" s="407"/>
      <c r="HZV43" s="407"/>
      <c r="HZW43" s="407"/>
      <c r="HZX43" s="407"/>
      <c r="HZY43" s="407"/>
      <c r="HZZ43" s="407"/>
      <c r="IAA43" s="407"/>
      <c r="IAB43" s="407"/>
      <c r="IAC43" s="407"/>
      <c r="IAD43" s="407"/>
      <c r="IAE43" s="407"/>
      <c r="IAF43" s="407"/>
      <c r="IAG43" s="407"/>
      <c r="IAH43" s="407"/>
      <c r="IAI43" s="407"/>
      <c r="IAJ43" s="407"/>
      <c r="IAK43" s="407"/>
      <c r="IAL43" s="407"/>
      <c r="IAM43" s="407"/>
      <c r="IAN43" s="407"/>
      <c r="IAO43" s="407"/>
      <c r="IAP43" s="407"/>
      <c r="IAQ43" s="407"/>
      <c r="IAR43" s="407"/>
      <c r="IAS43" s="407"/>
      <c r="IAT43" s="407"/>
      <c r="IAU43" s="407"/>
      <c r="IAV43" s="407"/>
      <c r="IAW43" s="407"/>
      <c r="IAX43" s="407"/>
      <c r="IAY43" s="407"/>
      <c r="IAZ43" s="407"/>
      <c r="IBA43" s="407"/>
      <c r="IBB43" s="407"/>
      <c r="IBC43" s="407"/>
      <c r="IBD43" s="407"/>
      <c r="IBE43" s="407"/>
      <c r="IBF43" s="407"/>
      <c r="IBG43" s="407"/>
      <c r="IBH43" s="407"/>
      <c r="IBI43" s="407"/>
      <c r="IBJ43" s="407"/>
      <c r="IBK43" s="407"/>
      <c r="IBL43" s="407"/>
      <c r="IBM43" s="407"/>
      <c r="IBN43" s="407"/>
      <c r="IBO43" s="407"/>
      <c r="IBP43" s="407"/>
      <c r="IBQ43" s="407"/>
      <c r="IBR43" s="407"/>
      <c r="IBS43" s="407"/>
      <c r="IBT43" s="407"/>
      <c r="IBU43" s="407"/>
      <c r="IBV43" s="407"/>
      <c r="IBW43" s="407"/>
      <c r="IBX43" s="407"/>
      <c r="IBY43" s="407"/>
      <c r="IBZ43" s="407"/>
      <c r="ICA43" s="407"/>
      <c r="ICB43" s="407"/>
      <c r="ICC43" s="407"/>
      <c r="ICD43" s="407"/>
      <c r="ICE43" s="407"/>
      <c r="ICF43" s="407"/>
      <c r="ICG43" s="407"/>
      <c r="ICH43" s="407"/>
      <c r="ICI43" s="407"/>
      <c r="ICJ43" s="407"/>
      <c r="ICK43" s="407"/>
      <c r="ICL43" s="407"/>
      <c r="ICM43" s="407"/>
      <c r="ICN43" s="407"/>
      <c r="ICO43" s="407"/>
      <c r="ICP43" s="407"/>
      <c r="ICQ43" s="407"/>
      <c r="ICR43" s="407"/>
      <c r="ICS43" s="407"/>
      <c r="ICT43" s="407"/>
      <c r="ICU43" s="407"/>
      <c r="ICV43" s="407"/>
      <c r="ICW43" s="407"/>
      <c r="ICX43" s="407"/>
      <c r="ICY43" s="407"/>
      <c r="ICZ43" s="407"/>
      <c r="IDA43" s="407"/>
      <c r="IDB43" s="407"/>
      <c r="IDC43" s="407"/>
      <c r="IDD43" s="407"/>
      <c r="IDE43" s="407"/>
      <c r="IDF43" s="407"/>
      <c r="IDG43" s="407"/>
      <c r="IDH43" s="407"/>
      <c r="IDI43" s="407"/>
      <c r="IDJ43" s="407"/>
      <c r="IDK43" s="407"/>
      <c r="IDL43" s="407"/>
      <c r="IDM43" s="407"/>
      <c r="IDN43" s="407"/>
      <c r="IDO43" s="407"/>
      <c r="IDP43" s="407"/>
      <c r="IDQ43" s="407"/>
      <c r="IDR43" s="407"/>
      <c r="IDS43" s="407"/>
      <c r="IDT43" s="407"/>
      <c r="IDU43" s="407"/>
      <c r="IDV43" s="407"/>
      <c r="IDW43" s="407"/>
      <c r="IDX43" s="407"/>
      <c r="IDY43" s="407"/>
      <c r="IDZ43" s="407"/>
      <c r="IEA43" s="407"/>
      <c r="IEB43" s="407"/>
      <c r="IEC43" s="407"/>
      <c r="IED43" s="407"/>
      <c r="IEE43" s="407"/>
      <c r="IEF43" s="407"/>
      <c r="IEG43" s="407"/>
      <c r="IEH43" s="407"/>
      <c r="IEI43" s="407"/>
      <c r="IEJ43" s="407"/>
      <c r="IEK43" s="407"/>
      <c r="IEL43" s="407"/>
      <c r="IEM43" s="407"/>
      <c r="IEN43" s="407"/>
      <c r="IEO43" s="407"/>
      <c r="IEP43" s="407"/>
      <c r="IEQ43" s="407"/>
      <c r="IER43" s="407"/>
      <c r="IES43" s="407"/>
      <c r="IET43" s="407"/>
      <c r="IEU43" s="407"/>
      <c r="IEV43" s="407"/>
      <c r="IEW43" s="407"/>
      <c r="IEX43" s="407"/>
      <c r="IEY43" s="407"/>
      <c r="IEZ43" s="407"/>
      <c r="IFA43" s="407"/>
      <c r="IFB43" s="407"/>
      <c r="IFC43" s="407"/>
      <c r="IFD43" s="407"/>
      <c r="IFE43" s="407"/>
      <c r="IFF43" s="407"/>
      <c r="IFG43" s="407"/>
      <c r="IFH43" s="407"/>
      <c r="IFI43" s="407"/>
      <c r="IFJ43" s="407"/>
      <c r="IFK43" s="407"/>
      <c r="IFL43" s="407"/>
      <c r="IFM43" s="407"/>
      <c r="IFN43" s="407"/>
      <c r="IFO43" s="407"/>
      <c r="IFP43" s="407"/>
      <c r="IFQ43" s="407"/>
      <c r="IFR43" s="407"/>
      <c r="IFS43" s="407"/>
      <c r="IFT43" s="407"/>
      <c r="IFU43" s="407"/>
      <c r="IFV43" s="407"/>
      <c r="IFW43" s="407"/>
      <c r="IFX43" s="407"/>
      <c r="IFY43" s="407"/>
      <c r="IFZ43" s="407"/>
      <c r="IGA43" s="407"/>
      <c r="IGB43" s="407"/>
      <c r="IGC43" s="407"/>
      <c r="IGD43" s="407"/>
      <c r="IGE43" s="407"/>
      <c r="IGF43" s="407"/>
      <c r="IGG43" s="407"/>
      <c r="IGH43" s="407"/>
      <c r="IGI43" s="407"/>
      <c r="IGJ43" s="407"/>
      <c r="IGK43" s="407"/>
      <c r="IGL43" s="407"/>
      <c r="IGM43" s="407"/>
      <c r="IGN43" s="407"/>
      <c r="IGO43" s="407"/>
      <c r="IGP43" s="407"/>
      <c r="IGQ43" s="407"/>
      <c r="IGR43" s="407"/>
      <c r="IGS43" s="407"/>
      <c r="IGT43" s="407"/>
      <c r="IGU43" s="407"/>
      <c r="IGV43" s="407"/>
      <c r="IGW43" s="407"/>
      <c r="IGX43" s="407"/>
      <c r="IGY43" s="407"/>
      <c r="IGZ43" s="407"/>
      <c r="IHA43" s="407"/>
      <c r="IHB43" s="407"/>
      <c r="IHC43" s="407"/>
      <c r="IHD43" s="407"/>
      <c r="IHE43" s="407"/>
      <c r="IHF43" s="407"/>
      <c r="IHG43" s="407"/>
      <c r="IHH43" s="407"/>
      <c r="IHI43" s="407"/>
      <c r="IHJ43" s="407"/>
      <c r="IHK43" s="407"/>
      <c r="IHL43" s="407"/>
      <c r="IHM43" s="407"/>
      <c r="IHN43" s="407"/>
      <c r="IHO43" s="407"/>
      <c r="IHP43" s="407"/>
      <c r="IHQ43" s="407"/>
      <c r="IHR43" s="407"/>
      <c r="IHS43" s="407"/>
      <c r="IHT43" s="407"/>
      <c r="IHU43" s="407"/>
      <c r="IHV43" s="407"/>
      <c r="IHW43" s="407"/>
      <c r="IHX43" s="407"/>
      <c r="IHY43" s="407"/>
      <c r="IHZ43" s="407"/>
      <c r="IIA43" s="407"/>
      <c r="IIB43" s="407"/>
      <c r="IIC43" s="407"/>
      <c r="IID43" s="407"/>
      <c r="IIE43" s="407"/>
      <c r="IIF43" s="407"/>
      <c r="IIG43" s="407"/>
      <c r="IIH43" s="407"/>
      <c r="III43" s="407"/>
      <c r="IIJ43" s="407"/>
      <c r="IIK43" s="407"/>
      <c r="IIL43" s="407"/>
      <c r="IIM43" s="407"/>
      <c r="IIN43" s="407"/>
      <c r="IIO43" s="407"/>
      <c r="IIP43" s="407"/>
      <c r="IIQ43" s="407"/>
      <c r="IIR43" s="407"/>
      <c r="IIS43" s="407"/>
      <c r="IIT43" s="407"/>
      <c r="IIU43" s="407"/>
      <c r="IIV43" s="407"/>
      <c r="IIW43" s="407"/>
      <c r="IIX43" s="407"/>
      <c r="IIY43" s="407"/>
      <c r="IIZ43" s="407"/>
      <c r="IJA43" s="407"/>
      <c r="IJB43" s="407"/>
      <c r="IJC43" s="407"/>
      <c r="IJD43" s="407"/>
      <c r="IJE43" s="407"/>
      <c r="IJF43" s="407"/>
      <c r="IJG43" s="407"/>
      <c r="IJH43" s="407"/>
      <c r="IJI43" s="407"/>
      <c r="IJJ43" s="407"/>
      <c r="IJK43" s="407"/>
      <c r="IJL43" s="407"/>
      <c r="IJM43" s="407"/>
      <c r="IJN43" s="407"/>
      <c r="IJO43" s="407"/>
      <c r="IJP43" s="407"/>
      <c r="IJQ43" s="407"/>
      <c r="IJR43" s="407"/>
      <c r="IJS43" s="407"/>
      <c r="IJT43" s="407"/>
      <c r="IJU43" s="407"/>
      <c r="IJV43" s="407"/>
      <c r="IJW43" s="407"/>
      <c r="IJX43" s="407"/>
      <c r="IJY43" s="407"/>
      <c r="IJZ43" s="407"/>
      <c r="IKA43" s="407"/>
      <c r="IKB43" s="407"/>
      <c r="IKC43" s="407"/>
      <c r="IKD43" s="407"/>
      <c r="IKE43" s="407"/>
      <c r="IKF43" s="407"/>
      <c r="IKG43" s="407"/>
      <c r="IKH43" s="407"/>
      <c r="IKI43" s="407"/>
      <c r="IKJ43" s="407"/>
      <c r="IKK43" s="407"/>
      <c r="IKL43" s="407"/>
      <c r="IKM43" s="407"/>
      <c r="IKN43" s="407"/>
      <c r="IKO43" s="407"/>
      <c r="IKP43" s="407"/>
      <c r="IKQ43" s="407"/>
      <c r="IKR43" s="407"/>
      <c r="IKS43" s="407"/>
      <c r="IKT43" s="407"/>
      <c r="IKU43" s="407"/>
      <c r="IKV43" s="407"/>
      <c r="IKW43" s="407"/>
      <c r="IKX43" s="407"/>
      <c r="IKY43" s="407"/>
      <c r="IKZ43" s="407"/>
      <c r="ILA43" s="407"/>
      <c r="ILB43" s="407"/>
      <c r="ILC43" s="407"/>
      <c r="ILD43" s="407"/>
      <c r="ILE43" s="407"/>
      <c r="ILF43" s="407"/>
      <c r="ILG43" s="407"/>
      <c r="ILH43" s="407"/>
      <c r="ILI43" s="407"/>
      <c r="ILJ43" s="407"/>
      <c r="ILK43" s="407"/>
      <c r="ILL43" s="407"/>
      <c r="ILM43" s="407"/>
      <c r="ILN43" s="407"/>
      <c r="ILO43" s="407"/>
      <c r="ILP43" s="407"/>
      <c r="ILQ43" s="407"/>
      <c r="ILR43" s="407"/>
      <c r="ILS43" s="407"/>
      <c r="ILT43" s="407"/>
      <c r="ILU43" s="407"/>
      <c r="ILV43" s="407"/>
      <c r="ILW43" s="407"/>
      <c r="ILX43" s="407"/>
      <c r="ILY43" s="407"/>
      <c r="ILZ43" s="407"/>
      <c r="IMA43" s="407"/>
      <c r="IMB43" s="407"/>
      <c r="IMC43" s="407"/>
      <c r="IMD43" s="407"/>
      <c r="IME43" s="407"/>
      <c r="IMF43" s="407"/>
      <c r="IMG43" s="407"/>
      <c r="IMH43" s="407"/>
      <c r="IMI43" s="407"/>
      <c r="IMJ43" s="407"/>
      <c r="IMK43" s="407"/>
      <c r="IML43" s="407"/>
      <c r="IMM43" s="407"/>
      <c r="IMN43" s="407"/>
      <c r="IMO43" s="407"/>
      <c r="IMP43" s="407"/>
      <c r="IMQ43" s="407"/>
      <c r="IMR43" s="407"/>
      <c r="IMS43" s="407"/>
      <c r="IMT43" s="407"/>
      <c r="IMU43" s="407"/>
      <c r="IMV43" s="407"/>
      <c r="IMW43" s="407"/>
      <c r="IMX43" s="407"/>
      <c r="IMY43" s="407"/>
      <c r="IMZ43" s="407"/>
      <c r="INA43" s="407"/>
      <c r="INB43" s="407"/>
      <c r="INC43" s="407"/>
      <c r="IND43" s="407"/>
      <c r="INE43" s="407"/>
      <c r="INF43" s="407"/>
      <c r="ING43" s="407"/>
      <c r="INH43" s="407"/>
      <c r="INI43" s="407"/>
      <c r="INJ43" s="407"/>
      <c r="INK43" s="407"/>
      <c r="INL43" s="407"/>
      <c r="INM43" s="407"/>
      <c r="INN43" s="407"/>
      <c r="INO43" s="407"/>
      <c r="INP43" s="407"/>
      <c r="INQ43" s="407"/>
      <c r="INR43" s="407"/>
      <c r="INS43" s="407"/>
      <c r="INT43" s="407"/>
      <c r="INU43" s="407"/>
      <c r="INV43" s="407"/>
      <c r="INW43" s="407"/>
      <c r="INX43" s="407"/>
      <c r="INY43" s="407"/>
      <c r="INZ43" s="407"/>
      <c r="IOA43" s="407"/>
      <c r="IOB43" s="407"/>
      <c r="IOC43" s="407"/>
      <c r="IOD43" s="407"/>
      <c r="IOE43" s="407"/>
      <c r="IOF43" s="407"/>
      <c r="IOG43" s="407"/>
      <c r="IOH43" s="407"/>
      <c r="IOI43" s="407"/>
      <c r="IOJ43" s="407"/>
      <c r="IOK43" s="407"/>
      <c r="IOL43" s="407"/>
      <c r="IOM43" s="407"/>
      <c r="ION43" s="407"/>
      <c r="IOO43" s="407"/>
      <c r="IOP43" s="407"/>
      <c r="IOQ43" s="407"/>
      <c r="IOR43" s="407"/>
      <c r="IOS43" s="407"/>
      <c r="IOT43" s="407"/>
      <c r="IOU43" s="407"/>
      <c r="IOV43" s="407"/>
      <c r="IOW43" s="407"/>
      <c r="IOX43" s="407"/>
      <c r="IOY43" s="407"/>
      <c r="IOZ43" s="407"/>
      <c r="IPA43" s="407"/>
      <c r="IPB43" s="407"/>
      <c r="IPC43" s="407"/>
      <c r="IPD43" s="407"/>
      <c r="IPE43" s="407"/>
      <c r="IPF43" s="407"/>
      <c r="IPG43" s="407"/>
      <c r="IPH43" s="407"/>
      <c r="IPI43" s="407"/>
      <c r="IPJ43" s="407"/>
      <c r="IPK43" s="407"/>
      <c r="IPL43" s="407"/>
      <c r="IPM43" s="407"/>
      <c r="IPN43" s="407"/>
      <c r="IPO43" s="407"/>
      <c r="IPP43" s="407"/>
      <c r="IPQ43" s="407"/>
      <c r="IPR43" s="407"/>
      <c r="IPS43" s="407"/>
      <c r="IPT43" s="407"/>
      <c r="IPU43" s="407"/>
      <c r="IPV43" s="407"/>
      <c r="IPW43" s="407"/>
      <c r="IPX43" s="407"/>
      <c r="IPY43" s="407"/>
      <c r="IPZ43" s="407"/>
      <c r="IQA43" s="407"/>
      <c r="IQB43" s="407"/>
      <c r="IQC43" s="407"/>
      <c r="IQD43" s="407"/>
      <c r="IQE43" s="407"/>
      <c r="IQF43" s="407"/>
      <c r="IQG43" s="407"/>
      <c r="IQH43" s="407"/>
      <c r="IQI43" s="407"/>
      <c r="IQJ43" s="407"/>
      <c r="IQK43" s="407"/>
      <c r="IQL43" s="407"/>
      <c r="IQM43" s="407"/>
      <c r="IQN43" s="407"/>
      <c r="IQO43" s="407"/>
      <c r="IQP43" s="407"/>
      <c r="IQQ43" s="407"/>
      <c r="IQR43" s="407"/>
      <c r="IQS43" s="407"/>
      <c r="IQT43" s="407"/>
      <c r="IQU43" s="407"/>
      <c r="IQV43" s="407"/>
      <c r="IQW43" s="407"/>
      <c r="IQX43" s="407"/>
      <c r="IQY43" s="407"/>
      <c r="IQZ43" s="407"/>
      <c r="IRA43" s="407"/>
      <c r="IRB43" s="407"/>
      <c r="IRC43" s="407"/>
      <c r="IRD43" s="407"/>
      <c r="IRE43" s="407"/>
      <c r="IRF43" s="407"/>
      <c r="IRG43" s="407"/>
      <c r="IRH43" s="407"/>
      <c r="IRI43" s="407"/>
      <c r="IRJ43" s="407"/>
      <c r="IRK43" s="407"/>
      <c r="IRL43" s="407"/>
      <c r="IRM43" s="407"/>
      <c r="IRN43" s="407"/>
      <c r="IRO43" s="407"/>
      <c r="IRP43" s="407"/>
      <c r="IRQ43" s="407"/>
      <c r="IRR43" s="407"/>
      <c r="IRS43" s="407"/>
      <c r="IRT43" s="407"/>
      <c r="IRU43" s="407"/>
      <c r="IRV43" s="407"/>
      <c r="IRW43" s="407"/>
      <c r="IRX43" s="407"/>
      <c r="IRY43" s="407"/>
      <c r="IRZ43" s="407"/>
      <c r="ISA43" s="407"/>
      <c r="ISB43" s="407"/>
      <c r="ISC43" s="407"/>
      <c r="ISD43" s="407"/>
      <c r="ISE43" s="407"/>
      <c r="ISF43" s="407"/>
      <c r="ISG43" s="407"/>
      <c r="ISH43" s="407"/>
      <c r="ISI43" s="407"/>
      <c r="ISJ43" s="407"/>
      <c r="ISK43" s="407"/>
      <c r="ISL43" s="407"/>
      <c r="ISM43" s="407"/>
      <c r="ISN43" s="407"/>
      <c r="ISO43" s="407"/>
      <c r="ISP43" s="407"/>
      <c r="ISQ43" s="407"/>
      <c r="ISR43" s="407"/>
      <c r="ISS43" s="407"/>
      <c r="IST43" s="407"/>
      <c r="ISU43" s="407"/>
      <c r="ISV43" s="407"/>
      <c r="ISW43" s="407"/>
      <c r="ISX43" s="407"/>
      <c r="ISY43" s="407"/>
      <c r="ISZ43" s="407"/>
      <c r="ITA43" s="407"/>
      <c r="ITB43" s="407"/>
      <c r="ITC43" s="407"/>
      <c r="ITD43" s="407"/>
      <c r="ITE43" s="407"/>
      <c r="ITF43" s="407"/>
      <c r="ITG43" s="407"/>
      <c r="ITH43" s="407"/>
      <c r="ITI43" s="407"/>
      <c r="ITJ43" s="407"/>
      <c r="ITK43" s="407"/>
      <c r="ITL43" s="407"/>
      <c r="ITM43" s="407"/>
      <c r="ITN43" s="407"/>
      <c r="ITO43" s="407"/>
      <c r="ITP43" s="407"/>
      <c r="ITQ43" s="407"/>
      <c r="ITR43" s="407"/>
      <c r="ITS43" s="407"/>
      <c r="ITT43" s="407"/>
      <c r="ITU43" s="407"/>
      <c r="ITV43" s="407"/>
      <c r="ITW43" s="407"/>
      <c r="ITX43" s="407"/>
      <c r="ITY43" s="407"/>
      <c r="ITZ43" s="407"/>
      <c r="IUA43" s="407"/>
      <c r="IUB43" s="407"/>
      <c r="IUC43" s="407"/>
      <c r="IUD43" s="407"/>
      <c r="IUE43" s="407"/>
      <c r="IUF43" s="407"/>
      <c r="IUG43" s="407"/>
      <c r="IUH43" s="407"/>
      <c r="IUI43" s="407"/>
      <c r="IUJ43" s="407"/>
      <c r="IUK43" s="407"/>
      <c r="IUL43" s="407"/>
      <c r="IUM43" s="407"/>
      <c r="IUN43" s="407"/>
      <c r="IUO43" s="407"/>
      <c r="IUP43" s="407"/>
      <c r="IUQ43" s="407"/>
      <c r="IUR43" s="407"/>
      <c r="IUS43" s="407"/>
      <c r="IUT43" s="407"/>
      <c r="IUU43" s="407"/>
      <c r="IUV43" s="407"/>
      <c r="IUW43" s="407"/>
      <c r="IUX43" s="407"/>
      <c r="IUY43" s="407"/>
      <c r="IUZ43" s="407"/>
      <c r="IVA43" s="407"/>
      <c r="IVB43" s="407"/>
      <c r="IVC43" s="407"/>
      <c r="IVD43" s="407"/>
      <c r="IVE43" s="407"/>
      <c r="IVF43" s="407"/>
      <c r="IVG43" s="407"/>
      <c r="IVH43" s="407"/>
      <c r="IVI43" s="407"/>
      <c r="IVJ43" s="407"/>
      <c r="IVK43" s="407"/>
      <c r="IVL43" s="407"/>
      <c r="IVM43" s="407"/>
      <c r="IVN43" s="407"/>
      <c r="IVO43" s="407"/>
      <c r="IVP43" s="407"/>
      <c r="IVQ43" s="407"/>
      <c r="IVR43" s="407"/>
      <c r="IVS43" s="407"/>
      <c r="IVT43" s="407"/>
      <c r="IVU43" s="407"/>
      <c r="IVV43" s="407"/>
      <c r="IVW43" s="407"/>
      <c r="IVX43" s="407"/>
      <c r="IVY43" s="407"/>
      <c r="IVZ43" s="407"/>
      <c r="IWA43" s="407"/>
      <c r="IWB43" s="407"/>
      <c r="IWC43" s="407"/>
      <c r="IWD43" s="407"/>
      <c r="IWE43" s="407"/>
      <c r="IWF43" s="407"/>
      <c r="IWG43" s="407"/>
      <c r="IWH43" s="407"/>
      <c r="IWI43" s="407"/>
      <c r="IWJ43" s="407"/>
      <c r="IWK43" s="407"/>
      <c r="IWL43" s="407"/>
      <c r="IWM43" s="407"/>
      <c r="IWN43" s="407"/>
      <c r="IWO43" s="407"/>
      <c r="IWP43" s="407"/>
      <c r="IWQ43" s="407"/>
      <c r="IWR43" s="407"/>
      <c r="IWS43" s="407"/>
      <c r="IWT43" s="407"/>
      <c r="IWU43" s="407"/>
      <c r="IWV43" s="407"/>
      <c r="IWW43" s="407"/>
      <c r="IWX43" s="407"/>
      <c r="IWY43" s="407"/>
      <c r="IWZ43" s="407"/>
      <c r="IXA43" s="407"/>
      <c r="IXB43" s="407"/>
      <c r="IXC43" s="407"/>
      <c r="IXD43" s="407"/>
      <c r="IXE43" s="407"/>
      <c r="IXF43" s="407"/>
      <c r="IXG43" s="407"/>
      <c r="IXH43" s="407"/>
      <c r="IXI43" s="407"/>
      <c r="IXJ43" s="407"/>
      <c r="IXK43" s="407"/>
      <c r="IXL43" s="407"/>
      <c r="IXM43" s="407"/>
      <c r="IXN43" s="407"/>
      <c r="IXO43" s="407"/>
      <c r="IXP43" s="407"/>
      <c r="IXQ43" s="407"/>
      <c r="IXR43" s="407"/>
      <c r="IXS43" s="407"/>
      <c r="IXT43" s="407"/>
      <c r="IXU43" s="407"/>
      <c r="IXV43" s="407"/>
      <c r="IXW43" s="407"/>
      <c r="IXX43" s="407"/>
      <c r="IXY43" s="407"/>
      <c r="IXZ43" s="407"/>
      <c r="IYA43" s="407"/>
      <c r="IYB43" s="407"/>
      <c r="IYC43" s="407"/>
      <c r="IYD43" s="407"/>
      <c r="IYE43" s="407"/>
      <c r="IYF43" s="407"/>
      <c r="IYG43" s="407"/>
      <c r="IYH43" s="407"/>
      <c r="IYI43" s="407"/>
      <c r="IYJ43" s="407"/>
      <c r="IYK43" s="407"/>
      <c r="IYL43" s="407"/>
      <c r="IYM43" s="407"/>
      <c r="IYN43" s="407"/>
      <c r="IYO43" s="407"/>
      <c r="IYP43" s="407"/>
      <c r="IYQ43" s="407"/>
      <c r="IYR43" s="407"/>
      <c r="IYS43" s="407"/>
      <c r="IYT43" s="407"/>
      <c r="IYU43" s="407"/>
      <c r="IYV43" s="407"/>
      <c r="IYW43" s="407"/>
      <c r="IYX43" s="407"/>
      <c r="IYY43" s="407"/>
      <c r="IYZ43" s="407"/>
      <c r="IZA43" s="407"/>
      <c r="IZB43" s="407"/>
      <c r="IZC43" s="407"/>
      <c r="IZD43" s="407"/>
      <c r="IZE43" s="407"/>
      <c r="IZF43" s="407"/>
      <c r="IZG43" s="407"/>
      <c r="IZH43" s="407"/>
      <c r="IZI43" s="407"/>
      <c r="IZJ43" s="407"/>
      <c r="IZK43" s="407"/>
      <c r="IZL43" s="407"/>
      <c r="IZM43" s="407"/>
      <c r="IZN43" s="407"/>
      <c r="IZO43" s="407"/>
      <c r="IZP43" s="407"/>
      <c r="IZQ43" s="407"/>
      <c r="IZR43" s="407"/>
      <c r="IZS43" s="407"/>
      <c r="IZT43" s="407"/>
      <c r="IZU43" s="407"/>
      <c r="IZV43" s="407"/>
      <c r="IZW43" s="407"/>
      <c r="IZX43" s="407"/>
      <c r="IZY43" s="407"/>
      <c r="IZZ43" s="407"/>
      <c r="JAA43" s="407"/>
      <c r="JAB43" s="407"/>
      <c r="JAC43" s="407"/>
      <c r="JAD43" s="407"/>
      <c r="JAE43" s="407"/>
      <c r="JAF43" s="407"/>
      <c r="JAG43" s="407"/>
      <c r="JAH43" s="407"/>
      <c r="JAI43" s="407"/>
      <c r="JAJ43" s="407"/>
      <c r="JAK43" s="407"/>
      <c r="JAL43" s="407"/>
      <c r="JAM43" s="407"/>
      <c r="JAN43" s="407"/>
      <c r="JAO43" s="407"/>
      <c r="JAP43" s="407"/>
      <c r="JAQ43" s="407"/>
      <c r="JAR43" s="407"/>
      <c r="JAS43" s="407"/>
      <c r="JAT43" s="407"/>
      <c r="JAU43" s="407"/>
      <c r="JAV43" s="407"/>
      <c r="JAW43" s="407"/>
      <c r="JAX43" s="407"/>
      <c r="JAY43" s="407"/>
      <c r="JAZ43" s="407"/>
      <c r="JBA43" s="407"/>
      <c r="JBB43" s="407"/>
      <c r="JBC43" s="407"/>
      <c r="JBD43" s="407"/>
      <c r="JBE43" s="407"/>
      <c r="JBF43" s="407"/>
      <c r="JBG43" s="407"/>
      <c r="JBH43" s="407"/>
      <c r="JBI43" s="407"/>
      <c r="JBJ43" s="407"/>
      <c r="JBK43" s="407"/>
      <c r="JBL43" s="407"/>
      <c r="JBM43" s="407"/>
      <c r="JBN43" s="407"/>
      <c r="JBO43" s="407"/>
      <c r="JBP43" s="407"/>
      <c r="JBQ43" s="407"/>
      <c r="JBR43" s="407"/>
      <c r="JBS43" s="407"/>
      <c r="JBT43" s="407"/>
      <c r="JBU43" s="407"/>
      <c r="JBV43" s="407"/>
      <c r="JBW43" s="407"/>
      <c r="JBX43" s="407"/>
      <c r="JBY43" s="407"/>
      <c r="JBZ43" s="407"/>
      <c r="JCA43" s="407"/>
      <c r="JCB43" s="407"/>
      <c r="JCC43" s="407"/>
      <c r="JCD43" s="407"/>
      <c r="JCE43" s="407"/>
      <c r="JCF43" s="407"/>
      <c r="JCG43" s="407"/>
      <c r="JCH43" s="407"/>
      <c r="JCI43" s="407"/>
      <c r="JCJ43" s="407"/>
      <c r="JCK43" s="407"/>
      <c r="JCL43" s="407"/>
      <c r="JCM43" s="407"/>
      <c r="JCN43" s="407"/>
      <c r="JCO43" s="407"/>
      <c r="JCP43" s="407"/>
      <c r="JCQ43" s="407"/>
      <c r="JCR43" s="407"/>
      <c r="JCS43" s="407"/>
      <c r="JCT43" s="407"/>
      <c r="JCU43" s="407"/>
      <c r="JCV43" s="407"/>
      <c r="JCW43" s="407"/>
      <c r="JCX43" s="407"/>
      <c r="JCY43" s="407"/>
      <c r="JCZ43" s="407"/>
      <c r="JDA43" s="407"/>
      <c r="JDB43" s="407"/>
      <c r="JDC43" s="407"/>
      <c r="JDD43" s="407"/>
      <c r="JDE43" s="407"/>
      <c r="JDF43" s="407"/>
      <c r="JDG43" s="407"/>
      <c r="JDH43" s="407"/>
      <c r="JDI43" s="407"/>
      <c r="JDJ43" s="407"/>
      <c r="JDK43" s="407"/>
      <c r="JDL43" s="407"/>
      <c r="JDM43" s="407"/>
      <c r="JDN43" s="407"/>
      <c r="JDO43" s="407"/>
      <c r="JDP43" s="407"/>
      <c r="JDQ43" s="407"/>
      <c r="JDR43" s="407"/>
      <c r="JDS43" s="407"/>
      <c r="JDT43" s="407"/>
      <c r="JDU43" s="407"/>
      <c r="JDV43" s="407"/>
      <c r="JDW43" s="407"/>
      <c r="JDX43" s="407"/>
      <c r="JDY43" s="407"/>
      <c r="JDZ43" s="407"/>
      <c r="JEA43" s="407"/>
      <c r="JEB43" s="407"/>
      <c r="JEC43" s="407"/>
      <c r="JED43" s="407"/>
      <c r="JEE43" s="407"/>
      <c r="JEF43" s="407"/>
      <c r="JEG43" s="407"/>
      <c r="JEH43" s="407"/>
      <c r="JEI43" s="407"/>
      <c r="JEJ43" s="407"/>
      <c r="JEK43" s="407"/>
      <c r="JEL43" s="407"/>
      <c r="JEM43" s="407"/>
      <c r="JEN43" s="407"/>
      <c r="JEO43" s="407"/>
      <c r="JEP43" s="407"/>
      <c r="JEQ43" s="407"/>
      <c r="JER43" s="407"/>
      <c r="JES43" s="407"/>
      <c r="JET43" s="407"/>
      <c r="JEU43" s="407"/>
      <c r="JEV43" s="407"/>
      <c r="JEW43" s="407"/>
      <c r="JEX43" s="407"/>
      <c r="JEY43" s="407"/>
      <c r="JEZ43" s="407"/>
      <c r="JFA43" s="407"/>
      <c r="JFB43" s="407"/>
      <c r="JFC43" s="407"/>
      <c r="JFD43" s="407"/>
      <c r="JFE43" s="407"/>
      <c r="JFF43" s="407"/>
      <c r="JFG43" s="407"/>
      <c r="JFH43" s="407"/>
      <c r="JFI43" s="407"/>
      <c r="JFJ43" s="407"/>
      <c r="JFK43" s="407"/>
      <c r="JFL43" s="407"/>
      <c r="JFM43" s="407"/>
      <c r="JFN43" s="407"/>
      <c r="JFO43" s="407"/>
      <c r="JFP43" s="407"/>
      <c r="JFQ43" s="407"/>
      <c r="JFR43" s="407"/>
      <c r="JFS43" s="407"/>
      <c r="JFT43" s="407"/>
      <c r="JFU43" s="407"/>
      <c r="JFV43" s="407"/>
      <c r="JFW43" s="407"/>
      <c r="JFX43" s="407"/>
      <c r="JFY43" s="407"/>
      <c r="JFZ43" s="407"/>
      <c r="JGA43" s="407"/>
      <c r="JGB43" s="407"/>
      <c r="JGC43" s="407"/>
      <c r="JGD43" s="407"/>
      <c r="JGE43" s="407"/>
      <c r="JGF43" s="407"/>
      <c r="JGG43" s="407"/>
      <c r="JGH43" s="407"/>
      <c r="JGI43" s="407"/>
      <c r="JGJ43" s="407"/>
      <c r="JGK43" s="407"/>
      <c r="JGL43" s="407"/>
      <c r="JGM43" s="407"/>
      <c r="JGN43" s="407"/>
      <c r="JGO43" s="407"/>
      <c r="JGP43" s="407"/>
      <c r="JGQ43" s="407"/>
      <c r="JGR43" s="407"/>
      <c r="JGS43" s="407"/>
      <c r="JGT43" s="407"/>
      <c r="JGU43" s="407"/>
      <c r="JGV43" s="407"/>
      <c r="JGW43" s="407"/>
      <c r="JGX43" s="407"/>
      <c r="JGY43" s="407"/>
      <c r="JGZ43" s="407"/>
      <c r="JHA43" s="407"/>
      <c r="JHB43" s="407"/>
      <c r="JHC43" s="407"/>
      <c r="JHD43" s="407"/>
      <c r="JHE43" s="407"/>
      <c r="JHF43" s="407"/>
      <c r="JHG43" s="407"/>
      <c r="JHH43" s="407"/>
      <c r="JHI43" s="407"/>
      <c r="JHJ43" s="407"/>
      <c r="JHK43" s="407"/>
      <c r="JHL43" s="407"/>
      <c r="JHM43" s="407"/>
      <c r="JHN43" s="407"/>
      <c r="JHO43" s="407"/>
      <c r="JHP43" s="407"/>
      <c r="JHQ43" s="407"/>
      <c r="JHR43" s="407"/>
      <c r="JHS43" s="407"/>
      <c r="JHT43" s="407"/>
      <c r="JHU43" s="407"/>
      <c r="JHV43" s="407"/>
      <c r="JHW43" s="407"/>
      <c r="JHX43" s="407"/>
      <c r="JHY43" s="407"/>
      <c r="JHZ43" s="407"/>
      <c r="JIA43" s="407"/>
      <c r="JIB43" s="407"/>
      <c r="JIC43" s="407"/>
      <c r="JID43" s="407"/>
      <c r="JIE43" s="407"/>
      <c r="JIF43" s="407"/>
      <c r="JIG43" s="407"/>
      <c r="JIH43" s="407"/>
      <c r="JII43" s="407"/>
      <c r="JIJ43" s="407"/>
      <c r="JIK43" s="407"/>
      <c r="JIL43" s="407"/>
      <c r="JIM43" s="407"/>
      <c r="JIN43" s="407"/>
      <c r="JIO43" s="407"/>
      <c r="JIP43" s="407"/>
      <c r="JIQ43" s="407"/>
      <c r="JIR43" s="407"/>
      <c r="JIS43" s="407"/>
      <c r="JIT43" s="407"/>
      <c r="JIU43" s="407"/>
      <c r="JIV43" s="407"/>
      <c r="JIW43" s="407"/>
      <c r="JIX43" s="407"/>
      <c r="JIY43" s="407"/>
      <c r="JIZ43" s="407"/>
      <c r="JJA43" s="407"/>
      <c r="JJB43" s="407"/>
      <c r="JJC43" s="407"/>
      <c r="JJD43" s="407"/>
      <c r="JJE43" s="407"/>
      <c r="JJF43" s="407"/>
      <c r="JJG43" s="407"/>
      <c r="JJH43" s="407"/>
      <c r="JJI43" s="407"/>
      <c r="JJJ43" s="407"/>
      <c r="JJK43" s="407"/>
      <c r="JJL43" s="407"/>
      <c r="JJM43" s="407"/>
      <c r="JJN43" s="407"/>
      <c r="JJO43" s="407"/>
      <c r="JJP43" s="407"/>
      <c r="JJQ43" s="407"/>
      <c r="JJR43" s="407"/>
      <c r="JJS43" s="407"/>
      <c r="JJT43" s="407"/>
      <c r="JJU43" s="407"/>
      <c r="JJV43" s="407"/>
      <c r="JJW43" s="407"/>
      <c r="JJX43" s="407"/>
      <c r="JJY43" s="407"/>
      <c r="JJZ43" s="407"/>
      <c r="JKA43" s="407"/>
      <c r="JKB43" s="407"/>
      <c r="JKC43" s="407"/>
      <c r="JKD43" s="407"/>
      <c r="JKE43" s="407"/>
      <c r="JKF43" s="407"/>
      <c r="JKG43" s="407"/>
      <c r="JKH43" s="407"/>
      <c r="JKI43" s="407"/>
      <c r="JKJ43" s="407"/>
      <c r="JKK43" s="407"/>
      <c r="JKL43" s="407"/>
      <c r="JKM43" s="407"/>
      <c r="JKN43" s="407"/>
      <c r="JKO43" s="407"/>
      <c r="JKP43" s="407"/>
      <c r="JKQ43" s="407"/>
      <c r="JKR43" s="407"/>
      <c r="JKS43" s="407"/>
      <c r="JKT43" s="407"/>
      <c r="JKU43" s="407"/>
      <c r="JKV43" s="407"/>
      <c r="JKW43" s="407"/>
      <c r="JKX43" s="407"/>
      <c r="JKY43" s="407"/>
      <c r="JKZ43" s="407"/>
      <c r="JLA43" s="407"/>
      <c r="JLB43" s="407"/>
      <c r="JLC43" s="407"/>
      <c r="JLD43" s="407"/>
      <c r="JLE43" s="407"/>
      <c r="JLF43" s="407"/>
      <c r="JLG43" s="407"/>
      <c r="JLH43" s="407"/>
      <c r="JLI43" s="407"/>
      <c r="JLJ43" s="407"/>
      <c r="JLK43" s="407"/>
      <c r="JLL43" s="407"/>
      <c r="JLM43" s="407"/>
      <c r="JLN43" s="407"/>
      <c r="JLO43" s="407"/>
      <c r="JLP43" s="407"/>
      <c r="JLQ43" s="407"/>
      <c r="JLR43" s="407"/>
      <c r="JLS43" s="407"/>
      <c r="JLT43" s="407"/>
      <c r="JLU43" s="407"/>
      <c r="JLV43" s="407"/>
      <c r="JLW43" s="407"/>
      <c r="JLX43" s="407"/>
      <c r="JLY43" s="407"/>
      <c r="JLZ43" s="407"/>
      <c r="JMA43" s="407"/>
      <c r="JMB43" s="407"/>
      <c r="JMC43" s="407"/>
      <c r="JMD43" s="407"/>
      <c r="JME43" s="407"/>
      <c r="JMF43" s="407"/>
      <c r="JMG43" s="407"/>
      <c r="JMH43" s="407"/>
      <c r="JMI43" s="407"/>
      <c r="JMJ43" s="407"/>
      <c r="JMK43" s="407"/>
      <c r="JML43" s="407"/>
      <c r="JMM43" s="407"/>
      <c r="JMN43" s="407"/>
      <c r="JMO43" s="407"/>
      <c r="JMP43" s="407"/>
      <c r="JMQ43" s="407"/>
      <c r="JMR43" s="407"/>
      <c r="JMS43" s="407"/>
      <c r="JMT43" s="407"/>
      <c r="JMU43" s="407"/>
      <c r="JMV43" s="407"/>
      <c r="JMW43" s="407"/>
      <c r="JMX43" s="407"/>
      <c r="JMY43" s="407"/>
      <c r="JMZ43" s="407"/>
      <c r="JNA43" s="407"/>
      <c r="JNB43" s="407"/>
      <c r="JNC43" s="407"/>
      <c r="JND43" s="407"/>
      <c r="JNE43" s="407"/>
      <c r="JNF43" s="407"/>
      <c r="JNG43" s="407"/>
      <c r="JNH43" s="407"/>
      <c r="JNI43" s="407"/>
      <c r="JNJ43" s="407"/>
      <c r="JNK43" s="407"/>
      <c r="JNL43" s="407"/>
      <c r="JNM43" s="407"/>
      <c r="JNN43" s="407"/>
      <c r="JNO43" s="407"/>
      <c r="JNP43" s="407"/>
      <c r="JNQ43" s="407"/>
      <c r="JNR43" s="407"/>
      <c r="JNS43" s="407"/>
      <c r="JNT43" s="407"/>
      <c r="JNU43" s="407"/>
      <c r="JNV43" s="407"/>
      <c r="JNW43" s="407"/>
      <c r="JNX43" s="407"/>
      <c r="JNY43" s="407"/>
      <c r="JNZ43" s="407"/>
      <c r="JOA43" s="407"/>
      <c r="JOB43" s="407"/>
      <c r="JOC43" s="407"/>
      <c r="JOD43" s="407"/>
      <c r="JOE43" s="407"/>
      <c r="JOF43" s="407"/>
      <c r="JOG43" s="407"/>
      <c r="JOH43" s="407"/>
      <c r="JOI43" s="407"/>
      <c r="JOJ43" s="407"/>
      <c r="JOK43" s="407"/>
      <c r="JOL43" s="407"/>
      <c r="JOM43" s="407"/>
      <c r="JON43" s="407"/>
      <c r="JOO43" s="407"/>
      <c r="JOP43" s="407"/>
      <c r="JOQ43" s="407"/>
      <c r="JOR43" s="407"/>
      <c r="JOS43" s="407"/>
      <c r="JOT43" s="407"/>
      <c r="JOU43" s="407"/>
      <c r="JOV43" s="407"/>
      <c r="JOW43" s="407"/>
      <c r="JOX43" s="407"/>
      <c r="JOY43" s="407"/>
      <c r="JOZ43" s="407"/>
      <c r="JPA43" s="407"/>
      <c r="JPB43" s="407"/>
      <c r="JPC43" s="407"/>
      <c r="JPD43" s="407"/>
      <c r="JPE43" s="407"/>
      <c r="JPF43" s="407"/>
      <c r="JPG43" s="407"/>
      <c r="JPH43" s="407"/>
      <c r="JPI43" s="407"/>
      <c r="JPJ43" s="407"/>
      <c r="JPK43" s="407"/>
      <c r="JPL43" s="407"/>
      <c r="JPM43" s="407"/>
      <c r="JPN43" s="407"/>
      <c r="JPO43" s="407"/>
      <c r="JPP43" s="407"/>
      <c r="JPQ43" s="407"/>
      <c r="JPR43" s="407"/>
      <c r="JPS43" s="407"/>
      <c r="JPT43" s="407"/>
      <c r="JPU43" s="407"/>
      <c r="JPV43" s="407"/>
      <c r="JPW43" s="407"/>
      <c r="JPX43" s="407"/>
      <c r="JPY43" s="407"/>
      <c r="JPZ43" s="407"/>
      <c r="JQA43" s="407"/>
      <c r="JQB43" s="407"/>
      <c r="JQC43" s="407"/>
      <c r="JQD43" s="407"/>
      <c r="JQE43" s="407"/>
      <c r="JQF43" s="407"/>
      <c r="JQG43" s="407"/>
      <c r="JQH43" s="407"/>
      <c r="JQI43" s="407"/>
      <c r="JQJ43" s="407"/>
      <c r="JQK43" s="407"/>
      <c r="JQL43" s="407"/>
      <c r="JQM43" s="407"/>
      <c r="JQN43" s="407"/>
      <c r="JQO43" s="407"/>
      <c r="JQP43" s="407"/>
      <c r="JQQ43" s="407"/>
      <c r="JQR43" s="407"/>
      <c r="JQS43" s="407"/>
      <c r="JQT43" s="407"/>
      <c r="JQU43" s="407"/>
      <c r="JQV43" s="407"/>
      <c r="JQW43" s="407"/>
      <c r="JQX43" s="407"/>
      <c r="JQY43" s="407"/>
      <c r="JQZ43" s="407"/>
      <c r="JRA43" s="407"/>
      <c r="JRB43" s="407"/>
      <c r="JRC43" s="407"/>
      <c r="JRD43" s="407"/>
      <c r="JRE43" s="407"/>
      <c r="JRF43" s="407"/>
      <c r="JRG43" s="407"/>
      <c r="JRH43" s="407"/>
      <c r="JRI43" s="407"/>
      <c r="JRJ43" s="407"/>
      <c r="JRK43" s="407"/>
      <c r="JRL43" s="407"/>
      <c r="JRM43" s="407"/>
      <c r="JRN43" s="407"/>
      <c r="JRO43" s="407"/>
      <c r="JRP43" s="407"/>
      <c r="JRQ43" s="407"/>
      <c r="JRR43" s="407"/>
      <c r="JRS43" s="407"/>
      <c r="JRT43" s="407"/>
      <c r="JRU43" s="407"/>
      <c r="JRV43" s="407"/>
      <c r="JRW43" s="407"/>
      <c r="JRX43" s="407"/>
      <c r="JRY43" s="407"/>
      <c r="JRZ43" s="407"/>
      <c r="JSA43" s="407"/>
      <c r="JSB43" s="407"/>
      <c r="JSC43" s="407"/>
      <c r="JSD43" s="407"/>
      <c r="JSE43" s="407"/>
      <c r="JSF43" s="407"/>
      <c r="JSG43" s="407"/>
      <c r="JSH43" s="407"/>
      <c r="JSI43" s="407"/>
      <c r="JSJ43" s="407"/>
      <c r="JSK43" s="407"/>
      <c r="JSL43" s="407"/>
      <c r="JSM43" s="407"/>
      <c r="JSN43" s="407"/>
      <c r="JSO43" s="407"/>
      <c r="JSP43" s="407"/>
      <c r="JSQ43" s="407"/>
      <c r="JSR43" s="407"/>
      <c r="JSS43" s="407"/>
      <c r="JST43" s="407"/>
      <c r="JSU43" s="407"/>
      <c r="JSV43" s="407"/>
      <c r="JSW43" s="407"/>
      <c r="JSX43" s="407"/>
      <c r="JSY43" s="407"/>
      <c r="JSZ43" s="407"/>
      <c r="JTA43" s="407"/>
      <c r="JTB43" s="407"/>
      <c r="JTC43" s="407"/>
      <c r="JTD43" s="407"/>
      <c r="JTE43" s="407"/>
      <c r="JTF43" s="407"/>
      <c r="JTG43" s="407"/>
      <c r="JTH43" s="407"/>
      <c r="JTI43" s="407"/>
      <c r="JTJ43" s="407"/>
      <c r="JTK43" s="407"/>
      <c r="JTL43" s="407"/>
      <c r="JTM43" s="407"/>
      <c r="JTN43" s="407"/>
      <c r="JTO43" s="407"/>
      <c r="JTP43" s="407"/>
      <c r="JTQ43" s="407"/>
      <c r="JTR43" s="407"/>
      <c r="JTS43" s="407"/>
      <c r="JTT43" s="407"/>
      <c r="JTU43" s="407"/>
      <c r="JTV43" s="407"/>
      <c r="JTW43" s="407"/>
      <c r="JTX43" s="407"/>
      <c r="JTY43" s="407"/>
      <c r="JTZ43" s="407"/>
      <c r="JUA43" s="407"/>
      <c r="JUB43" s="407"/>
      <c r="JUC43" s="407"/>
      <c r="JUD43" s="407"/>
      <c r="JUE43" s="407"/>
      <c r="JUF43" s="407"/>
      <c r="JUG43" s="407"/>
      <c r="JUH43" s="407"/>
      <c r="JUI43" s="407"/>
      <c r="JUJ43" s="407"/>
      <c r="JUK43" s="407"/>
      <c r="JUL43" s="407"/>
      <c r="JUM43" s="407"/>
      <c r="JUN43" s="407"/>
      <c r="JUO43" s="407"/>
      <c r="JUP43" s="407"/>
      <c r="JUQ43" s="407"/>
      <c r="JUR43" s="407"/>
      <c r="JUS43" s="407"/>
      <c r="JUT43" s="407"/>
      <c r="JUU43" s="407"/>
      <c r="JUV43" s="407"/>
      <c r="JUW43" s="407"/>
      <c r="JUX43" s="407"/>
      <c r="JUY43" s="407"/>
      <c r="JUZ43" s="407"/>
      <c r="JVA43" s="407"/>
      <c r="JVB43" s="407"/>
      <c r="JVC43" s="407"/>
      <c r="JVD43" s="407"/>
      <c r="JVE43" s="407"/>
      <c r="JVF43" s="407"/>
      <c r="JVG43" s="407"/>
      <c r="JVH43" s="407"/>
      <c r="JVI43" s="407"/>
      <c r="JVJ43" s="407"/>
      <c r="JVK43" s="407"/>
      <c r="JVL43" s="407"/>
      <c r="JVM43" s="407"/>
      <c r="JVN43" s="407"/>
      <c r="JVO43" s="407"/>
      <c r="JVP43" s="407"/>
      <c r="JVQ43" s="407"/>
      <c r="JVR43" s="407"/>
      <c r="JVS43" s="407"/>
      <c r="JVT43" s="407"/>
      <c r="JVU43" s="407"/>
      <c r="JVV43" s="407"/>
      <c r="JVW43" s="407"/>
      <c r="JVX43" s="407"/>
      <c r="JVY43" s="407"/>
      <c r="JVZ43" s="407"/>
      <c r="JWA43" s="407"/>
      <c r="JWB43" s="407"/>
      <c r="JWC43" s="407"/>
      <c r="JWD43" s="407"/>
      <c r="JWE43" s="407"/>
      <c r="JWF43" s="407"/>
      <c r="JWG43" s="407"/>
      <c r="JWH43" s="407"/>
      <c r="JWI43" s="407"/>
      <c r="JWJ43" s="407"/>
      <c r="JWK43" s="407"/>
      <c r="JWL43" s="407"/>
      <c r="JWM43" s="407"/>
      <c r="JWN43" s="407"/>
      <c r="JWO43" s="407"/>
      <c r="JWP43" s="407"/>
      <c r="JWQ43" s="407"/>
      <c r="JWR43" s="407"/>
      <c r="JWS43" s="407"/>
      <c r="JWT43" s="407"/>
      <c r="JWU43" s="407"/>
      <c r="JWV43" s="407"/>
      <c r="JWW43" s="407"/>
      <c r="JWX43" s="407"/>
      <c r="JWY43" s="407"/>
      <c r="JWZ43" s="407"/>
      <c r="JXA43" s="407"/>
      <c r="JXB43" s="407"/>
      <c r="JXC43" s="407"/>
      <c r="JXD43" s="407"/>
      <c r="JXE43" s="407"/>
      <c r="JXF43" s="407"/>
      <c r="JXG43" s="407"/>
      <c r="JXH43" s="407"/>
      <c r="JXI43" s="407"/>
      <c r="JXJ43" s="407"/>
      <c r="JXK43" s="407"/>
      <c r="JXL43" s="407"/>
      <c r="JXM43" s="407"/>
      <c r="JXN43" s="407"/>
      <c r="JXO43" s="407"/>
      <c r="JXP43" s="407"/>
      <c r="JXQ43" s="407"/>
      <c r="JXR43" s="407"/>
      <c r="JXS43" s="407"/>
      <c r="JXT43" s="407"/>
      <c r="JXU43" s="407"/>
      <c r="JXV43" s="407"/>
      <c r="JXW43" s="407"/>
      <c r="JXX43" s="407"/>
      <c r="JXY43" s="407"/>
      <c r="JXZ43" s="407"/>
      <c r="JYA43" s="407"/>
      <c r="JYB43" s="407"/>
      <c r="JYC43" s="407"/>
      <c r="JYD43" s="407"/>
      <c r="JYE43" s="407"/>
      <c r="JYF43" s="407"/>
      <c r="JYG43" s="407"/>
      <c r="JYH43" s="407"/>
      <c r="JYI43" s="407"/>
      <c r="JYJ43" s="407"/>
      <c r="JYK43" s="407"/>
      <c r="JYL43" s="407"/>
      <c r="JYM43" s="407"/>
      <c r="JYN43" s="407"/>
      <c r="JYO43" s="407"/>
      <c r="JYP43" s="407"/>
      <c r="JYQ43" s="407"/>
      <c r="JYR43" s="407"/>
      <c r="JYS43" s="407"/>
      <c r="JYT43" s="407"/>
      <c r="JYU43" s="407"/>
      <c r="JYV43" s="407"/>
      <c r="JYW43" s="407"/>
      <c r="JYX43" s="407"/>
      <c r="JYY43" s="407"/>
      <c r="JYZ43" s="407"/>
      <c r="JZA43" s="407"/>
      <c r="JZB43" s="407"/>
      <c r="JZC43" s="407"/>
      <c r="JZD43" s="407"/>
      <c r="JZE43" s="407"/>
      <c r="JZF43" s="407"/>
      <c r="JZG43" s="407"/>
      <c r="JZH43" s="407"/>
      <c r="JZI43" s="407"/>
      <c r="JZJ43" s="407"/>
      <c r="JZK43" s="407"/>
      <c r="JZL43" s="407"/>
      <c r="JZM43" s="407"/>
      <c r="JZN43" s="407"/>
      <c r="JZO43" s="407"/>
      <c r="JZP43" s="407"/>
      <c r="JZQ43" s="407"/>
      <c r="JZR43" s="407"/>
      <c r="JZS43" s="407"/>
      <c r="JZT43" s="407"/>
      <c r="JZU43" s="407"/>
      <c r="JZV43" s="407"/>
      <c r="JZW43" s="407"/>
      <c r="JZX43" s="407"/>
      <c r="JZY43" s="407"/>
      <c r="JZZ43" s="407"/>
      <c r="KAA43" s="407"/>
      <c r="KAB43" s="407"/>
      <c r="KAC43" s="407"/>
      <c r="KAD43" s="407"/>
      <c r="KAE43" s="407"/>
      <c r="KAF43" s="407"/>
      <c r="KAG43" s="407"/>
      <c r="KAH43" s="407"/>
      <c r="KAI43" s="407"/>
      <c r="KAJ43" s="407"/>
      <c r="KAK43" s="407"/>
      <c r="KAL43" s="407"/>
      <c r="KAM43" s="407"/>
      <c r="KAN43" s="407"/>
      <c r="KAO43" s="407"/>
      <c r="KAP43" s="407"/>
      <c r="KAQ43" s="407"/>
      <c r="KAR43" s="407"/>
      <c r="KAS43" s="407"/>
      <c r="KAT43" s="407"/>
      <c r="KAU43" s="407"/>
      <c r="KAV43" s="407"/>
      <c r="KAW43" s="407"/>
      <c r="KAX43" s="407"/>
      <c r="KAY43" s="407"/>
      <c r="KAZ43" s="407"/>
      <c r="KBA43" s="407"/>
      <c r="KBB43" s="407"/>
      <c r="KBC43" s="407"/>
      <c r="KBD43" s="407"/>
      <c r="KBE43" s="407"/>
      <c r="KBF43" s="407"/>
      <c r="KBG43" s="407"/>
      <c r="KBH43" s="407"/>
      <c r="KBI43" s="407"/>
      <c r="KBJ43" s="407"/>
      <c r="KBK43" s="407"/>
      <c r="KBL43" s="407"/>
      <c r="KBM43" s="407"/>
      <c r="KBN43" s="407"/>
      <c r="KBO43" s="407"/>
      <c r="KBP43" s="407"/>
      <c r="KBQ43" s="407"/>
      <c r="KBR43" s="407"/>
      <c r="KBS43" s="407"/>
      <c r="KBT43" s="407"/>
      <c r="KBU43" s="407"/>
      <c r="KBV43" s="407"/>
      <c r="KBW43" s="407"/>
      <c r="KBX43" s="407"/>
      <c r="KBY43" s="407"/>
      <c r="KBZ43" s="407"/>
      <c r="KCA43" s="407"/>
      <c r="KCB43" s="407"/>
      <c r="KCC43" s="407"/>
      <c r="KCD43" s="407"/>
      <c r="KCE43" s="407"/>
      <c r="KCF43" s="407"/>
      <c r="KCG43" s="407"/>
      <c r="KCH43" s="407"/>
      <c r="KCI43" s="407"/>
      <c r="KCJ43" s="407"/>
      <c r="KCK43" s="407"/>
      <c r="KCL43" s="407"/>
      <c r="KCM43" s="407"/>
      <c r="KCN43" s="407"/>
      <c r="KCO43" s="407"/>
      <c r="KCP43" s="407"/>
      <c r="KCQ43" s="407"/>
      <c r="KCR43" s="407"/>
      <c r="KCS43" s="407"/>
      <c r="KCT43" s="407"/>
      <c r="KCU43" s="407"/>
      <c r="KCV43" s="407"/>
      <c r="KCW43" s="407"/>
      <c r="KCX43" s="407"/>
      <c r="KCY43" s="407"/>
      <c r="KCZ43" s="407"/>
      <c r="KDA43" s="407"/>
      <c r="KDB43" s="407"/>
      <c r="KDC43" s="407"/>
      <c r="KDD43" s="407"/>
      <c r="KDE43" s="407"/>
      <c r="KDF43" s="407"/>
      <c r="KDG43" s="407"/>
      <c r="KDH43" s="407"/>
      <c r="KDI43" s="407"/>
      <c r="KDJ43" s="407"/>
      <c r="KDK43" s="407"/>
      <c r="KDL43" s="407"/>
      <c r="KDM43" s="407"/>
      <c r="KDN43" s="407"/>
      <c r="KDO43" s="407"/>
      <c r="KDP43" s="407"/>
      <c r="KDQ43" s="407"/>
      <c r="KDR43" s="407"/>
      <c r="KDS43" s="407"/>
      <c r="KDT43" s="407"/>
      <c r="KDU43" s="407"/>
      <c r="KDV43" s="407"/>
      <c r="KDW43" s="407"/>
      <c r="KDX43" s="407"/>
      <c r="KDY43" s="407"/>
      <c r="KDZ43" s="407"/>
      <c r="KEA43" s="407"/>
      <c r="KEB43" s="407"/>
      <c r="KEC43" s="407"/>
      <c r="KED43" s="407"/>
      <c r="KEE43" s="407"/>
      <c r="KEF43" s="407"/>
      <c r="KEG43" s="407"/>
      <c r="KEH43" s="407"/>
      <c r="KEI43" s="407"/>
      <c r="KEJ43" s="407"/>
      <c r="KEK43" s="407"/>
      <c r="KEL43" s="407"/>
      <c r="KEM43" s="407"/>
      <c r="KEN43" s="407"/>
      <c r="KEO43" s="407"/>
      <c r="KEP43" s="407"/>
      <c r="KEQ43" s="407"/>
      <c r="KER43" s="407"/>
      <c r="KES43" s="407"/>
      <c r="KET43" s="407"/>
      <c r="KEU43" s="407"/>
      <c r="KEV43" s="407"/>
      <c r="KEW43" s="407"/>
      <c r="KEX43" s="407"/>
      <c r="KEY43" s="407"/>
      <c r="KEZ43" s="407"/>
      <c r="KFA43" s="407"/>
      <c r="KFB43" s="407"/>
      <c r="KFC43" s="407"/>
      <c r="KFD43" s="407"/>
      <c r="KFE43" s="407"/>
      <c r="KFF43" s="407"/>
      <c r="KFG43" s="407"/>
      <c r="KFH43" s="407"/>
      <c r="KFI43" s="407"/>
      <c r="KFJ43" s="407"/>
      <c r="KFK43" s="407"/>
      <c r="KFL43" s="407"/>
      <c r="KFM43" s="407"/>
      <c r="KFN43" s="407"/>
      <c r="KFO43" s="407"/>
      <c r="KFP43" s="407"/>
      <c r="KFQ43" s="407"/>
      <c r="KFR43" s="407"/>
      <c r="KFS43" s="407"/>
      <c r="KFT43" s="407"/>
      <c r="KFU43" s="407"/>
      <c r="KFV43" s="407"/>
      <c r="KFW43" s="407"/>
      <c r="KFX43" s="407"/>
      <c r="KFY43" s="407"/>
      <c r="KFZ43" s="407"/>
      <c r="KGA43" s="407"/>
      <c r="KGB43" s="407"/>
      <c r="KGC43" s="407"/>
      <c r="KGD43" s="407"/>
      <c r="KGE43" s="407"/>
      <c r="KGF43" s="407"/>
      <c r="KGG43" s="407"/>
      <c r="KGH43" s="407"/>
      <c r="KGI43" s="407"/>
      <c r="KGJ43" s="407"/>
      <c r="KGK43" s="407"/>
      <c r="KGL43" s="407"/>
      <c r="KGM43" s="407"/>
      <c r="KGN43" s="407"/>
      <c r="KGO43" s="407"/>
      <c r="KGP43" s="407"/>
      <c r="KGQ43" s="407"/>
      <c r="KGR43" s="407"/>
      <c r="KGS43" s="407"/>
      <c r="KGT43" s="407"/>
      <c r="KGU43" s="407"/>
      <c r="KGV43" s="407"/>
      <c r="KGW43" s="407"/>
      <c r="KGX43" s="407"/>
      <c r="KGY43" s="407"/>
      <c r="KGZ43" s="407"/>
      <c r="KHA43" s="407"/>
      <c r="KHB43" s="407"/>
      <c r="KHC43" s="407"/>
      <c r="KHD43" s="407"/>
      <c r="KHE43" s="407"/>
      <c r="KHF43" s="407"/>
      <c r="KHG43" s="407"/>
      <c r="KHH43" s="407"/>
      <c r="KHI43" s="407"/>
      <c r="KHJ43" s="407"/>
      <c r="KHK43" s="407"/>
      <c r="KHL43" s="407"/>
      <c r="KHM43" s="407"/>
      <c r="KHN43" s="407"/>
      <c r="KHO43" s="407"/>
      <c r="KHP43" s="407"/>
      <c r="KHQ43" s="407"/>
      <c r="KHR43" s="407"/>
      <c r="KHS43" s="407"/>
      <c r="KHT43" s="407"/>
      <c r="KHU43" s="407"/>
      <c r="KHV43" s="407"/>
      <c r="KHW43" s="407"/>
      <c r="KHX43" s="407"/>
      <c r="KHY43" s="407"/>
      <c r="KHZ43" s="407"/>
      <c r="KIA43" s="407"/>
      <c r="KIB43" s="407"/>
      <c r="KIC43" s="407"/>
      <c r="KID43" s="407"/>
      <c r="KIE43" s="407"/>
      <c r="KIF43" s="407"/>
      <c r="KIG43" s="407"/>
      <c r="KIH43" s="407"/>
      <c r="KII43" s="407"/>
      <c r="KIJ43" s="407"/>
      <c r="KIK43" s="407"/>
      <c r="KIL43" s="407"/>
      <c r="KIM43" s="407"/>
      <c r="KIN43" s="407"/>
      <c r="KIO43" s="407"/>
      <c r="KIP43" s="407"/>
      <c r="KIQ43" s="407"/>
      <c r="KIR43" s="407"/>
      <c r="KIS43" s="407"/>
      <c r="KIT43" s="407"/>
      <c r="KIU43" s="407"/>
      <c r="KIV43" s="407"/>
      <c r="KIW43" s="407"/>
      <c r="KIX43" s="407"/>
      <c r="KIY43" s="407"/>
      <c r="KIZ43" s="407"/>
      <c r="KJA43" s="407"/>
      <c r="KJB43" s="407"/>
      <c r="KJC43" s="407"/>
      <c r="KJD43" s="407"/>
      <c r="KJE43" s="407"/>
      <c r="KJF43" s="407"/>
      <c r="KJG43" s="407"/>
      <c r="KJH43" s="407"/>
      <c r="KJI43" s="407"/>
      <c r="KJJ43" s="407"/>
      <c r="KJK43" s="407"/>
      <c r="KJL43" s="407"/>
      <c r="KJM43" s="407"/>
      <c r="KJN43" s="407"/>
      <c r="KJO43" s="407"/>
      <c r="KJP43" s="407"/>
      <c r="KJQ43" s="407"/>
      <c r="KJR43" s="407"/>
      <c r="KJS43" s="407"/>
      <c r="KJT43" s="407"/>
      <c r="KJU43" s="407"/>
      <c r="KJV43" s="407"/>
      <c r="KJW43" s="407"/>
      <c r="KJX43" s="407"/>
      <c r="KJY43" s="407"/>
      <c r="KJZ43" s="407"/>
      <c r="KKA43" s="407"/>
      <c r="KKB43" s="407"/>
      <c r="KKC43" s="407"/>
      <c r="KKD43" s="407"/>
      <c r="KKE43" s="407"/>
      <c r="KKF43" s="407"/>
      <c r="KKG43" s="407"/>
      <c r="KKH43" s="407"/>
      <c r="KKI43" s="407"/>
      <c r="KKJ43" s="407"/>
      <c r="KKK43" s="407"/>
      <c r="KKL43" s="407"/>
      <c r="KKM43" s="407"/>
      <c r="KKN43" s="407"/>
      <c r="KKO43" s="407"/>
      <c r="KKP43" s="407"/>
      <c r="KKQ43" s="407"/>
      <c r="KKR43" s="407"/>
      <c r="KKS43" s="407"/>
      <c r="KKT43" s="407"/>
      <c r="KKU43" s="407"/>
      <c r="KKV43" s="407"/>
      <c r="KKW43" s="407"/>
      <c r="KKX43" s="407"/>
      <c r="KKY43" s="407"/>
      <c r="KKZ43" s="407"/>
      <c r="KLA43" s="407"/>
      <c r="KLB43" s="407"/>
      <c r="KLC43" s="407"/>
      <c r="KLD43" s="407"/>
      <c r="KLE43" s="407"/>
      <c r="KLF43" s="407"/>
      <c r="KLG43" s="407"/>
      <c r="KLH43" s="407"/>
      <c r="KLI43" s="407"/>
      <c r="KLJ43" s="407"/>
      <c r="KLK43" s="407"/>
      <c r="KLL43" s="407"/>
      <c r="KLM43" s="407"/>
      <c r="KLN43" s="407"/>
      <c r="KLO43" s="407"/>
      <c r="KLP43" s="407"/>
      <c r="KLQ43" s="407"/>
      <c r="KLR43" s="407"/>
      <c r="KLS43" s="407"/>
      <c r="KLT43" s="407"/>
      <c r="KLU43" s="407"/>
      <c r="KLV43" s="407"/>
      <c r="KLW43" s="407"/>
      <c r="KLX43" s="407"/>
      <c r="KLY43" s="407"/>
      <c r="KLZ43" s="407"/>
      <c r="KMA43" s="407"/>
      <c r="KMB43" s="407"/>
      <c r="KMC43" s="407"/>
      <c r="KMD43" s="407"/>
      <c r="KME43" s="407"/>
      <c r="KMF43" s="407"/>
      <c r="KMG43" s="407"/>
      <c r="KMH43" s="407"/>
      <c r="KMI43" s="407"/>
      <c r="KMJ43" s="407"/>
      <c r="KMK43" s="407"/>
      <c r="KML43" s="407"/>
      <c r="KMM43" s="407"/>
      <c r="KMN43" s="407"/>
      <c r="KMO43" s="407"/>
      <c r="KMP43" s="407"/>
      <c r="KMQ43" s="407"/>
      <c r="KMR43" s="407"/>
      <c r="KMS43" s="407"/>
      <c r="KMT43" s="407"/>
      <c r="KMU43" s="407"/>
      <c r="KMV43" s="407"/>
      <c r="KMW43" s="407"/>
      <c r="KMX43" s="407"/>
      <c r="KMY43" s="407"/>
      <c r="KMZ43" s="407"/>
      <c r="KNA43" s="407"/>
      <c r="KNB43" s="407"/>
      <c r="KNC43" s="407"/>
      <c r="KND43" s="407"/>
      <c r="KNE43" s="407"/>
      <c r="KNF43" s="407"/>
      <c r="KNG43" s="407"/>
      <c r="KNH43" s="407"/>
      <c r="KNI43" s="407"/>
      <c r="KNJ43" s="407"/>
      <c r="KNK43" s="407"/>
      <c r="KNL43" s="407"/>
      <c r="KNM43" s="407"/>
      <c r="KNN43" s="407"/>
      <c r="KNO43" s="407"/>
      <c r="KNP43" s="407"/>
      <c r="KNQ43" s="407"/>
      <c r="KNR43" s="407"/>
      <c r="KNS43" s="407"/>
      <c r="KNT43" s="407"/>
      <c r="KNU43" s="407"/>
      <c r="KNV43" s="407"/>
      <c r="KNW43" s="407"/>
      <c r="KNX43" s="407"/>
      <c r="KNY43" s="407"/>
      <c r="KNZ43" s="407"/>
      <c r="KOA43" s="407"/>
      <c r="KOB43" s="407"/>
      <c r="KOC43" s="407"/>
      <c r="KOD43" s="407"/>
      <c r="KOE43" s="407"/>
      <c r="KOF43" s="407"/>
      <c r="KOG43" s="407"/>
      <c r="KOH43" s="407"/>
      <c r="KOI43" s="407"/>
      <c r="KOJ43" s="407"/>
      <c r="KOK43" s="407"/>
      <c r="KOL43" s="407"/>
      <c r="KOM43" s="407"/>
      <c r="KON43" s="407"/>
      <c r="KOO43" s="407"/>
      <c r="KOP43" s="407"/>
      <c r="KOQ43" s="407"/>
      <c r="KOR43" s="407"/>
      <c r="KOS43" s="407"/>
      <c r="KOT43" s="407"/>
      <c r="KOU43" s="407"/>
      <c r="KOV43" s="407"/>
      <c r="KOW43" s="407"/>
      <c r="KOX43" s="407"/>
      <c r="KOY43" s="407"/>
      <c r="KOZ43" s="407"/>
      <c r="KPA43" s="407"/>
      <c r="KPB43" s="407"/>
      <c r="KPC43" s="407"/>
      <c r="KPD43" s="407"/>
      <c r="KPE43" s="407"/>
      <c r="KPF43" s="407"/>
      <c r="KPG43" s="407"/>
      <c r="KPH43" s="407"/>
      <c r="KPI43" s="407"/>
      <c r="KPJ43" s="407"/>
      <c r="KPK43" s="407"/>
      <c r="KPL43" s="407"/>
      <c r="KPM43" s="407"/>
      <c r="KPN43" s="407"/>
      <c r="KPO43" s="407"/>
      <c r="KPP43" s="407"/>
      <c r="KPQ43" s="407"/>
      <c r="KPR43" s="407"/>
      <c r="KPS43" s="407"/>
      <c r="KPT43" s="407"/>
      <c r="KPU43" s="407"/>
      <c r="KPV43" s="407"/>
      <c r="KPW43" s="407"/>
      <c r="KPX43" s="407"/>
      <c r="KPY43" s="407"/>
      <c r="KPZ43" s="407"/>
      <c r="KQA43" s="407"/>
      <c r="KQB43" s="407"/>
      <c r="KQC43" s="407"/>
      <c r="KQD43" s="407"/>
      <c r="KQE43" s="407"/>
      <c r="KQF43" s="407"/>
      <c r="KQG43" s="407"/>
      <c r="KQH43" s="407"/>
      <c r="KQI43" s="407"/>
      <c r="KQJ43" s="407"/>
      <c r="KQK43" s="407"/>
      <c r="KQL43" s="407"/>
      <c r="KQM43" s="407"/>
      <c r="KQN43" s="407"/>
      <c r="KQO43" s="407"/>
      <c r="KQP43" s="407"/>
      <c r="KQQ43" s="407"/>
      <c r="KQR43" s="407"/>
      <c r="KQS43" s="407"/>
      <c r="KQT43" s="407"/>
      <c r="KQU43" s="407"/>
      <c r="KQV43" s="407"/>
      <c r="KQW43" s="407"/>
      <c r="KQX43" s="407"/>
      <c r="KQY43" s="407"/>
      <c r="KQZ43" s="407"/>
      <c r="KRA43" s="407"/>
      <c r="KRB43" s="407"/>
      <c r="KRC43" s="407"/>
      <c r="KRD43" s="407"/>
      <c r="KRE43" s="407"/>
      <c r="KRF43" s="407"/>
      <c r="KRG43" s="407"/>
      <c r="KRH43" s="407"/>
      <c r="KRI43" s="407"/>
      <c r="KRJ43" s="407"/>
      <c r="KRK43" s="407"/>
      <c r="KRL43" s="407"/>
      <c r="KRM43" s="407"/>
      <c r="KRN43" s="407"/>
      <c r="KRO43" s="407"/>
      <c r="KRP43" s="407"/>
      <c r="KRQ43" s="407"/>
      <c r="KRR43" s="407"/>
      <c r="KRS43" s="407"/>
      <c r="KRT43" s="407"/>
      <c r="KRU43" s="407"/>
      <c r="KRV43" s="407"/>
      <c r="KRW43" s="407"/>
      <c r="KRX43" s="407"/>
      <c r="KRY43" s="407"/>
      <c r="KRZ43" s="407"/>
      <c r="KSA43" s="407"/>
      <c r="KSB43" s="407"/>
      <c r="KSC43" s="407"/>
      <c r="KSD43" s="407"/>
      <c r="KSE43" s="407"/>
      <c r="KSF43" s="407"/>
      <c r="KSG43" s="407"/>
      <c r="KSH43" s="407"/>
      <c r="KSI43" s="407"/>
      <c r="KSJ43" s="407"/>
      <c r="KSK43" s="407"/>
      <c r="KSL43" s="407"/>
      <c r="KSM43" s="407"/>
      <c r="KSN43" s="407"/>
      <c r="KSO43" s="407"/>
      <c r="KSP43" s="407"/>
      <c r="KSQ43" s="407"/>
      <c r="KSR43" s="407"/>
      <c r="KSS43" s="407"/>
      <c r="KST43" s="407"/>
      <c r="KSU43" s="407"/>
      <c r="KSV43" s="407"/>
      <c r="KSW43" s="407"/>
      <c r="KSX43" s="407"/>
      <c r="KSY43" s="407"/>
      <c r="KSZ43" s="407"/>
      <c r="KTA43" s="407"/>
      <c r="KTB43" s="407"/>
      <c r="KTC43" s="407"/>
      <c r="KTD43" s="407"/>
      <c r="KTE43" s="407"/>
      <c r="KTF43" s="407"/>
      <c r="KTG43" s="407"/>
      <c r="KTH43" s="407"/>
      <c r="KTI43" s="407"/>
      <c r="KTJ43" s="407"/>
      <c r="KTK43" s="407"/>
      <c r="KTL43" s="407"/>
      <c r="KTM43" s="407"/>
      <c r="KTN43" s="407"/>
      <c r="KTO43" s="407"/>
      <c r="KTP43" s="407"/>
      <c r="KTQ43" s="407"/>
      <c r="KTR43" s="407"/>
      <c r="KTS43" s="407"/>
      <c r="KTT43" s="407"/>
      <c r="KTU43" s="407"/>
      <c r="KTV43" s="407"/>
      <c r="KTW43" s="407"/>
      <c r="KTX43" s="407"/>
      <c r="KTY43" s="407"/>
      <c r="KTZ43" s="407"/>
      <c r="KUA43" s="407"/>
      <c r="KUB43" s="407"/>
      <c r="KUC43" s="407"/>
      <c r="KUD43" s="407"/>
      <c r="KUE43" s="407"/>
      <c r="KUF43" s="407"/>
      <c r="KUG43" s="407"/>
      <c r="KUH43" s="407"/>
      <c r="KUI43" s="407"/>
      <c r="KUJ43" s="407"/>
      <c r="KUK43" s="407"/>
      <c r="KUL43" s="407"/>
      <c r="KUM43" s="407"/>
      <c r="KUN43" s="407"/>
      <c r="KUO43" s="407"/>
      <c r="KUP43" s="407"/>
      <c r="KUQ43" s="407"/>
      <c r="KUR43" s="407"/>
      <c r="KUS43" s="407"/>
      <c r="KUT43" s="407"/>
      <c r="KUU43" s="407"/>
      <c r="KUV43" s="407"/>
      <c r="KUW43" s="407"/>
      <c r="KUX43" s="407"/>
      <c r="KUY43" s="407"/>
      <c r="KUZ43" s="407"/>
      <c r="KVA43" s="407"/>
      <c r="KVB43" s="407"/>
      <c r="KVC43" s="407"/>
      <c r="KVD43" s="407"/>
      <c r="KVE43" s="407"/>
      <c r="KVF43" s="407"/>
      <c r="KVG43" s="407"/>
      <c r="KVH43" s="407"/>
      <c r="KVI43" s="407"/>
      <c r="KVJ43" s="407"/>
      <c r="KVK43" s="407"/>
      <c r="KVL43" s="407"/>
      <c r="KVM43" s="407"/>
      <c r="KVN43" s="407"/>
      <c r="KVO43" s="407"/>
      <c r="KVP43" s="407"/>
      <c r="KVQ43" s="407"/>
      <c r="KVR43" s="407"/>
      <c r="KVS43" s="407"/>
      <c r="KVT43" s="407"/>
      <c r="KVU43" s="407"/>
      <c r="KVV43" s="407"/>
      <c r="KVW43" s="407"/>
      <c r="KVX43" s="407"/>
      <c r="KVY43" s="407"/>
      <c r="KVZ43" s="407"/>
      <c r="KWA43" s="407"/>
      <c r="KWB43" s="407"/>
      <c r="KWC43" s="407"/>
      <c r="KWD43" s="407"/>
      <c r="KWE43" s="407"/>
      <c r="KWF43" s="407"/>
      <c r="KWG43" s="407"/>
      <c r="KWH43" s="407"/>
      <c r="KWI43" s="407"/>
      <c r="KWJ43" s="407"/>
      <c r="KWK43" s="407"/>
      <c r="KWL43" s="407"/>
      <c r="KWM43" s="407"/>
      <c r="KWN43" s="407"/>
      <c r="KWO43" s="407"/>
      <c r="KWP43" s="407"/>
      <c r="KWQ43" s="407"/>
      <c r="KWR43" s="407"/>
      <c r="KWS43" s="407"/>
      <c r="KWT43" s="407"/>
      <c r="KWU43" s="407"/>
      <c r="KWV43" s="407"/>
      <c r="KWW43" s="407"/>
      <c r="KWX43" s="407"/>
      <c r="KWY43" s="407"/>
      <c r="KWZ43" s="407"/>
      <c r="KXA43" s="407"/>
      <c r="KXB43" s="407"/>
      <c r="KXC43" s="407"/>
      <c r="KXD43" s="407"/>
      <c r="KXE43" s="407"/>
      <c r="KXF43" s="407"/>
      <c r="KXG43" s="407"/>
      <c r="KXH43" s="407"/>
      <c r="KXI43" s="407"/>
      <c r="KXJ43" s="407"/>
      <c r="KXK43" s="407"/>
      <c r="KXL43" s="407"/>
      <c r="KXM43" s="407"/>
      <c r="KXN43" s="407"/>
      <c r="KXO43" s="407"/>
      <c r="KXP43" s="407"/>
      <c r="KXQ43" s="407"/>
      <c r="KXR43" s="407"/>
      <c r="KXS43" s="407"/>
      <c r="KXT43" s="407"/>
      <c r="KXU43" s="407"/>
      <c r="KXV43" s="407"/>
      <c r="KXW43" s="407"/>
      <c r="KXX43" s="407"/>
      <c r="KXY43" s="407"/>
      <c r="KXZ43" s="407"/>
      <c r="KYA43" s="407"/>
      <c r="KYB43" s="407"/>
      <c r="KYC43" s="407"/>
      <c r="KYD43" s="407"/>
      <c r="KYE43" s="407"/>
      <c r="KYF43" s="407"/>
      <c r="KYG43" s="407"/>
      <c r="KYH43" s="407"/>
      <c r="KYI43" s="407"/>
      <c r="KYJ43" s="407"/>
      <c r="KYK43" s="407"/>
      <c r="KYL43" s="407"/>
      <c r="KYM43" s="407"/>
      <c r="KYN43" s="407"/>
      <c r="KYO43" s="407"/>
      <c r="KYP43" s="407"/>
      <c r="KYQ43" s="407"/>
      <c r="KYR43" s="407"/>
      <c r="KYS43" s="407"/>
      <c r="KYT43" s="407"/>
      <c r="KYU43" s="407"/>
      <c r="KYV43" s="407"/>
      <c r="KYW43" s="407"/>
      <c r="KYX43" s="407"/>
      <c r="KYY43" s="407"/>
      <c r="KYZ43" s="407"/>
      <c r="KZA43" s="407"/>
      <c r="KZB43" s="407"/>
      <c r="KZC43" s="407"/>
      <c r="KZD43" s="407"/>
      <c r="KZE43" s="407"/>
      <c r="KZF43" s="407"/>
      <c r="KZG43" s="407"/>
      <c r="KZH43" s="407"/>
      <c r="KZI43" s="407"/>
      <c r="KZJ43" s="407"/>
      <c r="KZK43" s="407"/>
      <c r="KZL43" s="407"/>
      <c r="KZM43" s="407"/>
      <c r="KZN43" s="407"/>
      <c r="KZO43" s="407"/>
      <c r="KZP43" s="407"/>
      <c r="KZQ43" s="407"/>
      <c r="KZR43" s="407"/>
      <c r="KZS43" s="407"/>
      <c r="KZT43" s="407"/>
      <c r="KZU43" s="407"/>
      <c r="KZV43" s="407"/>
      <c r="KZW43" s="407"/>
      <c r="KZX43" s="407"/>
      <c r="KZY43" s="407"/>
      <c r="KZZ43" s="407"/>
      <c r="LAA43" s="407"/>
      <c r="LAB43" s="407"/>
      <c r="LAC43" s="407"/>
      <c r="LAD43" s="407"/>
      <c r="LAE43" s="407"/>
      <c r="LAF43" s="407"/>
      <c r="LAG43" s="407"/>
      <c r="LAH43" s="407"/>
      <c r="LAI43" s="407"/>
      <c r="LAJ43" s="407"/>
      <c r="LAK43" s="407"/>
      <c r="LAL43" s="407"/>
      <c r="LAM43" s="407"/>
      <c r="LAN43" s="407"/>
      <c r="LAO43" s="407"/>
      <c r="LAP43" s="407"/>
      <c r="LAQ43" s="407"/>
      <c r="LAR43" s="407"/>
      <c r="LAS43" s="407"/>
      <c r="LAT43" s="407"/>
      <c r="LAU43" s="407"/>
      <c r="LAV43" s="407"/>
      <c r="LAW43" s="407"/>
      <c r="LAX43" s="407"/>
      <c r="LAY43" s="407"/>
      <c r="LAZ43" s="407"/>
      <c r="LBA43" s="407"/>
      <c r="LBB43" s="407"/>
      <c r="LBC43" s="407"/>
      <c r="LBD43" s="407"/>
      <c r="LBE43" s="407"/>
      <c r="LBF43" s="407"/>
      <c r="LBG43" s="407"/>
      <c r="LBH43" s="407"/>
      <c r="LBI43" s="407"/>
      <c r="LBJ43" s="407"/>
      <c r="LBK43" s="407"/>
      <c r="LBL43" s="407"/>
      <c r="LBM43" s="407"/>
      <c r="LBN43" s="407"/>
      <c r="LBO43" s="407"/>
      <c r="LBP43" s="407"/>
      <c r="LBQ43" s="407"/>
      <c r="LBR43" s="407"/>
      <c r="LBS43" s="407"/>
      <c r="LBT43" s="407"/>
      <c r="LBU43" s="407"/>
      <c r="LBV43" s="407"/>
      <c r="LBW43" s="407"/>
      <c r="LBX43" s="407"/>
      <c r="LBY43" s="407"/>
      <c r="LBZ43" s="407"/>
      <c r="LCA43" s="407"/>
      <c r="LCB43" s="407"/>
      <c r="LCC43" s="407"/>
      <c r="LCD43" s="407"/>
      <c r="LCE43" s="407"/>
      <c r="LCF43" s="407"/>
      <c r="LCG43" s="407"/>
      <c r="LCH43" s="407"/>
      <c r="LCI43" s="407"/>
      <c r="LCJ43" s="407"/>
      <c r="LCK43" s="407"/>
      <c r="LCL43" s="407"/>
      <c r="LCM43" s="407"/>
      <c r="LCN43" s="407"/>
      <c r="LCO43" s="407"/>
      <c r="LCP43" s="407"/>
      <c r="LCQ43" s="407"/>
      <c r="LCR43" s="407"/>
      <c r="LCS43" s="407"/>
      <c r="LCT43" s="407"/>
      <c r="LCU43" s="407"/>
      <c r="LCV43" s="407"/>
      <c r="LCW43" s="407"/>
      <c r="LCX43" s="407"/>
      <c r="LCY43" s="407"/>
      <c r="LCZ43" s="407"/>
      <c r="LDA43" s="407"/>
      <c r="LDB43" s="407"/>
      <c r="LDC43" s="407"/>
      <c r="LDD43" s="407"/>
      <c r="LDE43" s="407"/>
      <c r="LDF43" s="407"/>
      <c r="LDG43" s="407"/>
      <c r="LDH43" s="407"/>
      <c r="LDI43" s="407"/>
      <c r="LDJ43" s="407"/>
      <c r="LDK43" s="407"/>
      <c r="LDL43" s="407"/>
      <c r="LDM43" s="407"/>
      <c r="LDN43" s="407"/>
      <c r="LDO43" s="407"/>
      <c r="LDP43" s="407"/>
      <c r="LDQ43" s="407"/>
      <c r="LDR43" s="407"/>
      <c r="LDS43" s="407"/>
      <c r="LDT43" s="407"/>
      <c r="LDU43" s="407"/>
      <c r="LDV43" s="407"/>
      <c r="LDW43" s="407"/>
      <c r="LDX43" s="407"/>
      <c r="LDY43" s="407"/>
      <c r="LDZ43" s="407"/>
      <c r="LEA43" s="407"/>
      <c r="LEB43" s="407"/>
      <c r="LEC43" s="407"/>
      <c r="LED43" s="407"/>
      <c r="LEE43" s="407"/>
      <c r="LEF43" s="407"/>
      <c r="LEG43" s="407"/>
      <c r="LEH43" s="407"/>
      <c r="LEI43" s="407"/>
      <c r="LEJ43" s="407"/>
      <c r="LEK43" s="407"/>
      <c r="LEL43" s="407"/>
      <c r="LEM43" s="407"/>
      <c r="LEN43" s="407"/>
      <c r="LEO43" s="407"/>
      <c r="LEP43" s="407"/>
      <c r="LEQ43" s="407"/>
      <c r="LER43" s="407"/>
      <c r="LES43" s="407"/>
      <c r="LET43" s="407"/>
      <c r="LEU43" s="407"/>
      <c r="LEV43" s="407"/>
      <c r="LEW43" s="407"/>
      <c r="LEX43" s="407"/>
      <c r="LEY43" s="407"/>
      <c r="LEZ43" s="407"/>
      <c r="LFA43" s="407"/>
      <c r="LFB43" s="407"/>
      <c r="LFC43" s="407"/>
      <c r="LFD43" s="407"/>
      <c r="LFE43" s="407"/>
      <c r="LFF43" s="407"/>
      <c r="LFG43" s="407"/>
      <c r="LFH43" s="407"/>
      <c r="LFI43" s="407"/>
      <c r="LFJ43" s="407"/>
      <c r="LFK43" s="407"/>
      <c r="LFL43" s="407"/>
      <c r="LFM43" s="407"/>
      <c r="LFN43" s="407"/>
      <c r="LFO43" s="407"/>
      <c r="LFP43" s="407"/>
      <c r="LFQ43" s="407"/>
      <c r="LFR43" s="407"/>
      <c r="LFS43" s="407"/>
      <c r="LFT43" s="407"/>
      <c r="LFU43" s="407"/>
      <c r="LFV43" s="407"/>
      <c r="LFW43" s="407"/>
      <c r="LFX43" s="407"/>
      <c r="LFY43" s="407"/>
      <c r="LFZ43" s="407"/>
      <c r="LGA43" s="407"/>
      <c r="LGB43" s="407"/>
      <c r="LGC43" s="407"/>
      <c r="LGD43" s="407"/>
      <c r="LGE43" s="407"/>
      <c r="LGF43" s="407"/>
      <c r="LGG43" s="407"/>
      <c r="LGH43" s="407"/>
      <c r="LGI43" s="407"/>
      <c r="LGJ43" s="407"/>
      <c r="LGK43" s="407"/>
      <c r="LGL43" s="407"/>
      <c r="LGM43" s="407"/>
      <c r="LGN43" s="407"/>
      <c r="LGO43" s="407"/>
      <c r="LGP43" s="407"/>
      <c r="LGQ43" s="407"/>
      <c r="LGR43" s="407"/>
      <c r="LGS43" s="407"/>
      <c r="LGT43" s="407"/>
      <c r="LGU43" s="407"/>
      <c r="LGV43" s="407"/>
      <c r="LGW43" s="407"/>
      <c r="LGX43" s="407"/>
      <c r="LGY43" s="407"/>
      <c r="LGZ43" s="407"/>
      <c r="LHA43" s="407"/>
      <c r="LHB43" s="407"/>
      <c r="LHC43" s="407"/>
      <c r="LHD43" s="407"/>
      <c r="LHE43" s="407"/>
      <c r="LHF43" s="407"/>
      <c r="LHG43" s="407"/>
      <c r="LHH43" s="407"/>
      <c r="LHI43" s="407"/>
      <c r="LHJ43" s="407"/>
      <c r="LHK43" s="407"/>
      <c r="LHL43" s="407"/>
      <c r="LHM43" s="407"/>
      <c r="LHN43" s="407"/>
      <c r="LHO43" s="407"/>
      <c r="LHP43" s="407"/>
      <c r="LHQ43" s="407"/>
      <c r="LHR43" s="407"/>
      <c r="LHS43" s="407"/>
      <c r="LHT43" s="407"/>
      <c r="LHU43" s="407"/>
      <c r="LHV43" s="407"/>
      <c r="LHW43" s="407"/>
      <c r="LHX43" s="407"/>
      <c r="LHY43" s="407"/>
      <c r="LHZ43" s="407"/>
      <c r="LIA43" s="407"/>
      <c r="LIB43" s="407"/>
      <c r="LIC43" s="407"/>
      <c r="LID43" s="407"/>
      <c r="LIE43" s="407"/>
      <c r="LIF43" s="407"/>
      <c r="LIG43" s="407"/>
      <c r="LIH43" s="407"/>
      <c r="LII43" s="407"/>
      <c r="LIJ43" s="407"/>
      <c r="LIK43" s="407"/>
      <c r="LIL43" s="407"/>
      <c r="LIM43" s="407"/>
      <c r="LIN43" s="407"/>
      <c r="LIO43" s="407"/>
      <c r="LIP43" s="407"/>
      <c r="LIQ43" s="407"/>
      <c r="LIR43" s="407"/>
      <c r="LIS43" s="407"/>
      <c r="LIT43" s="407"/>
      <c r="LIU43" s="407"/>
      <c r="LIV43" s="407"/>
      <c r="LIW43" s="407"/>
      <c r="LIX43" s="407"/>
      <c r="LIY43" s="407"/>
      <c r="LIZ43" s="407"/>
      <c r="LJA43" s="407"/>
      <c r="LJB43" s="407"/>
      <c r="LJC43" s="407"/>
      <c r="LJD43" s="407"/>
      <c r="LJE43" s="407"/>
      <c r="LJF43" s="407"/>
      <c r="LJG43" s="407"/>
      <c r="LJH43" s="407"/>
      <c r="LJI43" s="407"/>
      <c r="LJJ43" s="407"/>
      <c r="LJK43" s="407"/>
      <c r="LJL43" s="407"/>
      <c r="LJM43" s="407"/>
      <c r="LJN43" s="407"/>
      <c r="LJO43" s="407"/>
      <c r="LJP43" s="407"/>
      <c r="LJQ43" s="407"/>
      <c r="LJR43" s="407"/>
      <c r="LJS43" s="407"/>
      <c r="LJT43" s="407"/>
      <c r="LJU43" s="407"/>
      <c r="LJV43" s="407"/>
      <c r="LJW43" s="407"/>
      <c r="LJX43" s="407"/>
      <c r="LJY43" s="407"/>
      <c r="LJZ43" s="407"/>
      <c r="LKA43" s="407"/>
      <c r="LKB43" s="407"/>
      <c r="LKC43" s="407"/>
      <c r="LKD43" s="407"/>
      <c r="LKE43" s="407"/>
      <c r="LKF43" s="407"/>
      <c r="LKG43" s="407"/>
      <c r="LKH43" s="407"/>
      <c r="LKI43" s="407"/>
      <c r="LKJ43" s="407"/>
      <c r="LKK43" s="407"/>
      <c r="LKL43" s="407"/>
      <c r="LKM43" s="407"/>
      <c r="LKN43" s="407"/>
      <c r="LKO43" s="407"/>
      <c r="LKP43" s="407"/>
      <c r="LKQ43" s="407"/>
      <c r="LKR43" s="407"/>
      <c r="LKS43" s="407"/>
      <c r="LKT43" s="407"/>
      <c r="LKU43" s="407"/>
      <c r="LKV43" s="407"/>
      <c r="LKW43" s="407"/>
      <c r="LKX43" s="407"/>
      <c r="LKY43" s="407"/>
      <c r="LKZ43" s="407"/>
      <c r="LLA43" s="407"/>
      <c r="LLB43" s="407"/>
      <c r="LLC43" s="407"/>
      <c r="LLD43" s="407"/>
      <c r="LLE43" s="407"/>
      <c r="LLF43" s="407"/>
      <c r="LLG43" s="407"/>
      <c r="LLH43" s="407"/>
      <c r="LLI43" s="407"/>
      <c r="LLJ43" s="407"/>
      <c r="LLK43" s="407"/>
      <c r="LLL43" s="407"/>
      <c r="LLM43" s="407"/>
      <c r="LLN43" s="407"/>
      <c r="LLO43" s="407"/>
      <c r="LLP43" s="407"/>
      <c r="LLQ43" s="407"/>
      <c r="LLR43" s="407"/>
      <c r="LLS43" s="407"/>
      <c r="LLT43" s="407"/>
      <c r="LLU43" s="407"/>
      <c r="LLV43" s="407"/>
      <c r="LLW43" s="407"/>
      <c r="LLX43" s="407"/>
      <c r="LLY43" s="407"/>
      <c r="LLZ43" s="407"/>
      <c r="LMA43" s="407"/>
      <c r="LMB43" s="407"/>
      <c r="LMC43" s="407"/>
      <c r="LMD43" s="407"/>
      <c r="LME43" s="407"/>
      <c r="LMF43" s="407"/>
      <c r="LMG43" s="407"/>
      <c r="LMH43" s="407"/>
      <c r="LMI43" s="407"/>
      <c r="LMJ43" s="407"/>
      <c r="LMK43" s="407"/>
      <c r="LML43" s="407"/>
      <c r="LMM43" s="407"/>
      <c r="LMN43" s="407"/>
      <c r="LMO43" s="407"/>
      <c r="LMP43" s="407"/>
      <c r="LMQ43" s="407"/>
      <c r="LMR43" s="407"/>
      <c r="LMS43" s="407"/>
      <c r="LMT43" s="407"/>
      <c r="LMU43" s="407"/>
      <c r="LMV43" s="407"/>
      <c r="LMW43" s="407"/>
      <c r="LMX43" s="407"/>
      <c r="LMY43" s="407"/>
      <c r="LMZ43" s="407"/>
      <c r="LNA43" s="407"/>
      <c r="LNB43" s="407"/>
      <c r="LNC43" s="407"/>
      <c r="LND43" s="407"/>
      <c r="LNE43" s="407"/>
      <c r="LNF43" s="407"/>
      <c r="LNG43" s="407"/>
      <c r="LNH43" s="407"/>
      <c r="LNI43" s="407"/>
      <c r="LNJ43" s="407"/>
      <c r="LNK43" s="407"/>
      <c r="LNL43" s="407"/>
      <c r="LNM43" s="407"/>
      <c r="LNN43" s="407"/>
      <c r="LNO43" s="407"/>
      <c r="LNP43" s="407"/>
      <c r="LNQ43" s="407"/>
      <c r="LNR43" s="407"/>
      <c r="LNS43" s="407"/>
      <c r="LNT43" s="407"/>
      <c r="LNU43" s="407"/>
      <c r="LNV43" s="407"/>
      <c r="LNW43" s="407"/>
      <c r="LNX43" s="407"/>
      <c r="LNY43" s="407"/>
      <c r="LNZ43" s="407"/>
      <c r="LOA43" s="407"/>
      <c r="LOB43" s="407"/>
      <c r="LOC43" s="407"/>
      <c r="LOD43" s="407"/>
      <c r="LOE43" s="407"/>
      <c r="LOF43" s="407"/>
      <c r="LOG43" s="407"/>
      <c r="LOH43" s="407"/>
      <c r="LOI43" s="407"/>
      <c r="LOJ43" s="407"/>
      <c r="LOK43" s="407"/>
      <c r="LOL43" s="407"/>
      <c r="LOM43" s="407"/>
      <c r="LON43" s="407"/>
      <c r="LOO43" s="407"/>
      <c r="LOP43" s="407"/>
      <c r="LOQ43" s="407"/>
      <c r="LOR43" s="407"/>
      <c r="LOS43" s="407"/>
      <c r="LOT43" s="407"/>
      <c r="LOU43" s="407"/>
      <c r="LOV43" s="407"/>
      <c r="LOW43" s="407"/>
      <c r="LOX43" s="407"/>
      <c r="LOY43" s="407"/>
      <c r="LOZ43" s="407"/>
      <c r="LPA43" s="407"/>
      <c r="LPB43" s="407"/>
      <c r="LPC43" s="407"/>
      <c r="LPD43" s="407"/>
      <c r="LPE43" s="407"/>
      <c r="LPF43" s="407"/>
      <c r="LPG43" s="407"/>
      <c r="LPH43" s="407"/>
      <c r="LPI43" s="407"/>
      <c r="LPJ43" s="407"/>
      <c r="LPK43" s="407"/>
      <c r="LPL43" s="407"/>
      <c r="LPM43" s="407"/>
      <c r="LPN43" s="407"/>
      <c r="LPO43" s="407"/>
      <c r="LPP43" s="407"/>
      <c r="LPQ43" s="407"/>
      <c r="LPR43" s="407"/>
      <c r="LPS43" s="407"/>
      <c r="LPT43" s="407"/>
      <c r="LPU43" s="407"/>
      <c r="LPV43" s="407"/>
      <c r="LPW43" s="407"/>
      <c r="LPX43" s="407"/>
      <c r="LPY43" s="407"/>
      <c r="LPZ43" s="407"/>
      <c r="LQA43" s="407"/>
      <c r="LQB43" s="407"/>
      <c r="LQC43" s="407"/>
      <c r="LQD43" s="407"/>
      <c r="LQE43" s="407"/>
      <c r="LQF43" s="407"/>
      <c r="LQG43" s="407"/>
      <c r="LQH43" s="407"/>
      <c r="LQI43" s="407"/>
      <c r="LQJ43" s="407"/>
      <c r="LQK43" s="407"/>
      <c r="LQL43" s="407"/>
      <c r="LQM43" s="407"/>
      <c r="LQN43" s="407"/>
      <c r="LQO43" s="407"/>
      <c r="LQP43" s="407"/>
      <c r="LQQ43" s="407"/>
      <c r="LQR43" s="407"/>
      <c r="LQS43" s="407"/>
      <c r="LQT43" s="407"/>
      <c r="LQU43" s="407"/>
      <c r="LQV43" s="407"/>
      <c r="LQW43" s="407"/>
      <c r="LQX43" s="407"/>
      <c r="LQY43" s="407"/>
      <c r="LQZ43" s="407"/>
      <c r="LRA43" s="407"/>
      <c r="LRB43" s="407"/>
      <c r="LRC43" s="407"/>
      <c r="LRD43" s="407"/>
      <c r="LRE43" s="407"/>
      <c r="LRF43" s="407"/>
      <c r="LRG43" s="407"/>
      <c r="LRH43" s="407"/>
      <c r="LRI43" s="407"/>
      <c r="LRJ43" s="407"/>
      <c r="LRK43" s="407"/>
      <c r="LRL43" s="407"/>
      <c r="LRM43" s="407"/>
      <c r="LRN43" s="407"/>
      <c r="LRO43" s="407"/>
      <c r="LRP43" s="407"/>
      <c r="LRQ43" s="407"/>
      <c r="LRR43" s="407"/>
      <c r="LRS43" s="407"/>
      <c r="LRT43" s="407"/>
      <c r="LRU43" s="407"/>
      <c r="LRV43" s="407"/>
      <c r="LRW43" s="407"/>
      <c r="LRX43" s="407"/>
      <c r="LRY43" s="407"/>
      <c r="LRZ43" s="407"/>
      <c r="LSA43" s="407"/>
      <c r="LSB43" s="407"/>
      <c r="LSC43" s="407"/>
      <c r="LSD43" s="407"/>
      <c r="LSE43" s="407"/>
      <c r="LSF43" s="407"/>
      <c r="LSG43" s="407"/>
      <c r="LSH43" s="407"/>
      <c r="LSI43" s="407"/>
      <c r="LSJ43" s="407"/>
      <c r="LSK43" s="407"/>
      <c r="LSL43" s="407"/>
      <c r="LSM43" s="407"/>
      <c r="LSN43" s="407"/>
      <c r="LSO43" s="407"/>
      <c r="LSP43" s="407"/>
      <c r="LSQ43" s="407"/>
      <c r="LSR43" s="407"/>
      <c r="LSS43" s="407"/>
      <c r="LST43" s="407"/>
      <c r="LSU43" s="407"/>
      <c r="LSV43" s="407"/>
      <c r="LSW43" s="407"/>
      <c r="LSX43" s="407"/>
      <c r="LSY43" s="407"/>
      <c r="LSZ43" s="407"/>
      <c r="LTA43" s="407"/>
      <c r="LTB43" s="407"/>
      <c r="LTC43" s="407"/>
      <c r="LTD43" s="407"/>
      <c r="LTE43" s="407"/>
      <c r="LTF43" s="407"/>
      <c r="LTG43" s="407"/>
      <c r="LTH43" s="407"/>
      <c r="LTI43" s="407"/>
      <c r="LTJ43" s="407"/>
      <c r="LTK43" s="407"/>
      <c r="LTL43" s="407"/>
      <c r="LTM43" s="407"/>
      <c r="LTN43" s="407"/>
      <c r="LTO43" s="407"/>
      <c r="LTP43" s="407"/>
      <c r="LTQ43" s="407"/>
      <c r="LTR43" s="407"/>
      <c r="LTS43" s="407"/>
      <c r="LTT43" s="407"/>
      <c r="LTU43" s="407"/>
      <c r="LTV43" s="407"/>
      <c r="LTW43" s="407"/>
      <c r="LTX43" s="407"/>
      <c r="LTY43" s="407"/>
      <c r="LTZ43" s="407"/>
      <c r="LUA43" s="407"/>
      <c r="LUB43" s="407"/>
      <c r="LUC43" s="407"/>
      <c r="LUD43" s="407"/>
      <c r="LUE43" s="407"/>
      <c r="LUF43" s="407"/>
      <c r="LUG43" s="407"/>
      <c r="LUH43" s="407"/>
      <c r="LUI43" s="407"/>
      <c r="LUJ43" s="407"/>
      <c r="LUK43" s="407"/>
      <c r="LUL43" s="407"/>
      <c r="LUM43" s="407"/>
      <c r="LUN43" s="407"/>
      <c r="LUO43" s="407"/>
      <c r="LUP43" s="407"/>
      <c r="LUQ43" s="407"/>
      <c r="LUR43" s="407"/>
      <c r="LUS43" s="407"/>
      <c r="LUT43" s="407"/>
      <c r="LUU43" s="407"/>
      <c r="LUV43" s="407"/>
      <c r="LUW43" s="407"/>
      <c r="LUX43" s="407"/>
      <c r="LUY43" s="407"/>
      <c r="LUZ43" s="407"/>
      <c r="LVA43" s="407"/>
      <c r="LVB43" s="407"/>
      <c r="LVC43" s="407"/>
      <c r="LVD43" s="407"/>
      <c r="LVE43" s="407"/>
      <c r="LVF43" s="407"/>
      <c r="LVG43" s="407"/>
      <c r="LVH43" s="407"/>
      <c r="LVI43" s="407"/>
      <c r="LVJ43" s="407"/>
      <c r="LVK43" s="407"/>
      <c r="LVL43" s="407"/>
      <c r="LVM43" s="407"/>
      <c r="LVN43" s="407"/>
      <c r="LVO43" s="407"/>
      <c r="LVP43" s="407"/>
      <c r="LVQ43" s="407"/>
      <c r="LVR43" s="407"/>
      <c r="LVS43" s="407"/>
      <c r="LVT43" s="407"/>
      <c r="LVU43" s="407"/>
      <c r="LVV43" s="407"/>
      <c r="LVW43" s="407"/>
      <c r="LVX43" s="407"/>
      <c r="LVY43" s="407"/>
      <c r="LVZ43" s="407"/>
      <c r="LWA43" s="407"/>
      <c r="LWB43" s="407"/>
      <c r="LWC43" s="407"/>
      <c r="LWD43" s="407"/>
      <c r="LWE43" s="407"/>
      <c r="LWF43" s="407"/>
      <c r="LWG43" s="407"/>
      <c r="LWH43" s="407"/>
      <c r="LWI43" s="407"/>
      <c r="LWJ43" s="407"/>
      <c r="LWK43" s="407"/>
      <c r="LWL43" s="407"/>
      <c r="LWM43" s="407"/>
      <c r="LWN43" s="407"/>
      <c r="LWO43" s="407"/>
      <c r="LWP43" s="407"/>
      <c r="LWQ43" s="407"/>
      <c r="LWR43" s="407"/>
      <c r="LWS43" s="407"/>
      <c r="LWT43" s="407"/>
      <c r="LWU43" s="407"/>
      <c r="LWV43" s="407"/>
      <c r="LWW43" s="407"/>
      <c r="LWX43" s="407"/>
      <c r="LWY43" s="407"/>
      <c r="LWZ43" s="407"/>
      <c r="LXA43" s="407"/>
      <c r="LXB43" s="407"/>
      <c r="LXC43" s="407"/>
      <c r="LXD43" s="407"/>
      <c r="LXE43" s="407"/>
      <c r="LXF43" s="407"/>
      <c r="LXG43" s="407"/>
      <c r="LXH43" s="407"/>
      <c r="LXI43" s="407"/>
      <c r="LXJ43" s="407"/>
      <c r="LXK43" s="407"/>
      <c r="LXL43" s="407"/>
      <c r="LXM43" s="407"/>
      <c r="LXN43" s="407"/>
      <c r="LXO43" s="407"/>
      <c r="LXP43" s="407"/>
      <c r="LXQ43" s="407"/>
      <c r="LXR43" s="407"/>
      <c r="LXS43" s="407"/>
      <c r="LXT43" s="407"/>
      <c r="LXU43" s="407"/>
      <c r="LXV43" s="407"/>
      <c r="LXW43" s="407"/>
      <c r="LXX43" s="407"/>
      <c r="LXY43" s="407"/>
      <c r="LXZ43" s="407"/>
      <c r="LYA43" s="407"/>
      <c r="LYB43" s="407"/>
      <c r="LYC43" s="407"/>
      <c r="LYD43" s="407"/>
      <c r="LYE43" s="407"/>
      <c r="LYF43" s="407"/>
      <c r="LYG43" s="407"/>
      <c r="LYH43" s="407"/>
      <c r="LYI43" s="407"/>
      <c r="LYJ43" s="407"/>
      <c r="LYK43" s="407"/>
      <c r="LYL43" s="407"/>
      <c r="LYM43" s="407"/>
      <c r="LYN43" s="407"/>
      <c r="LYO43" s="407"/>
      <c r="LYP43" s="407"/>
      <c r="LYQ43" s="407"/>
      <c r="LYR43" s="407"/>
      <c r="LYS43" s="407"/>
      <c r="LYT43" s="407"/>
      <c r="LYU43" s="407"/>
      <c r="LYV43" s="407"/>
      <c r="LYW43" s="407"/>
      <c r="LYX43" s="407"/>
      <c r="LYY43" s="407"/>
      <c r="LYZ43" s="407"/>
      <c r="LZA43" s="407"/>
      <c r="LZB43" s="407"/>
      <c r="LZC43" s="407"/>
      <c r="LZD43" s="407"/>
      <c r="LZE43" s="407"/>
      <c r="LZF43" s="407"/>
      <c r="LZG43" s="407"/>
      <c r="LZH43" s="407"/>
      <c r="LZI43" s="407"/>
      <c r="LZJ43" s="407"/>
      <c r="LZK43" s="407"/>
      <c r="LZL43" s="407"/>
      <c r="LZM43" s="407"/>
      <c r="LZN43" s="407"/>
      <c r="LZO43" s="407"/>
      <c r="LZP43" s="407"/>
      <c r="LZQ43" s="407"/>
      <c r="LZR43" s="407"/>
      <c r="LZS43" s="407"/>
      <c r="LZT43" s="407"/>
      <c r="LZU43" s="407"/>
      <c r="LZV43" s="407"/>
      <c r="LZW43" s="407"/>
      <c r="LZX43" s="407"/>
      <c r="LZY43" s="407"/>
      <c r="LZZ43" s="407"/>
      <c r="MAA43" s="407"/>
      <c r="MAB43" s="407"/>
      <c r="MAC43" s="407"/>
      <c r="MAD43" s="407"/>
      <c r="MAE43" s="407"/>
      <c r="MAF43" s="407"/>
      <c r="MAG43" s="407"/>
      <c r="MAH43" s="407"/>
      <c r="MAI43" s="407"/>
      <c r="MAJ43" s="407"/>
      <c r="MAK43" s="407"/>
      <c r="MAL43" s="407"/>
      <c r="MAM43" s="407"/>
      <c r="MAN43" s="407"/>
      <c r="MAO43" s="407"/>
      <c r="MAP43" s="407"/>
      <c r="MAQ43" s="407"/>
      <c r="MAR43" s="407"/>
      <c r="MAS43" s="407"/>
      <c r="MAT43" s="407"/>
      <c r="MAU43" s="407"/>
      <c r="MAV43" s="407"/>
      <c r="MAW43" s="407"/>
      <c r="MAX43" s="407"/>
      <c r="MAY43" s="407"/>
      <c r="MAZ43" s="407"/>
      <c r="MBA43" s="407"/>
      <c r="MBB43" s="407"/>
      <c r="MBC43" s="407"/>
      <c r="MBD43" s="407"/>
      <c r="MBE43" s="407"/>
      <c r="MBF43" s="407"/>
      <c r="MBG43" s="407"/>
      <c r="MBH43" s="407"/>
      <c r="MBI43" s="407"/>
      <c r="MBJ43" s="407"/>
      <c r="MBK43" s="407"/>
      <c r="MBL43" s="407"/>
      <c r="MBM43" s="407"/>
      <c r="MBN43" s="407"/>
      <c r="MBO43" s="407"/>
      <c r="MBP43" s="407"/>
      <c r="MBQ43" s="407"/>
      <c r="MBR43" s="407"/>
      <c r="MBS43" s="407"/>
      <c r="MBT43" s="407"/>
      <c r="MBU43" s="407"/>
      <c r="MBV43" s="407"/>
      <c r="MBW43" s="407"/>
      <c r="MBX43" s="407"/>
      <c r="MBY43" s="407"/>
      <c r="MBZ43" s="407"/>
      <c r="MCA43" s="407"/>
      <c r="MCB43" s="407"/>
      <c r="MCC43" s="407"/>
      <c r="MCD43" s="407"/>
      <c r="MCE43" s="407"/>
      <c r="MCF43" s="407"/>
      <c r="MCG43" s="407"/>
      <c r="MCH43" s="407"/>
      <c r="MCI43" s="407"/>
      <c r="MCJ43" s="407"/>
      <c r="MCK43" s="407"/>
      <c r="MCL43" s="407"/>
      <c r="MCM43" s="407"/>
      <c r="MCN43" s="407"/>
      <c r="MCO43" s="407"/>
      <c r="MCP43" s="407"/>
      <c r="MCQ43" s="407"/>
      <c r="MCR43" s="407"/>
      <c r="MCS43" s="407"/>
      <c r="MCT43" s="407"/>
      <c r="MCU43" s="407"/>
      <c r="MCV43" s="407"/>
      <c r="MCW43" s="407"/>
      <c r="MCX43" s="407"/>
      <c r="MCY43" s="407"/>
      <c r="MCZ43" s="407"/>
      <c r="MDA43" s="407"/>
      <c r="MDB43" s="407"/>
      <c r="MDC43" s="407"/>
      <c r="MDD43" s="407"/>
      <c r="MDE43" s="407"/>
      <c r="MDF43" s="407"/>
      <c r="MDG43" s="407"/>
      <c r="MDH43" s="407"/>
      <c r="MDI43" s="407"/>
      <c r="MDJ43" s="407"/>
      <c r="MDK43" s="407"/>
      <c r="MDL43" s="407"/>
      <c r="MDM43" s="407"/>
      <c r="MDN43" s="407"/>
      <c r="MDO43" s="407"/>
      <c r="MDP43" s="407"/>
      <c r="MDQ43" s="407"/>
      <c r="MDR43" s="407"/>
      <c r="MDS43" s="407"/>
      <c r="MDT43" s="407"/>
      <c r="MDU43" s="407"/>
      <c r="MDV43" s="407"/>
      <c r="MDW43" s="407"/>
      <c r="MDX43" s="407"/>
      <c r="MDY43" s="407"/>
      <c r="MDZ43" s="407"/>
      <c r="MEA43" s="407"/>
      <c r="MEB43" s="407"/>
      <c r="MEC43" s="407"/>
      <c r="MED43" s="407"/>
      <c r="MEE43" s="407"/>
      <c r="MEF43" s="407"/>
      <c r="MEG43" s="407"/>
      <c r="MEH43" s="407"/>
      <c r="MEI43" s="407"/>
      <c r="MEJ43" s="407"/>
      <c r="MEK43" s="407"/>
      <c r="MEL43" s="407"/>
      <c r="MEM43" s="407"/>
      <c r="MEN43" s="407"/>
      <c r="MEO43" s="407"/>
      <c r="MEP43" s="407"/>
      <c r="MEQ43" s="407"/>
      <c r="MER43" s="407"/>
      <c r="MES43" s="407"/>
      <c r="MET43" s="407"/>
      <c r="MEU43" s="407"/>
      <c r="MEV43" s="407"/>
      <c r="MEW43" s="407"/>
      <c r="MEX43" s="407"/>
      <c r="MEY43" s="407"/>
      <c r="MEZ43" s="407"/>
      <c r="MFA43" s="407"/>
      <c r="MFB43" s="407"/>
      <c r="MFC43" s="407"/>
      <c r="MFD43" s="407"/>
      <c r="MFE43" s="407"/>
      <c r="MFF43" s="407"/>
      <c r="MFG43" s="407"/>
      <c r="MFH43" s="407"/>
      <c r="MFI43" s="407"/>
      <c r="MFJ43" s="407"/>
      <c r="MFK43" s="407"/>
      <c r="MFL43" s="407"/>
      <c r="MFM43" s="407"/>
      <c r="MFN43" s="407"/>
      <c r="MFO43" s="407"/>
      <c r="MFP43" s="407"/>
      <c r="MFQ43" s="407"/>
      <c r="MFR43" s="407"/>
      <c r="MFS43" s="407"/>
      <c r="MFT43" s="407"/>
      <c r="MFU43" s="407"/>
      <c r="MFV43" s="407"/>
      <c r="MFW43" s="407"/>
      <c r="MFX43" s="407"/>
      <c r="MFY43" s="407"/>
      <c r="MFZ43" s="407"/>
      <c r="MGA43" s="407"/>
      <c r="MGB43" s="407"/>
      <c r="MGC43" s="407"/>
      <c r="MGD43" s="407"/>
      <c r="MGE43" s="407"/>
      <c r="MGF43" s="407"/>
      <c r="MGG43" s="407"/>
      <c r="MGH43" s="407"/>
      <c r="MGI43" s="407"/>
      <c r="MGJ43" s="407"/>
      <c r="MGK43" s="407"/>
      <c r="MGL43" s="407"/>
      <c r="MGM43" s="407"/>
      <c r="MGN43" s="407"/>
      <c r="MGO43" s="407"/>
      <c r="MGP43" s="407"/>
      <c r="MGQ43" s="407"/>
      <c r="MGR43" s="407"/>
      <c r="MGS43" s="407"/>
      <c r="MGT43" s="407"/>
      <c r="MGU43" s="407"/>
      <c r="MGV43" s="407"/>
      <c r="MGW43" s="407"/>
      <c r="MGX43" s="407"/>
      <c r="MGY43" s="407"/>
      <c r="MGZ43" s="407"/>
      <c r="MHA43" s="407"/>
      <c r="MHB43" s="407"/>
      <c r="MHC43" s="407"/>
      <c r="MHD43" s="407"/>
      <c r="MHE43" s="407"/>
      <c r="MHF43" s="407"/>
      <c r="MHG43" s="407"/>
      <c r="MHH43" s="407"/>
      <c r="MHI43" s="407"/>
      <c r="MHJ43" s="407"/>
      <c r="MHK43" s="407"/>
      <c r="MHL43" s="407"/>
      <c r="MHM43" s="407"/>
      <c r="MHN43" s="407"/>
      <c r="MHO43" s="407"/>
      <c r="MHP43" s="407"/>
      <c r="MHQ43" s="407"/>
      <c r="MHR43" s="407"/>
      <c r="MHS43" s="407"/>
      <c r="MHT43" s="407"/>
      <c r="MHU43" s="407"/>
      <c r="MHV43" s="407"/>
      <c r="MHW43" s="407"/>
      <c r="MHX43" s="407"/>
      <c r="MHY43" s="407"/>
      <c r="MHZ43" s="407"/>
      <c r="MIA43" s="407"/>
      <c r="MIB43" s="407"/>
      <c r="MIC43" s="407"/>
      <c r="MID43" s="407"/>
      <c r="MIE43" s="407"/>
      <c r="MIF43" s="407"/>
      <c r="MIG43" s="407"/>
      <c r="MIH43" s="407"/>
      <c r="MII43" s="407"/>
      <c r="MIJ43" s="407"/>
      <c r="MIK43" s="407"/>
      <c r="MIL43" s="407"/>
      <c r="MIM43" s="407"/>
      <c r="MIN43" s="407"/>
      <c r="MIO43" s="407"/>
      <c r="MIP43" s="407"/>
      <c r="MIQ43" s="407"/>
      <c r="MIR43" s="407"/>
      <c r="MIS43" s="407"/>
      <c r="MIT43" s="407"/>
      <c r="MIU43" s="407"/>
      <c r="MIV43" s="407"/>
      <c r="MIW43" s="407"/>
      <c r="MIX43" s="407"/>
      <c r="MIY43" s="407"/>
      <c r="MIZ43" s="407"/>
      <c r="MJA43" s="407"/>
      <c r="MJB43" s="407"/>
      <c r="MJC43" s="407"/>
      <c r="MJD43" s="407"/>
      <c r="MJE43" s="407"/>
      <c r="MJF43" s="407"/>
      <c r="MJG43" s="407"/>
      <c r="MJH43" s="407"/>
      <c r="MJI43" s="407"/>
      <c r="MJJ43" s="407"/>
      <c r="MJK43" s="407"/>
      <c r="MJL43" s="407"/>
      <c r="MJM43" s="407"/>
      <c r="MJN43" s="407"/>
      <c r="MJO43" s="407"/>
      <c r="MJP43" s="407"/>
      <c r="MJQ43" s="407"/>
      <c r="MJR43" s="407"/>
      <c r="MJS43" s="407"/>
      <c r="MJT43" s="407"/>
      <c r="MJU43" s="407"/>
      <c r="MJV43" s="407"/>
      <c r="MJW43" s="407"/>
      <c r="MJX43" s="407"/>
      <c r="MJY43" s="407"/>
      <c r="MJZ43" s="407"/>
      <c r="MKA43" s="407"/>
      <c r="MKB43" s="407"/>
      <c r="MKC43" s="407"/>
      <c r="MKD43" s="407"/>
      <c r="MKE43" s="407"/>
      <c r="MKF43" s="407"/>
      <c r="MKG43" s="407"/>
      <c r="MKH43" s="407"/>
      <c r="MKI43" s="407"/>
      <c r="MKJ43" s="407"/>
      <c r="MKK43" s="407"/>
      <c r="MKL43" s="407"/>
      <c r="MKM43" s="407"/>
      <c r="MKN43" s="407"/>
      <c r="MKO43" s="407"/>
      <c r="MKP43" s="407"/>
      <c r="MKQ43" s="407"/>
      <c r="MKR43" s="407"/>
      <c r="MKS43" s="407"/>
      <c r="MKT43" s="407"/>
      <c r="MKU43" s="407"/>
      <c r="MKV43" s="407"/>
      <c r="MKW43" s="407"/>
      <c r="MKX43" s="407"/>
      <c r="MKY43" s="407"/>
      <c r="MKZ43" s="407"/>
      <c r="MLA43" s="407"/>
      <c r="MLB43" s="407"/>
      <c r="MLC43" s="407"/>
      <c r="MLD43" s="407"/>
      <c r="MLE43" s="407"/>
      <c r="MLF43" s="407"/>
      <c r="MLG43" s="407"/>
      <c r="MLH43" s="407"/>
      <c r="MLI43" s="407"/>
      <c r="MLJ43" s="407"/>
      <c r="MLK43" s="407"/>
      <c r="MLL43" s="407"/>
      <c r="MLM43" s="407"/>
      <c r="MLN43" s="407"/>
      <c r="MLO43" s="407"/>
      <c r="MLP43" s="407"/>
      <c r="MLQ43" s="407"/>
      <c r="MLR43" s="407"/>
      <c r="MLS43" s="407"/>
      <c r="MLT43" s="407"/>
      <c r="MLU43" s="407"/>
      <c r="MLV43" s="407"/>
      <c r="MLW43" s="407"/>
      <c r="MLX43" s="407"/>
      <c r="MLY43" s="407"/>
      <c r="MLZ43" s="407"/>
      <c r="MMA43" s="407"/>
      <c r="MMB43" s="407"/>
      <c r="MMC43" s="407"/>
      <c r="MMD43" s="407"/>
      <c r="MME43" s="407"/>
      <c r="MMF43" s="407"/>
      <c r="MMG43" s="407"/>
      <c r="MMH43" s="407"/>
      <c r="MMI43" s="407"/>
      <c r="MMJ43" s="407"/>
      <c r="MMK43" s="407"/>
      <c r="MML43" s="407"/>
      <c r="MMM43" s="407"/>
      <c r="MMN43" s="407"/>
      <c r="MMO43" s="407"/>
      <c r="MMP43" s="407"/>
      <c r="MMQ43" s="407"/>
      <c r="MMR43" s="407"/>
      <c r="MMS43" s="407"/>
      <c r="MMT43" s="407"/>
      <c r="MMU43" s="407"/>
      <c r="MMV43" s="407"/>
      <c r="MMW43" s="407"/>
      <c r="MMX43" s="407"/>
      <c r="MMY43" s="407"/>
      <c r="MMZ43" s="407"/>
      <c r="MNA43" s="407"/>
      <c r="MNB43" s="407"/>
      <c r="MNC43" s="407"/>
      <c r="MND43" s="407"/>
      <c r="MNE43" s="407"/>
      <c r="MNF43" s="407"/>
      <c r="MNG43" s="407"/>
      <c r="MNH43" s="407"/>
      <c r="MNI43" s="407"/>
      <c r="MNJ43" s="407"/>
      <c r="MNK43" s="407"/>
      <c r="MNL43" s="407"/>
      <c r="MNM43" s="407"/>
      <c r="MNN43" s="407"/>
      <c r="MNO43" s="407"/>
      <c r="MNP43" s="407"/>
      <c r="MNQ43" s="407"/>
      <c r="MNR43" s="407"/>
      <c r="MNS43" s="407"/>
      <c r="MNT43" s="407"/>
      <c r="MNU43" s="407"/>
      <c r="MNV43" s="407"/>
      <c r="MNW43" s="407"/>
      <c r="MNX43" s="407"/>
      <c r="MNY43" s="407"/>
      <c r="MNZ43" s="407"/>
      <c r="MOA43" s="407"/>
      <c r="MOB43" s="407"/>
      <c r="MOC43" s="407"/>
      <c r="MOD43" s="407"/>
      <c r="MOE43" s="407"/>
      <c r="MOF43" s="407"/>
      <c r="MOG43" s="407"/>
      <c r="MOH43" s="407"/>
      <c r="MOI43" s="407"/>
      <c r="MOJ43" s="407"/>
      <c r="MOK43" s="407"/>
      <c r="MOL43" s="407"/>
      <c r="MOM43" s="407"/>
      <c r="MON43" s="407"/>
      <c r="MOO43" s="407"/>
      <c r="MOP43" s="407"/>
      <c r="MOQ43" s="407"/>
      <c r="MOR43" s="407"/>
      <c r="MOS43" s="407"/>
      <c r="MOT43" s="407"/>
      <c r="MOU43" s="407"/>
      <c r="MOV43" s="407"/>
      <c r="MOW43" s="407"/>
      <c r="MOX43" s="407"/>
      <c r="MOY43" s="407"/>
      <c r="MOZ43" s="407"/>
      <c r="MPA43" s="407"/>
      <c r="MPB43" s="407"/>
      <c r="MPC43" s="407"/>
      <c r="MPD43" s="407"/>
      <c r="MPE43" s="407"/>
      <c r="MPF43" s="407"/>
      <c r="MPG43" s="407"/>
      <c r="MPH43" s="407"/>
      <c r="MPI43" s="407"/>
      <c r="MPJ43" s="407"/>
      <c r="MPK43" s="407"/>
      <c r="MPL43" s="407"/>
      <c r="MPM43" s="407"/>
      <c r="MPN43" s="407"/>
      <c r="MPO43" s="407"/>
      <c r="MPP43" s="407"/>
      <c r="MPQ43" s="407"/>
      <c r="MPR43" s="407"/>
      <c r="MPS43" s="407"/>
      <c r="MPT43" s="407"/>
      <c r="MPU43" s="407"/>
      <c r="MPV43" s="407"/>
      <c r="MPW43" s="407"/>
      <c r="MPX43" s="407"/>
      <c r="MPY43" s="407"/>
      <c r="MPZ43" s="407"/>
      <c r="MQA43" s="407"/>
      <c r="MQB43" s="407"/>
      <c r="MQC43" s="407"/>
      <c r="MQD43" s="407"/>
      <c r="MQE43" s="407"/>
      <c r="MQF43" s="407"/>
      <c r="MQG43" s="407"/>
      <c r="MQH43" s="407"/>
      <c r="MQI43" s="407"/>
      <c r="MQJ43" s="407"/>
      <c r="MQK43" s="407"/>
      <c r="MQL43" s="407"/>
      <c r="MQM43" s="407"/>
      <c r="MQN43" s="407"/>
      <c r="MQO43" s="407"/>
      <c r="MQP43" s="407"/>
      <c r="MQQ43" s="407"/>
      <c r="MQR43" s="407"/>
      <c r="MQS43" s="407"/>
      <c r="MQT43" s="407"/>
      <c r="MQU43" s="407"/>
      <c r="MQV43" s="407"/>
      <c r="MQW43" s="407"/>
      <c r="MQX43" s="407"/>
      <c r="MQY43" s="407"/>
      <c r="MQZ43" s="407"/>
      <c r="MRA43" s="407"/>
      <c r="MRB43" s="407"/>
      <c r="MRC43" s="407"/>
      <c r="MRD43" s="407"/>
      <c r="MRE43" s="407"/>
      <c r="MRF43" s="407"/>
      <c r="MRG43" s="407"/>
      <c r="MRH43" s="407"/>
      <c r="MRI43" s="407"/>
      <c r="MRJ43" s="407"/>
      <c r="MRK43" s="407"/>
      <c r="MRL43" s="407"/>
      <c r="MRM43" s="407"/>
      <c r="MRN43" s="407"/>
      <c r="MRO43" s="407"/>
      <c r="MRP43" s="407"/>
      <c r="MRQ43" s="407"/>
      <c r="MRR43" s="407"/>
      <c r="MRS43" s="407"/>
      <c r="MRT43" s="407"/>
      <c r="MRU43" s="407"/>
      <c r="MRV43" s="407"/>
      <c r="MRW43" s="407"/>
      <c r="MRX43" s="407"/>
      <c r="MRY43" s="407"/>
      <c r="MRZ43" s="407"/>
      <c r="MSA43" s="407"/>
      <c r="MSB43" s="407"/>
      <c r="MSC43" s="407"/>
      <c r="MSD43" s="407"/>
      <c r="MSE43" s="407"/>
      <c r="MSF43" s="407"/>
      <c r="MSG43" s="407"/>
      <c r="MSH43" s="407"/>
      <c r="MSI43" s="407"/>
      <c r="MSJ43" s="407"/>
      <c r="MSK43" s="407"/>
      <c r="MSL43" s="407"/>
      <c r="MSM43" s="407"/>
      <c r="MSN43" s="407"/>
      <c r="MSO43" s="407"/>
      <c r="MSP43" s="407"/>
      <c r="MSQ43" s="407"/>
      <c r="MSR43" s="407"/>
      <c r="MSS43" s="407"/>
      <c r="MST43" s="407"/>
      <c r="MSU43" s="407"/>
      <c r="MSV43" s="407"/>
      <c r="MSW43" s="407"/>
      <c r="MSX43" s="407"/>
      <c r="MSY43" s="407"/>
      <c r="MSZ43" s="407"/>
      <c r="MTA43" s="407"/>
      <c r="MTB43" s="407"/>
      <c r="MTC43" s="407"/>
      <c r="MTD43" s="407"/>
      <c r="MTE43" s="407"/>
      <c r="MTF43" s="407"/>
      <c r="MTG43" s="407"/>
      <c r="MTH43" s="407"/>
      <c r="MTI43" s="407"/>
      <c r="MTJ43" s="407"/>
      <c r="MTK43" s="407"/>
      <c r="MTL43" s="407"/>
      <c r="MTM43" s="407"/>
      <c r="MTN43" s="407"/>
      <c r="MTO43" s="407"/>
      <c r="MTP43" s="407"/>
      <c r="MTQ43" s="407"/>
      <c r="MTR43" s="407"/>
      <c r="MTS43" s="407"/>
      <c r="MTT43" s="407"/>
      <c r="MTU43" s="407"/>
      <c r="MTV43" s="407"/>
      <c r="MTW43" s="407"/>
      <c r="MTX43" s="407"/>
      <c r="MTY43" s="407"/>
      <c r="MTZ43" s="407"/>
      <c r="MUA43" s="407"/>
      <c r="MUB43" s="407"/>
      <c r="MUC43" s="407"/>
      <c r="MUD43" s="407"/>
      <c r="MUE43" s="407"/>
      <c r="MUF43" s="407"/>
      <c r="MUG43" s="407"/>
      <c r="MUH43" s="407"/>
      <c r="MUI43" s="407"/>
      <c r="MUJ43" s="407"/>
      <c r="MUK43" s="407"/>
      <c r="MUL43" s="407"/>
      <c r="MUM43" s="407"/>
      <c r="MUN43" s="407"/>
      <c r="MUO43" s="407"/>
      <c r="MUP43" s="407"/>
      <c r="MUQ43" s="407"/>
      <c r="MUR43" s="407"/>
      <c r="MUS43" s="407"/>
      <c r="MUT43" s="407"/>
      <c r="MUU43" s="407"/>
      <c r="MUV43" s="407"/>
      <c r="MUW43" s="407"/>
      <c r="MUX43" s="407"/>
      <c r="MUY43" s="407"/>
      <c r="MUZ43" s="407"/>
      <c r="MVA43" s="407"/>
      <c r="MVB43" s="407"/>
      <c r="MVC43" s="407"/>
      <c r="MVD43" s="407"/>
      <c r="MVE43" s="407"/>
      <c r="MVF43" s="407"/>
      <c r="MVG43" s="407"/>
      <c r="MVH43" s="407"/>
      <c r="MVI43" s="407"/>
      <c r="MVJ43" s="407"/>
      <c r="MVK43" s="407"/>
      <c r="MVL43" s="407"/>
      <c r="MVM43" s="407"/>
      <c r="MVN43" s="407"/>
      <c r="MVO43" s="407"/>
      <c r="MVP43" s="407"/>
      <c r="MVQ43" s="407"/>
      <c r="MVR43" s="407"/>
      <c r="MVS43" s="407"/>
      <c r="MVT43" s="407"/>
      <c r="MVU43" s="407"/>
      <c r="MVV43" s="407"/>
      <c r="MVW43" s="407"/>
      <c r="MVX43" s="407"/>
      <c r="MVY43" s="407"/>
      <c r="MVZ43" s="407"/>
      <c r="MWA43" s="407"/>
      <c r="MWB43" s="407"/>
      <c r="MWC43" s="407"/>
      <c r="MWD43" s="407"/>
      <c r="MWE43" s="407"/>
      <c r="MWF43" s="407"/>
      <c r="MWG43" s="407"/>
      <c r="MWH43" s="407"/>
      <c r="MWI43" s="407"/>
      <c r="MWJ43" s="407"/>
      <c r="MWK43" s="407"/>
      <c r="MWL43" s="407"/>
      <c r="MWM43" s="407"/>
      <c r="MWN43" s="407"/>
      <c r="MWO43" s="407"/>
      <c r="MWP43" s="407"/>
      <c r="MWQ43" s="407"/>
      <c r="MWR43" s="407"/>
      <c r="MWS43" s="407"/>
      <c r="MWT43" s="407"/>
      <c r="MWU43" s="407"/>
      <c r="MWV43" s="407"/>
      <c r="MWW43" s="407"/>
      <c r="MWX43" s="407"/>
      <c r="MWY43" s="407"/>
      <c r="MWZ43" s="407"/>
      <c r="MXA43" s="407"/>
      <c r="MXB43" s="407"/>
      <c r="MXC43" s="407"/>
      <c r="MXD43" s="407"/>
      <c r="MXE43" s="407"/>
      <c r="MXF43" s="407"/>
      <c r="MXG43" s="407"/>
      <c r="MXH43" s="407"/>
      <c r="MXI43" s="407"/>
      <c r="MXJ43" s="407"/>
      <c r="MXK43" s="407"/>
      <c r="MXL43" s="407"/>
      <c r="MXM43" s="407"/>
      <c r="MXN43" s="407"/>
      <c r="MXO43" s="407"/>
      <c r="MXP43" s="407"/>
      <c r="MXQ43" s="407"/>
      <c r="MXR43" s="407"/>
      <c r="MXS43" s="407"/>
      <c r="MXT43" s="407"/>
      <c r="MXU43" s="407"/>
      <c r="MXV43" s="407"/>
      <c r="MXW43" s="407"/>
      <c r="MXX43" s="407"/>
      <c r="MXY43" s="407"/>
      <c r="MXZ43" s="407"/>
      <c r="MYA43" s="407"/>
      <c r="MYB43" s="407"/>
      <c r="MYC43" s="407"/>
      <c r="MYD43" s="407"/>
      <c r="MYE43" s="407"/>
      <c r="MYF43" s="407"/>
      <c r="MYG43" s="407"/>
      <c r="MYH43" s="407"/>
      <c r="MYI43" s="407"/>
      <c r="MYJ43" s="407"/>
      <c r="MYK43" s="407"/>
      <c r="MYL43" s="407"/>
      <c r="MYM43" s="407"/>
      <c r="MYN43" s="407"/>
      <c r="MYO43" s="407"/>
      <c r="MYP43" s="407"/>
      <c r="MYQ43" s="407"/>
      <c r="MYR43" s="407"/>
      <c r="MYS43" s="407"/>
      <c r="MYT43" s="407"/>
      <c r="MYU43" s="407"/>
      <c r="MYV43" s="407"/>
      <c r="MYW43" s="407"/>
      <c r="MYX43" s="407"/>
      <c r="MYY43" s="407"/>
      <c r="MYZ43" s="407"/>
      <c r="MZA43" s="407"/>
      <c r="MZB43" s="407"/>
      <c r="MZC43" s="407"/>
      <c r="MZD43" s="407"/>
      <c r="MZE43" s="407"/>
      <c r="MZF43" s="407"/>
      <c r="MZG43" s="407"/>
      <c r="MZH43" s="407"/>
      <c r="MZI43" s="407"/>
      <c r="MZJ43" s="407"/>
      <c r="MZK43" s="407"/>
      <c r="MZL43" s="407"/>
      <c r="MZM43" s="407"/>
      <c r="MZN43" s="407"/>
      <c r="MZO43" s="407"/>
      <c r="MZP43" s="407"/>
      <c r="MZQ43" s="407"/>
      <c r="MZR43" s="407"/>
      <c r="MZS43" s="407"/>
      <c r="MZT43" s="407"/>
      <c r="MZU43" s="407"/>
      <c r="MZV43" s="407"/>
      <c r="MZW43" s="407"/>
      <c r="MZX43" s="407"/>
      <c r="MZY43" s="407"/>
      <c r="MZZ43" s="407"/>
      <c r="NAA43" s="407"/>
      <c r="NAB43" s="407"/>
      <c r="NAC43" s="407"/>
      <c r="NAD43" s="407"/>
      <c r="NAE43" s="407"/>
      <c r="NAF43" s="407"/>
      <c r="NAG43" s="407"/>
      <c r="NAH43" s="407"/>
      <c r="NAI43" s="407"/>
      <c r="NAJ43" s="407"/>
      <c r="NAK43" s="407"/>
      <c r="NAL43" s="407"/>
      <c r="NAM43" s="407"/>
      <c r="NAN43" s="407"/>
      <c r="NAO43" s="407"/>
      <c r="NAP43" s="407"/>
      <c r="NAQ43" s="407"/>
      <c r="NAR43" s="407"/>
      <c r="NAS43" s="407"/>
      <c r="NAT43" s="407"/>
      <c r="NAU43" s="407"/>
      <c r="NAV43" s="407"/>
      <c r="NAW43" s="407"/>
      <c r="NAX43" s="407"/>
      <c r="NAY43" s="407"/>
      <c r="NAZ43" s="407"/>
      <c r="NBA43" s="407"/>
      <c r="NBB43" s="407"/>
      <c r="NBC43" s="407"/>
      <c r="NBD43" s="407"/>
      <c r="NBE43" s="407"/>
      <c r="NBF43" s="407"/>
      <c r="NBG43" s="407"/>
      <c r="NBH43" s="407"/>
      <c r="NBI43" s="407"/>
      <c r="NBJ43" s="407"/>
      <c r="NBK43" s="407"/>
      <c r="NBL43" s="407"/>
      <c r="NBM43" s="407"/>
      <c r="NBN43" s="407"/>
      <c r="NBO43" s="407"/>
      <c r="NBP43" s="407"/>
      <c r="NBQ43" s="407"/>
      <c r="NBR43" s="407"/>
      <c r="NBS43" s="407"/>
      <c r="NBT43" s="407"/>
      <c r="NBU43" s="407"/>
      <c r="NBV43" s="407"/>
      <c r="NBW43" s="407"/>
      <c r="NBX43" s="407"/>
      <c r="NBY43" s="407"/>
      <c r="NBZ43" s="407"/>
      <c r="NCA43" s="407"/>
      <c r="NCB43" s="407"/>
      <c r="NCC43" s="407"/>
      <c r="NCD43" s="407"/>
      <c r="NCE43" s="407"/>
      <c r="NCF43" s="407"/>
      <c r="NCG43" s="407"/>
      <c r="NCH43" s="407"/>
      <c r="NCI43" s="407"/>
      <c r="NCJ43" s="407"/>
      <c r="NCK43" s="407"/>
      <c r="NCL43" s="407"/>
      <c r="NCM43" s="407"/>
      <c r="NCN43" s="407"/>
      <c r="NCO43" s="407"/>
      <c r="NCP43" s="407"/>
      <c r="NCQ43" s="407"/>
      <c r="NCR43" s="407"/>
      <c r="NCS43" s="407"/>
      <c r="NCT43" s="407"/>
      <c r="NCU43" s="407"/>
      <c r="NCV43" s="407"/>
      <c r="NCW43" s="407"/>
      <c r="NCX43" s="407"/>
      <c r="NCY43" s="407"/>
      <c r="NCZ43" s="407"/>
      <c r="NDA43" s="407"/>
      <c r="NDB43" s="407"/>
      <c r="NDC43" s="407"/>
      <c r="NDD43" s="407"/>
      <c r="NDE43" s="407"/>
      <c r="NDF43" s="407"/>
      <c r="NDG43" s="407"/>
      <c r="NDH43" s="407"/>
      <c r="NDI43" s="407"/>
      <c r="NDJ43" s="407"/>
      <c r="NDK43" s="407"/>
      <c r="NDL43" s="407"/>
      <c r="NDM43" s="407"/>
      <c r="NDN43" s="407"/>
      <c r="NDO43" s="407"/>
      <c r="NDP43" s="407"/>
      <c r="NDQ43" s="407"/>
      <c r="NDR43" s="407"/>
      <c r="NDS43" s="407"/>
      <c r="NDT43" s="407"/>
      <c r="NDU43" s="407"/>
      <c r="NDV43" s="407"/>
      <c r="NDW43" s="407"/>
      <c r="NDX43" s="407"/>
      <c r="NDY43" s="407"/>
      <c r="NDZ43" s="407"/>
      <c r="NEA43" s="407"/>
      <c r="NEB43" s="407"/>
      <c r="NEC43" s="407"/>
      <c r="NED43" s="407"/>
      <c r="NEE43" s="407"/>
      <c r="NEF43" s="407"/>
      <c r="NEG43" s="407"/>
      <c r="NEH43" s="407"/>
      <c r="NEI43" s="407"/>
      <c r="NEJ43" s="407"/>
      <c r="NEK43" s="407"/>
      <c r="NEL43" s="407"/>
      <c r="NEM43" s="407"/>
      <c r="NEN43" s="407"/>
      <c r="NEO43" s="407"/>
      <c r="NEP43" s="407"/>
      <c r="NEQ43" s="407"/>
      <c r="NER43" s="407"/>
      <c r="NES43" s="407"/>
      <c r="NET43" s="407"/>
      <c r="NEU43" s="407"/>
      <c r="NEV43" s="407"/>
      <c r="NEW43" s="407"/>
      <c r="NEX43" s="407"/>
      <c r="NEY43" s="407"/>
      <c r="NEZ43" s="407"/>
      <c r="NFA43" s="407"/>
      <c r="NFB43" s="407"/>
      <c r="NFC43" s="407"/>
      <c r="NFD43" s="407"/>
      <c r="NFE43" s="407"/>
      <c r="NFF43" s="407"/>
      <c r="NFG43" s="407"/>
      <c r="NFH43" s="407"/>
      <c r="NFI43" s="407"/>
      <c r="NFJ43" s="407"/>
      <c r="NFK43" s="407"/>
      <c r="NFL43" s="407"/>
      <c r="NFM43" s="407"/>
      <c r="NFN43" s="407"/>
      <c r="NFO43" s="407"/>
      <c r="NFP43" s="407"/>
      <c r="NFQ43" s="407"/>
      <c r="NFR43" s="407"/>
      <c r="NFS43" s="407"/>
      <c r="NFT43" s="407"/>
      <c r="NFU43" s="407"/>
      <c r="NFV43" s="407"/>
      <c r="NFW43" s="407"/>
      <c r="NFX43" s="407"/>
      <c r="NFY43" s="407"/>
      <c r="NFZ43" s="407"/>
      <c r="NGA43" s="407"/>
      <c r="NGB43" s="407"/>
      <c r="NGC43" s="407"/>
      <c r="NGD43" s="407"/>
      <c r="NGE43" s="407"/>
      <c r="NGF43" s="407"/>
      <c r="NGG43" s="407"/>
      <c r="NGH43" s="407"/>
      <c r="NGI43" s="407"/>
      <c r="NGJ43" s="407"/>
      <c r="NGK43" s="407"/>
      <c r="NGL43" s="407"/>
      <c r="NGM43" s="407"/>
      <c r="NGN43" s="407"/>
      <c r="NGO43" s="407"/>
      <c r="NGP43" s="407"/>
      <c r="NGQ43" s="407"/>
      <c r="NGR43" s="407"/>
      <c r="NGS43" s="407"/>
      <c r="NGT43" s="407"/>
      <c r="NGU43" s="407"/>
      <c r="NGV43" s="407"/>
      <c r="NGW43" s="407"/>
      <c r="NGX43" s="407"/>
      <c r="NGY43" s="407"/>
      <c r="NGZ43" s="407"/>
      <c r="NHA43" s="407"/>
      <c r="NHB43" s="407"/>
      <c r="NHC43" s="407"/>
      <c r="NHD43" s="407"/>
      <c r="NHE43" s="407"/>
      <c r="NHF43" s="407"/>
      <c r="NHG43" s="407"/>
      <c r="NHH43" s="407"/>
      <c r="NHI43" s="407"/>
      <c r="NHJ43" s="407"/>
      <c r="NHK43" s="407"/>
      <c r="NHL43" s="407"/>
      <c r="NHM43" s="407"/>
      <c r="NHN43" s="407"/>
      <c r="NHO43" s="407"/>
      <c r="NHP43" s="407"/>
      <c r="NHQ43" s="407"/>
      <c r="NHR43" s="407"/>
      <c r="NHS43" s="407"/>
      <c r="NHT43" s="407"/>
      <c r="NHU43" s="407"/>
      <c r="NHV43" s="407"/>
      <c r="NHW43" s="407"/>
      <c r="NHX43" s="407"/>
      <c r="NHY43" s="407"/>
      <c r="NHZ43" s="407"/>
      <c r="NIA43" s="407"/>
      <c r="NIB43" s="407"/>
      <c r="NIC43" s="407"/>
      <c r="NID43" s="407"/>
      <c r="NIE43" s="407"/>
      <c r="NIF43" s="407"/>
      <c r="NIG43" s="407"/>
      <c r="NIH43" s="407"/>
      <c r="NII43" s="407"/>
      <c r="NIJ43" s="407"/>
      <c r="NIK43" s="407"/>
      <c r="NIL43" s="407"/>
      <c r="NIM43" s="407"/>
      <c r="NIN43" s="407"/>
      <c r="NIO43" s="407"/>
      <c r="NIP43" s="407"/>
      <c r="NIQ43" s="407"/>
      <c r="NIR43" s="407"/>
      <c r="NIS43" s="407"/>
      <c r="NIT43" s="407"/>
      <c r="NIU43" s="407"/>
      <c r="NIV43" s="407"/>
      <c r="NIW43" s="407"/>
      <c r="NIX43" s="407"/>
      <c r="NIY43" s="407"/>
      <c r="NIZ43" s="407"/>
      <c r="NJA43" s="407"/>
      <c r="NJB43" s="407"/>
      <c r="NJC43" s="407"/>
      <c r="NJD43" s="407"/>
      <c r="NJE43" s="407"/>
      <c r="NJF43" s="407"/>
      <c r="NJG43" s="407"/>
      <c r="NJH43" s="407"/>
      <c r="NJI43" s="407"/>
      <c r="NJJ43" s="407"/>
      <c r="NJK43" s="407"/>
      <c r="NJL43" s="407"/>
      <c r="NJM43" s="407"/>
      <c r="NJN43" s="407"/>
      <c r="NJO43" s="407"/>
      <c r="NJP43" s="407"/>
      <c r="NJQ43" s="407"/>
      <c r="NJR43" s="407"/>
      <c r="NJS43" s="407"/>
      <c r="NJT43" s="407"/>
      <c r="NJU43" s="407"/>
      <c r="NJV43" s="407"/>
      <c r="NJW43" s="407"/>
      <c r="NJX43" s="407"/>
      <c r="NJY43" s="407"/>
      <c r="NJZ43" s="407"/>
      <c r="NKA43" s="407"/>
      <c r="NKB43" s="407"/>
      <c r="NKC43" s="407"/>
      <c r="NKD43" s="407"/>
      <c r="NKE43" s="407"/>
      <c r="NKF43" s="407"/>
      <c r="NKG43" s="407"/>
      <c r="NKH43" s="407"/>
      <c r="NKI43" s="407"/>
      <c r="NKJ43" s="407"/>
      <c r="NKK43" s="407"/>
      <c r="NKL43" s="407"/>
      <c r="NKM43" s="407"/>
      <c r="NKN43" s="407"/>
      <c r="NKO43" s="407"/>
      <c r="NKP43" s="407"/>
      <c r="NKQ43" s="407"/>
      <c r="NKR43" s="407"/>
      <c r="NKS43" s="407"/>
      <c r="NKT43" s="407"/>
      <c r="NKU43" s="407"/>
      <c r="NKV43" s="407"/>
      <c r="NKW43" s="407"/>
      <c r="NKX43" s="407"/>
      <c r="NKY43" s="407"/>
      <c r="NKZ43" s="407"/>
      <c r="NLA43" s="407"/>
      <c r="NLB43" s="407"/>
      <c r="NLC43" s="407"/>
      <c r="NLD43" s="407"/>
      <c r="NLE43" s="407"/>
      <c r="NLF43" s="407"/>
      <c r="NLG43" s="407"/>
      <c r="NLH43" s="407"/>
      <c r="NLI43" s="407"/>
      <c r="NLJ43" s="407"/>
      <c r="NLK43" s="407"/>
      <c r="NLL43" s="407"/>
      <c r="NLM43" s="407"/>
      <c r="NLN43" s="407"/>
      <c r="NLO43" s="407"/>
      <c r="NLP43" s="407"/>
      <c r="NLQ43" s="407"/>
      <c r="NLR43" s="407"/>
      <c r="NLS43" s="407"/>
      <c r="NLT43" s="407"/>
      <c r="NLU43" s="407"/>
      <c r="NLV43" s="407"/>
      <c r="NLW43" s="407"/>
      <c r="NLX43" s="407"/>
      <c r="NLY43" s="407"/>
      <c r="NLZ43" s="407"/>
      <c r="NMA43" s="407"/>
      <c r="NMB43" s="407"/>
      <c r="NMC43" s="407"/>
      <c r="NMD43" s="407"/>
      <c r="NME43" s="407"/>
      <c r="NMF43" s="407"/>
      <c r="NMG43" s="407"/>
      <c r="NMH43" s="407"/>
      <c r="NMI43" s="407"/>
      <c r="NMJ43" s="407"/>
      <c r="NMK43" s="407"/>
      <c r="NML43" s="407"/>
      <c r="NMM43" s="407"/>
      <c r="NMN43" s="407"/>
      <c r="NMO43" s="407"/>
      <c r="NMP43" s="407"/>
      <c r="NMQ43" s="407"/>
      <c r="NMR43" s="407"/>
      <c r="NMS43" s="407"/>
      <c r="NMT43" s="407"/>
      <c r="NMU43" s="407"/>
      <c r="NMV43" s="407"/>
      <c r="NMW43" s="407"/>
      <c r="NMX43" s="407"/>
      <c r="NMY43" s="407"/>
      <c r="NMZ43" s="407"/>
      <c r="NNA43" s="407"/>
      <c r="NNB43" s="407"/>
      <c r="NNC43" s="407"/>
      <c r="NND43" s="407"/>
      <c r="NNE43" s="407"/>
      <c r="NNF43" s="407"/>
      <c r="NNG43" s="407"/>
      <c r="NNH43" s="407"/>
      <c r="NNI43" s="407"/>
      <c r="NNJ43" s="407"/>
      <c r="NNK43" s="407"/>
      <c r="NNL43" s="407"/>
      <c r="NNM43" s="407"/>
      <c r="NNN43" s="407"/>
      <c r="NNO43" s="407"/>
      <c r="NNP43" s="407"/>
      <c r="NNQ43" s="407"/>
      <c r="NNR43" s="407"/>
      <c r="NNS43" s="407"/>
      <c r="NNT43" s="407"/>
      <c r="NNU43" s="407"/>
      <c r="NNV43" s="407"/>
      <c r="NNW43" s="407"/>
      <c r="NNX43" s="407"/>
      <c r="NNY43" s="407"/>
      <c r="NNZ43" s="407"/>
      <c r="NOA43" s="407"/>
      <c r="NOB43" s="407"/>
      <c r="NOC43" s="407"/>
      <c r="NOD43" s="407"/>
      <c r="NOE43" s="407"/>
      <c r="NOF43" s="407"/>
      <c r="NOG43" s="407"/>
      <c r="NOH43" s="407"/>
      <c r="NOI43" s="407"/>
      <c r="NOJ43" s="407"/>
      <c r="NOK43" s="407"/>
      <c r="NOL43" s="407"/>
      <c r="NOM43" s="407"/>
      <c r="NON43" s="407"/>
      <c r="NOO43" s="407"/>
      <c r="NOP43" s="407"/>
      <c r="NOQ43" s="407"/>
      <c r="NOR43" s="407"/>
      <c r="NOS43" s="407"/>
      <c r="NOT43" s="407"/>
      <c r="NOU43" s="407"/>
      <c r="NOV43" s="407"/>
      <c r="NOW43" s="407"/>
      <c r="NOX43" s="407"/>
      <c r="NOY43" s="407"/>
      <c r="NOZ43" s="407"/>
      <c r="NPA43" s="407"/>
      <c r="NPB43" s="407"/>
      <c r="NPC43" s="407"/>
      <c r="NPD43" s="407"/>
      <c r="NPE43" s="407"/>
      <c r="NPF43" s="407"/>
      <c r="NPG43" s="407"/>
      <c r="NPH43" s="407"/>
      <c r="NPI43" s="407"/>
      <c r="NPJ43" s="407"/>
      <c r="NPK43" s="407"/>
      <c r="NPL43" s="407"/>
      <c r="NPM43" s="407"/>
      <c r="NPN43" s="407"/>
      <c r="NPO43" s="407"/>
      <c r="NPP43" s="407"/>
      <c r="NPQ43" s="407"/>
      <c r="NPR43" s="407"/>
      <c r="NPS43" s="407"/>
      <c r="NPT43" s="407"/>
      <c r="NPU43" s="407"/>
      <c r="NPV43" s="407"/>
      <c r="NPW43" s="407"/>
      <c r="NPX43" s="407"/>
      <c r="NPY43" s="407"/>
      <c r="NPZ43" s="407"/>
      <c r="NQA43" s="407"/>
      <c r="NQB43" s="407"/>
      <c r="NQC43" s="407"/>
      <c r="NQD43" s="407"/>
      <c r="NQE43" s="407"/>
      <c r="NQF43" s="407"/>
      <c r="NQG43" s="407"/>
      <c r="NQH43" s="407"/>
      <c r="NQI43" s="407"/>
      <c r="NQJ43" s="407"/>
      <c r="NQK43" s="407"/>
      <c r="NQL43" s="407"/>
      <c r="NQM43" s="407"/>
      <c r="NQN43" s="407"/>
      <c r="NQO43" s="407"/>
      <c r="NQP43" s="407"/>
      <c r="NQQ43" s="407"/>
      <c r="NQR43" s="407"/>
      <c r="NQS43" s="407"/>
      <c r="NQT43" s="407"/>
      <c r="NQU43" s="407"/>
      <c r="NQV43" s="407"/>
      <c r="NQW43" s="407"/>
      <c r="NQX43" s="407"/>
      <c r="NQY43" s="407"/>
      <c r="NQZ43" s="407"/>
      <c r="NRA43" s="407"/>
      <c r="NRB43" s="407"/>
      <c r="NRC43" s="407"/>
      <c r="NRD43" s="407"/>
      <c r="NRE43" s="407"/>
      <c r="NRF43" s="407"/>
      <c r="NRG43" s="407"/>
      <c r="NRH43" s="407"/>
      <c r="NRI43" s="407"/>
      <c r="NRJ43" s="407"/>
      <c r="NRK43" s="407"/>
      <c r="NRL43" s="407"/>
      <c r="NRM43" s="407"/>
      <c r="NRN43" s="407"/>
      <c r="NRO43" s="407"/>
      <c r="NRP43" s="407"/>
      <c r="NRQ43" s="407"/>
      <c r="NRR43" s="407"/>
      <c r="NRS43" s="407"/>
      <c r="NRT43" s="407"/>
      <c r="NRU43" s="407"/>
      <c r="NRV43" s="407"/>
      <c r="NRW43" s="407"/>
      <c r="NRX43" s="407"/>
      <c r="NRY43" s="407"/>
      <c r="NRZ43" s="407"/>
      <c r="NSA43" s="407"/>
      <c r="NSB43" s="407"/>
      <c r="NSC43" s="407"/>
      <c r="NSD43" s="407"/>
      <c r="NSE43" s="407"/>
      <c r="NSF43" s="407"/>
      <c r="NSG43" s="407"/>
      <c r="NSH43" s="407"/>
      <c r="NSI43" s="407"/>
      <c r="NSJ43" s="407"/>
      <c r="NSK43" s="407"/>
      <c r="NSL43" s="407"/>
      <c r="NSM43" s="407"/>
      <c r="NSN43" s="407"/>
      <c r="NSO43" s="407"/>
      <c r="NSP43" s="407"/>
      <c r="NSQ43" s="407"/>
      <c r="NSR43" s="407"/>
      <c r="NSS43" s="407"/>
      <c r="NST43" s="407"/>
      <c r="NSU43" s="407"/>
      <c r="NSV43" s="407"/>
      <c r="NSW43" s="407"/>
      <c r="NSX43" s="407"/>
      <c r="NSY43" s="407"/>
      <c r="NSZ43" s="407"/>
      <c r="NTA43" s="407"/>
      <c r="NTB43" s="407"/>
      <c r="NTC43" s="407"/>
      <c r="NTD43" s="407"/>
      <c r="NTE43" s="407"/>
      <c r="NTF43" s="407"/>
      <c r="NTG43" s="407"/>
      <c r="NTH43" s="407"/>
      <c r="NTI43" s="407"/>
      <c r="NTJ43" s="407"/>
      <c r="NTK43" s="407"/>
      <c r="NTL43" s="407"/>
      <c r="NTM43" s="407"/>
      <c r="NTN43" s="407"/>
      <c r="NTO43" s="407"/>
      <c r="NTP43" s="407"/>
      <c r="NTQ43" s="407"/>
      <c r="NTR43" s="407"/>
      <c r="NTS43" s="407"/>
      <c r="NTT43" s="407"/>
      <c r="NTU43" s="407"/>
      <c r="NTV43" s="407"/>
      <c r="NTW43" s="407"/>
      <c r="NTX43" s="407"/>
      <c r="NTY43" s="407"/>
      <c r="NTZ43" s="407"/>
      <c r="NUA43" s="407"/>
      <c r="NUB43" s="407"/>
      <c r="NUC43" s="407"/>
      <c r="NUD43" s="407"/>
      <c r="NUE43" s="407"/>
      <c r="NUF43" s="407"/>
      <c r="NUG43" s="407"/>
      <c r="NUH43" s="407"/>
      <c r="NUI43" s="407"/>
      <c r="NUJ43" s="407"/>
      <c r="NUK43" s="407"/>
      <c r="NUL43" s="407"/>
      <c r="NUM43" s="407"/>
      <c r="NUN43" s="407"/>
      <c r="NUO43" s="407"/>
      <c r="NUP43" s="407"/>
      <c r="NUQ43" s="407"/>
      <c r="NUR43" s="407"/>
      <c r="NUS43" s="407"/>
      <c r="NUT43" s="407"/>
      <c r="NUU43" s="407"/>
      <c r="NUV43" s="407"/>
      <c r="NUW43" s="407"/>
      <c r="NUX43" s="407"/>
      <c r="NUY43" s="407"/>
      <c r="NUZ43" s="407"/>
      <c r="NVA43" s="407"/>
      <c r="NVB43" s="407"/>
      <c r="NVC43" s="407"/>
      <c r="NVD43" s="407"/>
      <c r="NVE43" s="407"/>
      <c r="NVF43" s="407"/>
      <c r="NVG43" s="407"/>
      <c r="NVH43" s="407"/>
      <c r="NVI43" s="407"/>
      <c r="NVJ43" s="407"/>
      <c r="NVK43" s="407"/>
      <c r="NVL43" s="407"/>
      <c r="NVM43" s="407"/>
      <c r="NVN43" s="407"/>
      <c r="NVO43" s="407"/>
      <c r="NVP43" s="407"/>
      <c r="NVQ43" s="407"/>
      <c r="NVR43" s="407"/>
      <c r="NVS43" s="407"/>
      <c r="NVT43" s="407"/>
      <c r="NVU43" s="407"/>
      <c r="NVV43" s="407"/>
      <c r="NVW43" s="407"/>
      <c r="NVX43" s="407"/>
      <c r="NVY43" s="407"/>
      <c r="NVZ43" s="407"/>
      <c r="NWA43" s="407"/>
      <c r="NWB43" s="407"/>
      <c r="NWC43" s="407"/>
      <c r="NWD43" s="407"/>
      <c r="NWE43" s="407"/>
      <c r="NWF43" s="407"/>
      <c r="NWG43" s="407"/>
      <c r="NWH43" s="407"/>
      <c r="NWI43" s="407"/>
      <c r="NWJ43" s="407"/>
      <c r="NWK43" s="407"/>
      <c r="NWL43" s="407"/>
      <c r="NWM43" s="407"/>
      <c r="NWN43" s="407"/>
      <c r="NWO43" s="407"/>
      <c r="NWP43" s="407"/>
      <c r="NWQ43" s="407"/>
      <c r="NWR43" s="407"/>
      <c r="NWS43" s="407"/>
      <c r="NWT43" s="407"/>
      <c r="NWU43" s="407"/>
      <c r="NWV43" s="407"/>
      <c r="NWW43" s="407"/>
      <c r="NWX43" s="407"/>
      <c r="NWY43" s="407"/>
      <c r="NWZ43" s="407"/>
      <c r="NXA43" s="407"/>
      <c r="NXB43" s="407"/>
      <c r="NXC43" s="407"/>
      <c r="NXD43" s="407"/>
      <c r="NXE43" s="407"/>
      <c r="NXF43" s="407"/>
      <c r="NXG43" s="407"/>
      <c r="NXH43" s="407"/>
      <c r="NXI43" s="407"/>
      <c r="NXJ43" s="407"/>
      <c r="NXK43" s="407"/>
      <c r="NXL43" s="407"/>
      <c r="NXM43" s="407"/>
      <c r="NXN43" s="407"/>
      <c r="NXO43" s="407"/>
      <c r="NXP43" s="407"/>
      <c r="NXQ43" s="407"/>
      <c r="NXR43" s="407"/>
      <c r="NXS43" s="407"/>
      <c r="NXT43" s="407"/>
      <c r="NXU43" s="407"/>
      <c r="NXV43" s="407"/>
      <c r="NXW43" s="407"/>
      <c r="NXX43" s="407"/>
      <c r="NXY43" s="407"/>
      <c r="NXZ43" s="407"/>
      <c r="NYA43" s="407"/>
      <c r="NYB43" s="407"/>
      <c r="NYC43" s="407"/>
      <c r="NYD43" s="407"/>
      <c r="NYE43" s="407"/>
      <c r="NYF43" s="407"/>
      <c r="NYG43" s="407"/>
      <c r="NYH43" s="407"/>
      <c r="NYI43" s="407"/>
      <c r="NYJ43" s="407"/>
      <c r="NYK43" s="407"/>
      <c r="NYL43" s="407"/>
      <c r="NYM43" s="407"/>
      <c r="NYN43" s="407"/>
      <c r="NYO43" s="407"/>
      <c r="NYP43" s="407"/>
      <c r="NYQ43" s="407"/>
      <c r="NYR43" s="407"/>
      <c r="NYS43" s="407"/>
      <c r="NYT43" s="407"/>
      <c r="NYU43" s="407"/>
      <c r="NYV43" s="407"/>
      <c r="NYW43" s="407"/>
      <c r="NYX43" s="407"/>
      <c r="NYY43" s="407"/>
      <c r="NYZ43" s="407"/>
      <c r="NZA43" s="407"/>
      <c r="NZB43" s="407"/>
      <c r="NZC43" s="407"/>
      <c r="NZD43" s="407"/>
      <c r="NZE43" s="407"/>
      <c r="NZF43" s="407"/>
      <c r="NZG43" s="407"/>
      <c r="NZH43" s="407"/>
      <c r="NZI43" s="407"/>
      <c r="NZJ43" s="407"/>
      <c r="NZK43" s="407"/>
      <c r="NZL43" s="407"/>
      <c r="NZM43" s="407"/>
      <c r="NZN43" s="407"/>
      <c r="NZO43" s="407"/>
      <c r="NZP43" s="407"/>
      <c r="NZQ43" s="407"/>
      <c r="NZR43" s="407"/>
      <c r="NZS43" s="407"/>
      <c r="NZT43" s="407"/>
      <c r="NZU43" s="407"/>
      <c r="NZV43" s="407"/>
      <c r="NZW43" s="407"/>
      <c r="NZX43" s="407"/>
      <c r="NZY43" s="407"/>
      <c r="NZZ43" s="407"/>
      <c r="OAA43" s="407"/>
      <c r="OAB43" s="407"/>
      <c r="OAC43" s="407"/>
      <c r="OAD43" s="407"/>
      <c r="OAE43" s="407"/>
      <c r="OAF43" s="407"/>
      <c r="OAG43" s="407"/>
      <c r="OAH43" s="407"/>
      <c r="OAI43" s="407"/>
      <c r="OAJ43" s="407"/>
      <c r="OAK43" s="407"/>
      <c r="OAL43" s="407"/>
      <c r="OAM43" s="407"/>
      <c r="OAN43" s="407"/>
      <c r="OAO43" s="407"/>
      <c r="OAP43" s="407"/>
      <c r="OAQ43" s="407"/>
      <c r="OAR43" s="407"/>
      <c r="OAS43" s="407"/>
      <c r="OAT43" s="407"/>
      <c r="OAU43" s="407"/>
      <c r="OAV43" s="407"/>
      <c r="OAW43" s="407"/>
      <c r="OAX43" s="407"/>
      <c r="OAY43" s="407"/>
      <c r="OAZ43" s="407"/>
      <c r="OBA43" s="407"/>
      <c r="OBB43" s="407"/>
      <c r="OBC43" s="407"/>
      <c r="OBD43" s="407"/>
      <c r="OBE43" s="407"/>
      <c r="OBF43" s="407"/>
      <c r="OBG43" s="407"/>
      <c r="OBH43" s="407"/>
      <c r="OBI43" s="407"/>
      <c r="OBJ43" s="407"/>
      <c r="OBK43" s="407"/>
      <c r="OBL43" s="407"/>
      <c r="OBM43" s="407"/>
      <c r="OBN43" s="407"/>
      <c r="OBO43" s="407"/>
      <c r="OBP43" s="407"/>
      <c r="OBQ43" s="407"/>
      <c r="OBR43" s="407"/>
      <c r="OBS43" s="407"/>
      <c r="OBT43" s="407"/>
      <c r="OBU43" s="407"/>
      <c r="OBV43" s="407"/>
      <c r="OBW43" s="407"/>
      <c r="OBX43" s="407"/>
      <c r="OBY43" s="407"/>
      <c r="OBZ43" s="407"/>
      <c r="OCA43" s="407"/>
      <c r="OCB43" s="407"/>
      <c r="OCC43" s="407"/>
      <c r="OCD43" s="407"/>
      <c r="OCE43" s="407"/>
      <c r="OCF43" s="407"/>
      <c r="OCG43" s="407"/>
      <c r="OCH43" s="407"/>
      <c r="OCI43" s="407"/>
      <c r="OCJ43" s="407"/>
      <c r="OCK43" s="407"/>
      <c r="OCL43" s="407"/>
      <c r="OCM43" s="407"/>
      <c r="OCN43" s="407"/>
      <c r="OCO43" s="407"/>
      <c r="OCP43" s="407"/>
      <c r="OCQ43" s="407"/>
      <c r="OCR43" s="407"/>
      <c r="OCS43" s="407"/>
      <c r="OCT43" s="407"/>
      <c r="OCU43" s="407"/>
      <c r="OCV43" s="407"/>
      <c r="OCW43" s="407"/>
      <c r="OCX43" s="407"/>
      <c r="OCY43" s="407"/>
      <c r="OCZ43" s="407"/>
      <c r="ODA43" s="407"/>
      <c r="ODB43" s="407"/>
      <c r="ODC43" s="407"/>
      <c r="ODD43" s="407"/>
      <c r="ODE43" s="407"/>
      <c r="ODF43" s="407"/>
      <c r="ODG43" s="407"/>
      <c r="ODH43" s="407"/>
      <c r="ODI43" s="407"/>
      <c r="ODJ43" s="407"/>
      <c r="ODK43" s="407"/>
      <c r="ODL43" s="407"/>
      <c r="ODM43" s="407"/>
      <c r="ODN43" s="407"/>
      <c r="ODO43" s="407"/>
      <c r="ODP43" s="407"/>
      <c r="ODQ43" s="407"/>
      <c r="ODR43" s="407"/>
      <c r="ODS43" s="407"/>
      <c r="ODT43" s="407"/>
      <c r="ODU43" s="407"/>
      <c r="ODV43" s="407"/>
      <c r="ODW43" s="407"/>
      <c r="ODX43" s="407"/>
      <c r="ODY43" s="407"/>
      <c r="ODZ43" s="407"/>
      <c r="OEA43" s="407"/>
      <c r="OEB43" s="407"/>
      <c r="OEC43" s="407"/>
      <c r="OED43" s="407"/>
      <c r="OEE43" s="407"/>
      <c r="OEF43" s="407"/>
      <c r="OEG43" s="407"/>
      <c r="OEH43" s="407"/>
      <c r="OEI43" s="407"/>
      <c r="OEJ43" s="407"/>
      <c r="OEK43" s="407"/>
      <c r="OEL43" s="407"/>
      <c r="OEM43" s="407"/>
      <c r="OEN43" s="407"/>
      <c r="OEO43" s="407"/>
      <c r="OEP43" s="407"/>
      <c r="OEQ43" s="407"/>
      <c r="OER43" s="407"/>
      <c r="OES43" s="407"/>
      <c r="OET43" s="407"/>
      <c r="OEU43" s="407"/>
      <c r="OEV43" s="407"/>
      <c r="OEW43" s="407"/>
      <c r="OEX43" s="407"/>
      <c r="OEY43" s="407"/>
      <c r="OEZ43" s="407"/>
      <c r="OFA43" s="407"/>
      <c r="OFB43" s="407"/>
      <c r="OFC43" s="407"/>
      <c r="OFD43" s="407"/>
      <c r="OFE43" s="407"/>
      <c r="OFF43" s="407"/>
      <c r="OFG43" s="407"/>
      <c r="OFH43" s="407"/>
      <c r="OFI43" s="407"/>
      <c r="OFJ43" s="407"/>
      <c r="OFK43" s="407"/>
      <c r="OFL43" s="407"/>
      <c r="OFM43" s="407"/>
      <c r="OFN43" s="407"/>
      <c r="OFO43" s="407"/>
      <c r="OFP43" s="407"/>
      <c r="OFQ43" s="407"/>
      <c r="OFR43" s="407"/>
      <c r="OFS43" s="407"/>
      <c r="OFT43" s="407"/>
      <c r="OFU43" s="407"/>
      <c r="OFV43" s="407"/>
      <c r="OFW43" s="407"/>
      <c r="OFX43" s="407"/>
      <c r="OFY43" s="407"/>
      <c r="OFZ43" s="407"/>
      <c r="OGA43" s="407"/>
      <c r="OGB43" s="407"/>
      <c r="OGC43" s="407"/>
      <c r="OGD43" s="407"/>
      <c r="OGE43" s="407"/>
      <c r="OGF43" s="407"/>
      <c r="OGG43" s="407"/>
      <c r="OGH43" s="407"/>
      <c r="OGI43" s="407"/>
      <c r="OGJ43" s="407"/>
      <c r="OGK43" s="407"/>
      <c r="OGL43" s="407"/>
      <c r="OGM43" s="407"/>
      <c r="OGN43" s="407"/>
      <c r="OGO43" s="407"/>
      <c r="OGP43" s="407"/>
      <c r="OGQ43" s="407"/>
      <c r="OGR43" s="407"/>
      <c r="OGS43" s="407"/>
      <c r="OGT43" s="407"/>
      <c r="OGU43" s="407"/>
      <c r="OGV43" s="407"/>
      <c r="OGW43" s="407"/>
      <c r="OGX43" s="407"/>
      <c r="OGY43" s="407"/>
      <c r="OGZ43" s="407"/>
      <c r="OHA43" s="407"/>
      <c r="OHB43" s="407"/>
      <c r="OHC43" s="407"/>
      <c r="OHD43" s="407"/>
      <c r="OHE43" s="407"/>
      <c r="OHF43" s="407"/>
      <c r="OHG43" s="407"/>
      <c r="OHH43" s="407"/>
      <c r="OHI43" s="407"/>
      <c r="OHJ43" s="407"/>
      <c r="OHK43" s="407"/>
      <c r="OHL43" s="407"/>
      <c r="OHM43" s="407"/>
      <c r="OHN43" s="407"/>
      <c r="OHO43" s="407"/>
      <c r="OHP43" s="407"/>
      <c r="OHQ43" s="407"/>
      <c r="OHR43" s="407"/>
      <c r="OHS43" s="407"/>
      <c r="OHT43" s="407"/>
      <c r="OHU43" s="407"/>
      <c r="OHV43" s="407"/>
      <c r="OHW43" s="407"/>
      <c r="OHX43" s="407"/>
      <c r="OHY43" s="407"/>
      <c r="OHZ43" s="407"/>
      <c r="OIA43" s="407"/>
      <c r="OIB43" s="407"/>
      <c r="OIC43" s="407"/>
      <c r="OID43" s="407"/>
      <c r="OIE43" s="407"/>
      <c r="OIF43" s="407"/>
      <c r="OIG43" s="407"/>
      <c r="OIH43" s="407"/>
      <c r="OII43" s="407"/>
      <c r="OIJ43" s="407"/>
      <c r="OIK43" s="407"/>
      <c r="OIL43" s="407"/>
      <c r="OIM43" s="407"/>
      <c r="OIN43" s="407"/>
      <c r="OIO43" s="407"/>
      <c r="OIP43" s="407"/>
      <c r="OIQ43" s="407"/>
      <c r="OIR43" s="407"/>
      <c r="OIS43" s="407"/>
      <c r="OIT43" s="407"/>
      <c r="OIU43" s="407"/>
      <c r="OIV43" s="407"/>
      <c r="OIW43" s="407"/>
      <c r="OIX43" s="407"/>
      <c r="OIY43" s="407"/>
      <c r="OIZ43" s="407"/>
      <c r="OJA43" s="407"/>
      <c r="OJB43" s="407"/>
      <c r="OJC43" s="407"/>
      <c r="OJD43" s="407"/>
      <c r="OJE43" s="407"/>
      <c r="OJF43" s="407"/>
      <c r="OJG43" s="407"/>
      <c r="OJH43" s="407"/>
      <c r="OJI43" s="407"/>
      <c r="OJJ43" s="407"/>
      <c r="OJK43" s="407"/>
      <c r="OJL43" s="407"/>
      <c r="OJM43" s="407"/>
      <c r="OJN43" s="407"/>
      <c r="OJO43" s="407"/>
      <c r="OJP43" s="407"/>
      <c r="OJQ43" s="407"/>
      <c r="OJR43" s="407"/>
      <c r="OJS43" s="407"/>
      <c r="OJT43" s="407"/>
      <c r="OJU43" s="407"/>
      <c r="OJV43" s="407"/>
      <c r="OJW43" s="407"/>
      <c r="OJX43" s="407"/>
      <c r="OJY43" s="407"/>
      <c r="OJZ43" s="407"/>
      <c r="OKA43" s="407"/>
      <c r="OKB43" s="407"/>
      <c r="OKC43" s="407"/>
      <c r="OKD43" s="407"/>
      <c r="OKE43" s="407"/>
      <c r="OKF43" s="407"/>
      <c r="OKG43" s="407"/>
      <c r="OKH43" s="407"/>
      <c r="OKI43" s="407"/>
      <c r="OKJ43" s="407"/>
      <c r="OKK43" s="407"/>
      <c r="OKL43" s="407"/>
      <c r="OKM43" s="407"/>
      <c r="OKN43" s="407"/>
      <c r="OKO43" s="407"/>
      <c r="OKP43" s="407"/>
      <c r="OKQ43" s="407"/>
      <c r="OKR43" s="407"/>
      <c r="OKS43" s="407"/>
      <c r="OKT43" s="407"/>
      <c r="OKU43" s="407"/>
      <c r="OKV43" s="407"/>
      <c r="OKW43" s="407"/>
      <c r="OKX43" s="407"/>
      <c r="OKY43" s="407"/>
      <c r="OKZ43" s="407"/>
      <c r="OLA43" s="407"/>
      <c r="OLB43" s="407"/>
      <c r="OLC43" s="407"/>
      <c r="OLD43" s="407"/>
      <c r="OLE43" s="407"/>
      <c r="OLF43" s="407"/>
      <c r="OLG43" s="407"/>
      <c r="OLH43" s="407"/>
      <c r="OLI43" s="407"/>
      <c r="OLJ43" s="407"/>
      <c r="OLK43" s="407"/>
      <c r="OLL43" s="407"/>
      <c r="OLM43" s="407"/>
      <c r="OLN43" s="407"/>
      <c r="OLO43" s="407"/>
      <c r="OLP43" s="407"/>
      <c r="OLQ43" s="407"/>
      <c r="OLR43" s="407"/>
      <c r="OLS43" s="407"/>
      <c r="OLT43" s="407"/>
      <c r="OLU43" s="407"/>
      <c r="OLV43" s="407"/>
      <c r="OLW43" s="407"/>
      <c r="OLX43" s="407"/>
      <c r="OLY43" s="407"/>
      <c r="OLZ43" s="407"/>
      <c r="OMA43" s="407"/>
      <c r="OMB43" s="407"/>
      <c r="OMC43" s="407"/>
      <c r="OMD43" s="407"/>
      <c r="OME43" s="407"/>
      <c r="OMF43" s="407"/>
      <c r="OMG43" s="407"/>
      <c r="OMH43" s="407"/>
      <c r="OMI43" s="407"/>
      <c r="OMJ43" s="407"/>
      <c r="OMK43" s="407"/>
      <c r="OML43" s="407"/>
      <c r="OMM43" s="407"/>
      <c r="OMN43" s="407"/>
      <c r="OMO43" s="407"/>
      <c r="OMP43" s="407"/>
      <c r="OMQ43" s="407"/>
      <c r="OMR43" s="407"/>
      <c r="OMS43" s="407"/>
      <c r="OMT43" s="407"/>
      <c r="OMU43" s="407"/>
      <c r="OMV43" s="407"/>
      <c r="OMW43" s="407"/>
      <c r="OMX43" s="407"/>
      <c r="OMY43" s="407"/>
      <c r="OMZ43" s="407"/>
      <c r="ONA43" s="407"/>
      <c r="ONB43" s="407"/>
      <c r="ONC43" s="407"/>
      <c r="OND43" s="407"/>
      <c r="ONE43" s="407"/>
      <c r="ONF43" s="407"/>
      <c r="ONG43" s="407"/>
      <c r="ONH43" s="407"/>
      <c r="ONI43" s="407"/>
      <c r="ONJ43" s="407"/>
      <c r="ONK43" s="407"/>
      <c r="ONL43" s="407"/>
      <c r="ONM43" s="407"/>
      <c r="ONN43" s="407"/>
      <c r="ONO43" s="407"/>
      <c r="ONP43" s="407"/>
      <c r="ONQ43" s="407"/>
      <c r="ONR43" s="407"/>
      <c r="ONS43" s="407"/>
      <c r="ONT43" s="407"/>
      <c r="ONU43" s="407"/>
      <c r="ONV43" s="407"/>
      <c r="ONW43" s="407"/>
      <c r="ONX43" s="407"/>
      <c r="ONY43" s="407"/>
      <c r="ONZ43" s="407"/>
      <c r="OOA43" s="407"/>
      <c r="OOB43" s="407"/>
      <c r="OOC43" s="407"/>
      <c r="OOD43" s="407"/>
      <c r="OOE43" s="407"/>
      <c r="OOF43" s="407"/>
      <c r="OOG43" s="407"/>
      <c r="OOH43" s="407"/>
      <c r="OOI43" s="407"/>
      <c r="OOJ43" s="407"/>
      <c r="OOK43" s="407"/>
      <c r="OOL43" s="407"/>
      <c r="OOM43" s="407"/>
      <c r="OON43" s="407"/>
      <c r="OOO43" s="407"/>
      <c r="OOP43" s="407"/>
      <c r="OOQ43" s="407"/>
      <c r="OOR43" s="407"/>
      <c r="OOS43" s="407"/>
      <c r="OOT43" s="407"/>
      <c r="OOU43" s="407"/>
      <c r="OOV43" s="407"/>
      <c r="OOW43" s="407"/>
      <c r="OOX43" s="407"/>
      <c r="OOY43" s="407"/>
      <c r="OOZ43" s="407"/>
      <c r="OPA43" s="407"/>
      <c r="OPB43" s="407"/>
      <c r="OPC43" s="407"/>
      <c r="OPD43" s="407"/>
      <c r="OPE43" s="407"/>
      <c r="OPF43" s="407"/>
      <c r="OPG43" s="407"/>
      <c r="OPH43" s="407"/>
      <c r="OPI43" s="407"/>
      <c r="OPJ43" s="407"/>
      <c r="OPK43" s="407"/>
      <c r="OPL43" s="407"/>
      <c r="OPM43" s="407"/>
      <c r="OPN43" s="407"/>
      <c r="OPO43" s="407"/>
      <c r="OPP43" s="407"/>
      <c r="OPQ43" s="407"/>
      <c r="OPR43" s="407"/>
      <c r="OPS43" s="407"/>
      <c r="OPT43" s="407"/>
      <c r="OPU43" s="407"/>
      <c r="OPV43" s="407"/>
      <c r="OPW43" s="407"/>
      <c r="OPX43" s="407"/>
      <c r="OPY43" s="407"/>
      <c r="OPZ43" s="407"/>
      <c r="OQA43" s="407"/>
      <c r="OQB43" s="407"/>
      <c r="OQC43" s="407"/>
      <c r="OQD43" s="407"/>
      <c r="OQE43" s="407"/>
      <c r="OQF43" s="407"/>
      <c r="OQG43" s="407"/>
      <c r="OQH43" s="407"/>
      <c r="OQI43" s="407"/>
      <c r="OQJ43" s="407"/>
      <c r="OQK43" s="407"/>
      <c r="OQL43" s="407"/>
      <c r="OQM43" s="407"/>
      <c r="OQN43" s="407"/>
      <c r="OQO43" s="407"/>
      <c r="OQP43" s="407"/>
      <c r="OQQ43" s="407"/>
      <c r="OQR43" s="407"/>
      <c r="OQS43" s="407"/>
      <c r="OQT43" s="407"/>
      <c r="OQU43" s="407"/>
      <c r="OQV43" s="407"/>
      <c r="OQW43" s="407"/>
      <c r="OQX43" s="407"/>
      <c r="OQY43" s="407"/>
      <c r="OQZ43" s="407"/>
      <c r="ORA43" s="407"/>
      <c r="ORB43" s="407"/>
      <c r="ORC43" s="407"/>
      <c r="ORD43" s="407"/>
      <c r="ORE43" s="407"/>
      <c r="ORF43" s="407"/>
      <c r="ORG43" s="407"/>
      <c r="ORH43" s="407"/>
      <c r="ORI43" s="407"/>
      <c r="ORJ43" s="407"/>
      <c r="ORK43" s="407"/>
      <c r="ORL43" s="407"/>
      <c r="ORM43" s="407"/>
      <c r="ORN43" s="407"/>
      <c r="ORO43" s="407"/>
      <c r="ORP43" s="407"/>
      <c r="ORQ43" s="407"/>
      <c r="ORR43" s="407"/>
      <c r="ORS43" s="407"/>
      <c r="ORT43" s="407"/>
      <c r="ORU43" s="407"/>
      <c r="ORV43" s="407"/>
      <c r="ORW43" s="407"/>
      <c r="ORX43" s="407"/>
      <c r="ORY43" s="407"/>
      <c r="ORZ43" s="407"/>
      <c r="OSA43" s="407"/>
      <c r="OSB43" s="407"/>
      <c r="OSC43" s="407"/>
      <c r="OSD43" s="407"/>
      <c r="OSE43" s="407"/>
      <c r="OSF43" s="407"/>
      <c r="OSG43" s="407"/>
      <c r="OSH43" s="407"/>
      <c r="OSI43" s="407"/>
      <c r="OSJ43" s="407"/>
      <c r="OSK43" s="407"/>
      <c r="OSL43" s="407"/>
      <c r="OSM43" s="407"/>
      <c r="OSN43" s="407"/>
      <c r="OSO43" s="407"/>
      <c r="OSP43" s="407"/>
      <c r="OSQ43" s="407"/>
      <c r="OSR43" s="407"/>
      <c r="OSS43" s="407"/>
      <c r="OST43" s="407"/>
      <c r="OSU43" s="407"/>
      <c r="OSV43" s="407"/>
      <c r="OSW43" s="407"/>
      <c r="OSX43" s="407"/>
      <c r="OSY43" s="407"/>
      <c r="OSZ43" s="407"/>
      <c r="OTA43" s="407"/>
      <c r="OTB43" s="407"/>
      <c r="OTC43" s="407"/>
      <c r="OTD43" s="407"/>
      <c r="OTE43" s="407"/>
      <c r="OTF43" s="407"/>
      <c r="OTG43" s="407"/>
      <c r="OTH43" s="407"/>
      <c r="OTI43" s="407"/>
      <c r="OTJ43" s="407"/>
      <c r="OTK43" s="407"/>
      <c r="OTL43" s="407"/>
      <c r="OTM43" s="407"/>
      <c r="OTN43" s="407"/>
      <c r="OTO43" s="407"/>
      <c r="OTP43" s="407"/>
      <c r="OTQ43" s="407"/>
      <c r="OTR43" s="407"/>
      <c r="OTS43" s="407"/>
      <c r="OTT43" s="407"/>
      <c r="OTU43" s="407"/>
      <c r="OTV43" s="407"/>
      <c r="OTW43" s="407"/>
      <c r="OTX43" s="407"/>
      <c r="OTY43" s="407"/>
      <c r="OTZ43" s="407"/>
      <c r="OUA43" s="407"/>
      <c r="OUB43" s="407"/>
      <c r="OUC43" s="407"/>
      <c r="OUD43" s="407"/>
      <c r="OUE43" s="407"/>
      <c r="OUF43" s="407"/>
      <c r="OUG43" s="407"/>
      <c r="OUH43" s="407"/>
      <c r="OUI43" s="407"/>
      <c r="OUJ43" s="407"/>
      <c r="OUK43" s="407"/>
      <c r="OUL43" s="407"/>
      <c r="OUM43" s="407"/>
      <c r="OUN43" s="407"/>
      <c r="OUO43" s="407"/>
      <c r="OUP43" s="407"/>
      <c r="OUQ43" s="407"/>
      <c r="OUR43" s="407"/>
      <c r="OUS43" s="407"/>
      <c r="OUT43" s="407"/>
      <c r="OUU43" s="407"/>
      <c r="OUV43" s="407"/>
      <c r="OUW43" s="407"/>
      <c r="OUX43" s="407"/>
      <c r="OUY43" s="407"/>
      <c r="OUZ43" s="407"/>
      <c r="OVA43" s="407"/>
      <c r="OVB43" s="407"/>
      <c r="OVC43" s="407"/>
      <c r="OVD43" s="407"/>
      <c r="OVE43" s="407"/>
      <c r="OVF43" s="407"/>
      <c r="OVG43" s="407"/>
      <c r="OVH43" s="407"/>
      <c r="OVI43" s="407"/>
      <c r="OVJ43" s="407"/>
      <c r="OVK43" s="407"/>
      <c r="OVL43" s="407"/>
      <c r="OVM43" s="407"/>
      <c r="OVN43" s="407"/>
      <c r="OVO43" s="407"/>
      <c r="OVP43" s="407"/>
      <c r="OVQ43" s="407"/>
      <c r="OVR43" s="407"/>
      <c r="OVS43" s="407"/>
      <c r="OVT43" s="407"/>
      <c r="OVU43" s="407"/>
      <c r="OVV43" s="407"/>
      <c r="OVW43" s="407"/>
      <c r="OVX43" s="407"/>
      <c r="OVY43" s="407"/>
      <c r="OVZ43" s="407"/>
      <c r="OWA43" s="407"/>
      <c r="OWB43" s="407"/>
      <c r="OWC43" s="407"/>
      <c r="OWD43" s="407"/>
      <c r="OWE43" s="407"/>
      <c r="OWF43" s="407"/>
      <c r="OWG43" s="407"/>
      <c r="OWH43" s="407"/>
      <c r="OWI43" s="407"/>
      <c r="OWJ43" s="407"/>
      <c r="OWK43" s="407"/>
      <c r="OWL43" s="407"/>
      <c r="OWM43" s="407"/>
      <c r="OWN43" s="407"/>
      <c r="OWO43" s="407"/>
      <c r="OWP43" s="407"/>
      <c r="OWQ43" s="407"/>
      <c r="OWR43" s="407"/>
      <c r="OWS43" s="407"/>
      <c r="OWT43" s="407"/>
      <c r="OWU43" s="407"/>
      <c r="OWV43" s="407"/>
      <c r="OWW43" s="407"/>
      <c r="OWX43" s="407"/>
      <c r="OWY43" s="407"/>
      <c r="OWZ43" s="407"/>
      <c r="OXA43" s="407"/>
      <c r="OXB43" s="407"/>
      <c r="OXC43" s="407"/>
      <c r="OXD43" s="407"/>
      <c r="OXE43" s="407"/>
      <c r="OXF43" s="407"/>
      <c r="OXG43" s="407"/>
      <c r="OXH43" s="407"/>
      <c r="OXI43" s="407"/>
      <c r="OXJ43" s="407"/>
      <c r="OXK43" s="407"/>
      <c r="OXL43" s="407"/>
      <c r="OXM43" s="407"/>
      <c r="OXN43" s="407"/>
      <c r="OXO43" s="407"/>
      <c r="OXP43" s="407"/>
      <c r="OXQ43" s="407"/>
      <c r="OXR43" s="407"/>
      <c r="OXS43" s="407"/>
      <c r="OXT43" s="407"/>
      <c r="OXU43" s="407"/>
      <c r="OXV43" s="407"/>
      <c r="OXW43" s="407"/>
      <c r="OXX43" s="407"/>
      <c r="OXY43" s="407"/>
      <c r="OXZ43" s="407"/>
      <c r="OYA43" s="407"/>
      <c r="OYB43" s="407"/>
      <c r="OYC43" s="407"/>
      <c r="OYD43" s="407"/>
      <c r="OYE43" s="407"/>
      <c r="OYF43" s="407"/>
      <c r="OYG43" s="407"/>
      <c r="OYH43" s="407"/>
      <c r="OYI43" s="407"/>
      <c r="OYJ43" s="407"/>
      <c r="OYK43" s="407"/>
      <c r="OYL43" s="407"/>
      <c r="OYM43" s="407"/>
      <c r="OYN43" s="407"/>
      <c r="OYO43" s="407"/>
      <c r="OYP43" s="407"/>
      <c r="OYQ43" s="407"/>
      <c r="OYR43" s="407"/>
      <c r="OYS43" s="407"/>
      <c r="OYT43" s="407"/>
      <c r="OYU43" s="407"/>
      <c r="OYV43" s="407"/>
      <c r="OYW43" s="407"/>
      <c r="OYX43" s="407"/>
      <c r="OYY43" s="407"/>
      <c r="OYZ43" s="407"/>
      <c r="OZA43" s="407"/>
      <c r="OZB43" s="407"/>
      <c r="OZC43" s="407"/>
      <c r="OZD43" s="407"/>
      <c r="OZE43" s="407"/>
      <c r="OZF43" s="407"/>
      <c r="OZG43" s="407"/>
      <c r="OZH43" s="407"/>
      <c r="OZI43" s="407"/>
      <c r="OZJ43" s="407"/>
      <c r="OZK43" s="407"/>
      <c r="OZL43" s="407"/>
      <c r="OZM43" s="407"/>
      <c r="OZN43" s="407"/>
      <c r="OZO43" s="407"/>
      <c r="OZP43" s="407"/>
      <c r="OZQ43" s="407"/>
      <c r="OZR43" s="407"/>
      <c r="OZS43" s="407"/>
      <c r="OZT43" s="407"/>
      <c r="OZU43" s="407"/>
      <c r="OZV43" s="407"/>
      <c r="OZW43" s="407"/>
      <c r="OZX43" s="407"/>
      <c r="OZY43" s="407"/>
      <c r="OZZ43" s="407"/>
      <c r="PAA43" s="407"/>
      <c r="PAB43" s="407"/>
      <c r="PAC43" s="407"/>
      <c r="PAD43" s="407"/>
      <c r="PAE43" s="407"/>
      <c r="PAF43" s="407"/>
      <c r="PAG43" s="407"/>
      <c r="PAH43" s="407"/>
      <c r="PAI43" s="407"/>
      <c r="PAJ43" s="407"/>
      <c r="PAK43" s="407"/>
      <c r="PAL43" s="407"/>
      <c r="PAM43" s="407"/>
      <c r="PAN43" s="407"/>
      <c r="PAO43" s="407"/>
      <c r="PAP43" s="407"/>
      <c r="PAQ43" s="407"/>
      <c r="PAR43" s="407"/>
      <c r="PAS43" s="407"/>
      <c r="PAT43" s="407"/>
      <c r="PAU43" s="407"/>
      <c r="PAV43" s="407"/>
      <c r="PAW43" s="407"/>
      <c r="PAX43" s="407"/>
      <c r="PAY43" s="407"/>
      <c r="PAZ43" s="407"/>
      <c r="PBA43" s="407"/>
      <c r="PBB43" s="407"/>
      <c r="PBC43" s="407"/>
      <c r="PBD43" s="407"/>
      <c r="PBE43" s="407"/>
      <c r="PBF43" s="407"/>
      <c r="PBG43" s="407"/>
      <c r="PBH43" s="407"/>
      <c r="PBI43" s="407"/>
      <c r="PBJ43" s="407"/>
      <c r="PBK43" s="407"/>
      <c r="PBL43" s="407"/>
      <c r="PBM43" s="407"/>
      <c r="PBN43" s="407"/>
      <c r="PBO43" s="407"/>
      <c r="PBP43" s="407"/>
      <c r="PBQ43" s="407"/>
      <c r="PBR43" s="407"/>
      <c r="PBS43" s="407"/>
      <c r="PBT43" s="407"/>
      <c r="PBU43" s="407"/>
      <c r="PBV43" s="407"/>
      <c r="PBW43" s="407"/>
      <c r="PBX43" s="407"/>
      <c r="PBY43" s="407"/>
      <c r="PBZ43" s="407"/>
      <c r="PCA43" s="407"/>
      <c r="PCB43" s="407"/>
      <c r="PCC43" s="407"/>
      <c r="PCD43" s="407"/>
      <c r="PCE43" s="407"/>
      <c r="PCF43" s="407"/>
      <c r="PCG43" s="407"/>
      <c r="PCH43" s="407"/>
      <c r="PCI43" s="407"/>
      <c r="PCJ43" s="407"/>
      <c r="PCK43" s="407"/>
      <c r="PCL43" s="407"/>
      <c r="PCM43" s="407"/>
      <c r="PCN43" s="407"/>
      <c r="PCO43" s="407"/>
      <c r="PCP43" s="407"/>
      <c r="PCQ43" s="407"/>
      <c r="PCR43" s="407"/>
      <c r="PCS43" s="407"/>
      <c r="PCT43" s="407"/>
      <c r="PCU43" s="407"/>
      <c r="PCV43" s="407"/>
      <c r="PCW43" s="407"/>
      <c r="PCX43" s="407"/>
      <c r="PCY43" s="407"/>
      <c r="PCZ43" s="407"/>
      <c r="PDA43" s="407"/>
      <c r="PDB43" s="407"/>
      <c r="PDC43" s="407"/>
      <c r="PDD43" s="407"/>
      <c r="PDE43" s="407"/>
      <c r="PDF43" s="407"/>
      <c r="PDG43" s="407"/>
      <c r="PDH43" s="407"/>
      <c r="PDI43" s="407"/>
      <c r="PDJ43" s="407"/>
      <c r="PDK43" s="407"/>
      <c r="PDL43" s="407"/>
      <c r="PDM43" s="407"/>
      <c r="PDN43" s="407"/>
      <c r="PDO43" s="407"/>
      <c r="PDP43" s="407"/>
      <c r="PDQ43" s="407"/>
      <c r="PDR43" s="407"/>
      <c r="PDS43" s="407"/>
      <c r="PDT43" s="407"/>
      <c r="PDU43" s="407"/>
      <c r="PDV43" s="407"/>
      <c r="PDW43" s="407"/>
      <c r="PDX43" s="407"/>
      <c r="PDY43" s="407"/>
      <c r="PDZ43" s="407"/>
      <c r="PEA43" s="407"/>
      <c r="PEB43" s="407"/>
      <c r="PEC43" s="407"/>
      <c r="PED43" s="407"/>
      <c r="PEE43" s="407"/>
      <c r="PEF43" s="407"/>
      <c r="PEG43" s="407"/>
      <c r="PEH43" s="407"/>
      <c r="PEI43" s="407"/>
      <c r="PEJ43" s="407"/>
      <c r="PEK43" s="407"/>
      <c r="PEL43" s="407"/>
      <c r="PEM43" s="407"/>
      <c r="PEN43" s="407"/>
      <c r="PEO43" s="407"/>
      <c r="PEP43" s="407"/>
      <c r="PEQ43" s="407"/>
      <c r="PER43" s="407"/>
      <c r="PES43" s="407"/>
      <c r="PET43" s="407"/>
      <c r="PEU43" s="407"/>
      <c r="PEV43" s="407"/>
      <c r="PEW43" s="407"/>
      <c r="PEX43" s="407"/>
      <c r="PEY43" s="407"/>
      <c r="PEZ43" s="407"/>
      <c r="PFA43" s="407"/>
      <c r="PFB43" s="407"/>
      <c r="PFC43" s="407"/>
      <c r="PFD43" s="407"/>
      <c r="PFE43" s="407"/>
      <c r="PFF43" s="407"/>
      <c r="PFG43" s="407"/>
      <c r="PFH43" s="407"/>
      <c r="PFI43" s="407"/>
      <c r="PFJ43" s="407"/>
      <c r="PFK43" s="407"/>
      <c r="PFL43" s="407"/>
      <c r="PFM43" s="407"/>
      <c r="PFN43" s="407"/>
      <c r="PFO43" s="407"/>
      <c r="PFP43" s="407"/>
      <c r="PFQ43" s="407"/>
      <c r="PFR43" s="407"/>
      <c r="PFS43" s="407"/>
      <c r="PFT43" s="407"/>
      <c r="PFU43" s="407"/>
      <c r="PFV43" s="407"/>
      <c r="PFW43" s="407"/>
      <c r="PFX43" s="407"/>
      <c r="PFY43" s="407"/>
      <c r="PFZ43" s="407"/>
      <c r="PGA43" s="407"/>
      <c r="PGB43" s="407"/>
      <c r="PGC43" s="407"/>
      <c r="PGD43" s="407"/>
      <c r="PGE43" s="407"/>
      <c r="PGF43" s="407"/>
      <c r="PGG43" s="407"/>
      <c r="PGH43" s="407"/>
      <c r="PGI43" s="407"/>
      <c r="PGJ43" s="407"/>
      <c r="PGK43" s="407"/>
      <c r="PGL43" s="407"/>
      <c r="PGM43" s="407"/>
      <c r="PGN43" s="407"/>
      <c r="PGO43" s="407"/>
      <c r="PGP43" s="407"/>
      <c r="PGQ43" s="407"/>
      <c r="PGR43" s="407"/>
      <c r="PGS43" s="407"/>
      <c r="PGT43" s="407"/>
      <c r="PGU43" s="407"/>
      <c r="PGV43" s="407"/>
      <c r="PGW43" s="407"/>
      <c r="PGX43" s="407"/>
      <c r="PGY43" s="407"/>
      <c r="PGZ43" s="407"/>
      <c r="PHA43" s="407"/>
      <c r="PHB43" s="407"/>
      <c r="PHC43" s="407"/>
      <c r="PHD43" s="407"/>
      <c r="PHE43" s="407"/>
      <c r="PHF43" s="407"/>
      <c r="PHG43" s="407"/>
      <c r="PHH43" s="407"/>
      <c r="PHI43" s="407"/>
      <c r="PHJ43" s="407"/>
      <c r="PHK43" s="407"/>
      <c r="PHL43" s="407"/>
      <c r="PHM43" s="407"/>
      <c r="PHN43" s="407"/>
      <c r="PHO43" s="407"/>
      <c r="PHP43" s="407"/>
      <c r="PHQ43" s="407"/>
      <c r="PHR43" s="407"/>
      <c r="PHS43" s="407"/>
      <c r="PHT43" s="407"/>
      <c r="PHU43" s="407"/>
      <c r="PHV43" s="407"/>
      <c r="PHW43" s="407"/>
      <c r="PHX43" s="407"/>
      <c r="PHY43" s="407"/>
      <c r="PHZ43" s="407"/>
      <c r="PIA43" s="407"/>
      <c r="PIB43" s="407"/>
      <c r="PIC43" s="407"/>
      <c r="PID43" s="407"/>
      <c r="PIE43" s="407"/>
      <c r="PIF43" s="407"/>
      <c r="PIG43" s="407"/>
      <c r="PIH43" s="407"/>
      <c r="PII43" s="407"/>
      <c r="PIJ43" s="407"/>
      <c r="PIK43" s="407"/>
      <c r="PIL43" s="407"/>
      <c r="PIM43" s="407"/>
      <c r="PIN43" s="407"/>
      <c r="PIO43" s="407"/>
      <c r="PIP43" s="407"/>
      <c r="PIQ43" s="407"/>
      <c r="PIR43" s="407"/>
      <c r="PIS43" s="407"/>
      <c r="PIT43" s="407"/>
      <c r="PIU43" s="407"/>
      <c r="PIV43" s="407"/>
      <c r="PIW43" s="407"/>
      <c r="PIX43" s="407"/>
      <c r="PIY43" s="407"/>
      <c r="PIZ43" s="407"/>
      <c r="PJA43" s="407"/>
      <c r="PJB43" s="407"/>
      <c r="PJC43" s="407"/>
      <c r="PJD43" s="407"/>
      <c r="PJE43" s="407"/>
      <c r="PJF43" s="407"/>
      <c r="PJG43" s="407"/>
      <c r="PJH43" s="407"/>
      <c r="PJI43" s="407"/>
      <c r="PJJ43" s="407"/>
      <c r="PJK43" s="407"/>
      <c r="PJL43" s="407"/>
      <c r="PJM43" s="407"/>
      <c r="PJN43" s="407"/>
      <c r="PJO43" s="407"/>
      <c r="PJP43" s="407"/>
      <c r="PJQ43" s="407"/>
      <c r="PJR43" s="407"/>
      <c r="PJS43" s="407"/>
      <c r="PJT43" s="407"/>
      <c r="PJU43" s="407"/>
      <c r="PJV43" s="407"/>
      <c r="PJW43" s="407"/>
      <c r="PJX43" s="407"/>
      <c r="PJY43" s="407"/>
      <c r="PJZ43" s="407"/>
      <c r="PKA43" s="407"/>
      <c r="PKB43" s="407"/>
      <c r="PKC43" s="407"/>
      <c r="PKD43" s="407"/>
      <c r="PKE43" s="407"/>
      <c r="PKF43" s="407"/>
      <c r="PKG43" s="407"/>
      <c r="PKH43" s="407"/>
      <c r="PKI43" s="407"/>
      <c r="PKJ43" s="407"/>
      <c r="PKK43" s="407"/>
      <c r="PKL43" s="407"/>
      <c r="PKM43" s="407"/>
      <c r="PKN43" s="407"/>
      <c r="PKO43" s="407"/>
      <c r="PKP43" s="407"/>
      <c r="PKQ43" s="407"/>
      <c r="PKR43" s="407"/>
      <c r="PKS43" s="407"/>
      <c r="PKT43" s="407"/>
      <c r="PKU43" s="407"/>
      <c r="PKV43" s="407"/>
      <c r="PKW43" s="407"/>
      <c r="PKX43" s="407"/>
      <c r="PKY43" s="407"/>
      <c r="PKZ43" s="407"/>
      <c r="PLA43" s="407"/>
      <c r="PLB43" s="407"/>
      <c r="PLC43" s="407"/>
      <c r="PLD43" s="407"/>
      <c r="PLE43" s="407"/>
      <c r="PLF43" s="407"/>
      <c r="PLG43" s="407"/>
      <c r="PLH43" s="407"/>
      <c r="PLI43" s="407"/>
      <c r="PLJ43" s="407"/>
      <c r="PLK43" s="407"/>
      <c r="PLL43" s="407"/>
      <c r="PLM43" s="407"/>
      <c r="PLN43" s="407"/>
      <c r="PLO43" s="407"/>
      <c r="PLP43" s="407"/>
      <c r="PLQ43" s="407"/>
      <c r="PLR43" s="407"/>
      <c r="PLS43" s="407"/>
      <c r="PLT43" s="407"/>
      <c r="PLU43" s="407"/>
      <c r="PLV43" s="407"/>
      <c r="PLW43" s="407"/>
      <c r="PLX43" s="407"/>
      <c r="PLY43" s="407"/>
      <c r="PLZ43" s="407"/>
      <c r="PMA43" s="407"/>
      <c r="PMB43" s="407"/>
      <c r="PMC43" s="407"/>
      <c r="PMD43" s="407"/>
      <c r="PME43" s="407"/>
      <c r="PMF43" s="407"/>
      <c r="PMG43" s="407"/>
      <c r="PMH43" s="407"/>
      <c r="PMI43" s="407"/>
      <c r="PMJ43" s="407"/>
      <c r="PMK43" s="407"/>
      <c r="PML43" s="407"/>
      <c r="PMM43" s="407"/>
      <c r="PMN43" s="407"/>
      <c r="PMO43" s="407"/>
      <c r="PMP43" s="407"/>
      <c r="PMQ43" s="407"/>
      <c r="PMR43" s="407"/>
      <c r="PMS43" s="407"/>
      <c r="PMT43" s="407"/>
      <c r="PMU43" s="407"/>
      <c r="PMV43" s="407"/>
      <c r="PMW43" s="407"/>
      <c r="PMX43" s="407"/>
      <c r="PMY43" s="407"/>
      <c r="PMZ43" s="407"/>
      <c r="PNA43" s="407"/>
      <c r="PNB43" s="407"/>
      <c r="PNC43" s="407"/>
      <c r="PND43" s="407"/>
      <c r="PNE43" s="407"/>
      <c r="PNF43" s="407"/>
      <c r="PNG43" s="407"/>
      <c r="PNH43" s="407"/>
      <c r="PNI43" s="407"/>
      <c r="PNJ43" s="407"/>
      <c r="PNK43" s="407"/>
      <c r="PNL43" s="407"/>
      <c r="PNM43" s="407"/>
      <c r="PNN43" s="407"/>
      <c r="PNO43" s="407"/>
      <c r="PNP43" s="407"/>
      <c r="PNQ43" s="407"/>
      <c r="PNR43" s="407"/>
      <c r="PNS43" s="407"/>
      <c r="PNT43" s="407"/>
      <c r="PNU43" s="407"/>
      <c r="PNV43" s="407"/>
      <c r="PNW43" s="407"/>
      <c r="PNX43" s="407"/>
      <c r="PNY43" s="407"/>
      <c r="PNZ43" s="407"/>
      <c r="POA43" s="407"/>
      <c r="POB43" s="407"/>
      <c r="POC43" s="407"/>
      <c r="POD43" s="407"/>
      <c r="POE43" s="407"/>
      <c r="POF43" s="407"/>
      <c r="POG43" s="407"/>
      <c r="POH43" s="407"/>
      <c r="POI43" s="407"/>
      <c r="POJ43" s="407"/>
      <c r="POK43" s="407"/>
      <c r="POL43" s="407"/>
      <c r="POM43" s="407"/>
      <c r="PON43" s="407"/>
      <c r="POO43" s="407"/>
      <c r="POP43" s="407"/>
      <c r="POQ43" s="407"/>
      <c r="POR43" s="407"/>
      <c r="POS43" s="407"/>
      <c r="POT43" s="407"/>
      <c r="POU43" s="407"/>
      <c r="POV43" s="407"/>
      <c r="POW43" s="407"/>
      <c r="POX43" s="407"/>
      <c r="POY43" s="407"/>
      <c r="POZ43" s="407"/>
      <c r="PPA43" s="407"/>
      <c r="PPB43" s="407"/>
      <c r="PPC43" s="407"/>
      <c r="PPD43" s="407"/>
      <c r="PPE43" s="407"/>
      <c r="PPF43" s="407"/>
      <c r="PPG43" s="407"/>
      <c r="PPH43" s="407"/>
      <c r="PPI43" s="407"/>
      <c r="PPJ43" s="407"/>
      <c r="PPK43" s="407"/>
      <c r="PPL43" s="407"/>
      <c r="PPM43" s="407"/>
      <c r="PPN43" s="407"/>
      <c r="PPO43" s="407"/>
      <c r="PPP43" s="407"/>
      <c r="PPQ43" s="407"/>
      <c r="PPR43" s="407"/>
      <c r="PPS43" s="407"/>
      <c r="PPT43" s="407"/>
      <c r="PPU43" s="407"/>
      <c r="PPV43" s="407"/>
      <c r="PPW43" s="407"/>
      <c r="PPX43" s="407"/>
      <c r="PPY43" s="407"/>
      <c r="PPZ43" s="407"/>
      <c r="PQA43" s="407"/>
      <c r="PQB43" s="407"/>
      <c r="PQC43" s="407"/>
      <c r="PQD43" s="407"/>
      <c r="PQE43" s="407"/>
      <c r="PQF43" s="407"/>
      <c r="PQG43" s="407"/>
      <c r="PQH43" s="407"/>
      <c r="PQI43" s="407"/>
      <c r="PQJ43" s="407"/>
      <c r="PQK43" s="407"/>
      <c r="PQL43" s="407"/>
      <c r="PQM43" s="407"/>
      <c r="PQN43" s="407"/>
      <c r="PQO43" s="407"/>
      <c r="PQP43" s="407"/>
      <c r="PQQ43" s="407"/>
      <c r="PQR43" s="407"/>
      <c r="PQS43" s="407"/>
      <c r="PQT43" s="407"/>
      <c r="PQU43" s="407"/>
      <c r="PQV43" s="407"/>
      <c r="PQW43" s="407"/>
      <c r="PQX43" s="407"/>
      <c r="PQY43" s="407"/>
      <c r="PQZ43" s="407"/>
      <c r="PRA43" s="407"/>
      <c r="PRB43" s="407"/>
      <c r="PRC43" s="407"/>
      <c r="PRD43" s="407"/>
      <c r="PRE43" s="407"/>
      <c r="PRF43" s="407"/>
      <c r="PRG43" s="407"/>
      <c r="PRH43" s="407"/>
      <c r="PRI43" s="407"/>
      <c r="PRJ43" s="407"/>
      <c r="PRK43" s="407"/>
      <c r="PRL43" s="407"/>
      <c r="PRM43" s="407"/>
      <c r="PRN43" s="407"/>
      <c r="PRO43" s="407"/>
      <c r="PRP43" s="407"/>
      <c r="PRQ43" s="407"/>
      <c r="PRR43" s="407"/>
      <c r="PRS43" s="407"/>
      <c r="PRT43" s="407"/>
      <c r="PRU43" s="407"/>
      <c r="PRV43" s="407"/>
      <c r="PRW43" s="407"/>
      <c r="PRX43" s="407"/>
      <c r="PRY43" s="407"/>
      <c r="PRZ43" s="407"/>
      <c r="PSA43" s="407"/>
      <c r="PSB43" s="407"/>
      <c r="PSC43" s="407"/>
      <c r="PSD43" s="407"/>
      <c r="PSE43" s="407"/>
      <c r="PSF43" s="407"/>
      <c r="PSG43" s="407"/>
      <c r="PSH43" s="407"/>
      <c r="PSI43" s="407"/>
      <c r="PSJ43" s="407"/>
      <c r="PSK43" s="407"/>
      <c r="PSL43" s="407"/>
      <c r="PSM43" s="407"/>
      <c r="PSN43" s="407"/>
      <c r="PSO43" s="407"/>
      <c r="PSP43" s="407"/>
      <c r="PSQ43" s="407"/>
      <c r="PSR43" s="407"/>
      <c r="PSS43" s="407"/>
      <c r="PST43" s="407"/>
      <c r="PSU43" s="407"/>
      <c r="PSV43" s="407"/>
      <c r="PSW43" s="407"/>
      <c r="PSX43" s="407"/>
      <c r="PSY43" s="407"/>
      <c r="PSZ43" s="407"/>
      <c r="PTA43" s="407"/>
      <c r="PTB43" s="407"/>
      <c r="PTC43" s="407"/>
      <c r="PTD43" s="407"/>
      <c r="PTE43" s="407"/>
      <c r="PTF43" s="407"/>
      <c r="PTG43" s="407"/>
      <c r="PTH43" s="407"/>
      <c r="PTI43" s="407"/>
      <c r="PTJ43" s="407"/>
      <c r="PTK43" s="407"/>
      <c r="PTL43" s="407"/>
      <c r="PTM43" s="407"/>
      <c r="PTN43" s="407"/>
      <c r="PTO43" s="407"/>
      <c r="PTP43" s="407"/>
      <c r="PTQ43" s="407"/>
      <c r="PTR43" s="407"/>
      <c r="PTS43" s="407"/>
      <c r="PTT43" s="407"/>
      <c r="PTU43" s="407"/>
      <c r="PTV43" s="407"/>
      <c r="PTW43" s="407"/>
      <c r="PTX43" s="407"/>
      <c r="PTY43" s="407"/>
      <c r="PTZ43" s="407"/>
      <c r="PUA43" s="407"/>
      <c r="PUB43" s="407"/>
      <c r="PUC43" s="407"/>
      <c r="PUD43" s="407"/>
      <c r="PUE43" s="407"/>
      <c r="PUF43" s="407"/>
      <c r="PUG43" s="407"/>
      <c r="PUH43" s="407"/>
      <c r="PUI43" s="407"/>
      <c r="PUJ43" s="407"/>
      <c r="PUK43" s="407"/>
      <c r="PUL43" s="407"/>
      <c r="PUM43" s="407"/>
      <c r="PUN43" s="407"/>
      <c r="PUO43" s="407"/>
      <c r="PUP43" s="407"/>
      <c r="PUQ43" s="407"/>
      <c r="PUR43" s="407"/>
      <c r="PUS43" s="407"/>
      <c r="PUT43" s="407"/>
      <c r="PUU43" s="407"/>
      <c r="PUV43" s="407"/>
      <c r="PUW43" s="407"/>
      <c r="PUX43" s="407"/>
      <c r="PUY43" s="407"/>
      <c r="PUZ43" s="407"/>
      <c r="PVA43" s="407"/>
      <c r="PVB43" s="407"/>
      <c r="PVC43" s="407"/>
      <c r="PVD43" s="407"/>
      <c r="PVE43" s="407"/>
      <c r="PVF43" s="407"/>
      <c r="PVG43" s="407"/>
      <c r="PVH43" s="407"/>
      <c r="PVI43" s="407"/>
      <c r="PVJ43" s="407"/>
      <c r="PVK43" s="407"/>
      <c r="PVL43" s="407"/>
      <c r="PVM43" s="407"/>
      <c r="PVN43" s="407"/>
      <c r="PVO43" s="407"/>
      <c r="PVP43" s="407"/>
      <c r="PVQ43" s="407"/>
      <c r="PVR43" s="407"/>
      <c r="PVS43" s="407"/>
      <c r="PVT43" s="407"/>
      <c r="PVU43" s="407"/>
      <c r="PVV43" s="407"/>
      <c r="PVW43" s="407"/>
      <c r="PVX43" s="407"/>
      <c r="PVY43" s="407"/>
      <c r="PVZ43" s="407"/>
      <c r="PWA43" s="407"/>
      <c r="PWB43" s="407"/>
      <c r="PWC43" s="407"/>
      <c r="PWD43" s="407"/>
      <c r="PWE43" s="407"/>
      <c r="PWF43" s="407"/>
      <c r="PWG43" s="407"/>
      <c r="PWH43" s="407"/>
      <c r="PWI43" s="407"/>
      <c r="PWJ43" s="407"/>
      <c r="PWK43" s="407"/>
      <c r="PWL43" s="407"/>
      <c r="PWM43" s="407"/>
      <c r="PWN43" s="407"/>
      <c r="PWO43" s="407"/>
      <c r="PWP43" s="407"/>
      <c r="PWQ43" s="407"/>
      <c r="PWR43" s="407"/>
      <c r="PWS43" s="407"/>
      <c r="PWT43" s="407"/>
      <c r="PWU43" s="407"/>
      <c r="PWV43" s="407"/>
      <c r="PWW43" s="407"/>
      <c r="PWX43" s="407"/>
      <c r="PWY43" s="407"/>
      <c r="PWZ43" s="407"/>
      <c r="PXA43" s="407"/>
      <c r="PXB43" s="407"/>
      <c r="PXC43" s="407"/>
      <c r="PXD43" s="407"/>
      <c r="PXE43" s="407"/>
      <c r="PXF43" s="407"/>
      <c r="PXG43" s="407"/>
      <c r="PXH43" s="407"/>
      <c r="PXI43" s="407"/>
      <c r="PXJ43" s="407"/>
      <c r="PXK43" s="407"/>
      <c r="PXL43" s="407"/>
      <c r="PXM43" s="407"/>
      <c r="PXN43" s="407"/>
      <c r="PXO43" s="407"/>
      <c r="PXP43" s="407"/>
      <c r="PXQ43" s="407"/>
      <c r="PXR43" s="407"/>
      <c r="PXS43" s="407"/>
      <c r="PXT43" s="407"/>
      <c r="PXU43" s="407"/>
      <c r="PXV43" s="407"/>
      <c r="PXW43" s="407"/>
      <c r="PXX43" s="407"/>
      <c r="PXY43" s="407"/>
      <c r="PXZ43" s="407"/>
      <c r="PYA43" s="407"/>
      <c r="PYB43" s="407"/>
      <c r="PYC43" s="407"/>
      <c r="PYD43" s="407"/>
      <c r="PYE43" s="407"/>
      <c r="PYF43" s="407"/>
      <c r="PYG43" s="407"/>
      <c r="PYH43" s="407"/>
      <c r="PYI43" s="407"/>
      <c r="PYJ43" s="407"/>
      <c r="PYK43" s="407"/>
      <c r="PYL43" s="407"/>
      <c r="PYM43" s="407"/>
      <c r="PYN43" s="407"/>
      <c r="PYO43" s="407"/>
      <c r="PYP43" s="407"/>
      <c r="PYQ43" s="407"/>
      <c r="PYR43" s="407"/>
      <c r="PYS43" s="407"/>
      <c r="PYT43" s="407"/>
      <c r="PYU43" s="407"/>
      <c r="PYV43" s="407"/>
      <c r="PYW43" s="407"/>
      <c r="PYX43" s="407"/>
      <c r="PYY43" s="407"/>
      <c r="PYZ43" s="407"/>
      <c r="PZA43" s="407"/>
      <c r="PZB43" s="407"/>
      <c r="PZC43" s="407"/>
      <c r="PZD43" s="407"/>
      <c r="PZE43" s="407"/>
      <c r="PZF43" s="407"/>
      <c r="PZG43" s="407"/>
      <c r="PZH43" s="407"/>
      <c r="PZI43" s="407"/>
      <c r="PZJ43" s="407"/>
      <c r="PZK43" s="407"/>
      <c r="PZL43" s="407"/>
      <c r="PZM43" s="407"/>
      <c r="PZN43" s="407"/>
      <c r="PZO43" s="407"/>
      <c r="PZP43" s="407"/>
      <c r="PZQ43" s="407"/>
      <c r="PZR43" s="407"/>
      <c r="PZS43" s="407"/>
      <c r="PZT43" s="407"/>
      <c r="PZU43" s="407"/>
      <c r="PZV43" s="407"/>
      <c r="PZW43" s="407"/>
      <c r="PZX43" s="407"/>
      <c r="PZY43" s="407"/>
      <c r="PZZ43" s="407"/>
      <c r="QAA43" s="407"/>
      <c r="QAB43" s="407"/>
      <c r="QAC43" s="407"/>
      <c r="QAD43" s="407"/>
      <c r="QAE43" s="407"/>
      <c r="QAF43" s="407"/>
      <c r="QAG43" s="407"/>
      <c r="QAH43" s="407"/>
      <c r="QAI43" s="407"/>
      <c r="QAJ43" s="407"/>
      <c r="QAK43" s="407"/>
      <c r="QAL43" s="407"/>
      <c r="QAM43" s="407"/>
      <c r="QAN43" s="407"/>
      <c r="QAO43" s="407"/>
      <c r="QAP43" s="407"/>
      <c r="QAQ43" s="407"/>
      <c r="QAR43" s="407"/>
      <c r="QAS43" s="407"/>
      <c r="QAT43" s="407"/>
      <c r="QAU43" s="407"/>
      <c r="QAV43" s="407"/>
      <c r="QAW43" s="407"/>
      <c r="QAX43" s="407"/>
      <c r="QAY43" s="407"/>
      <c r="QAZ43" s="407"/>
      <c r="QBA43" s="407"/>
      <c r="QBB43" s="407"/>
      <c r="QBC43" s="407"/>
      <c r="QBD43" s="407"/>
      <c r="QBE43" s="407"/>
      <c r="QBF43" s="407"/>
      <c r="QBG43" s="407"/>
      <c r="QBH43" s="407"/>
      <c r="QBI43" s="407"/>
      <c r="QBJ43" s="407"/>
      <c r="QBK43" s="407"/>
      <c r="QBL43" s="407"/>
      <c r="QBM43" s="407"/>
      <c r="QBN43" s="407"/>
      <c r="QBO43" s="407"/>
      <c r="QBP43" s="407"/>
      <c r="QBQ43" s="407"/>
      <c r="QBR43" s="407"/>
      <c r="QBS43" s="407"/>
      <c r="QBT43" s="407"/>
      <c r="QBU43" s="407"/>
      <c r="QBV43" s="407"/>
      <c r="QBW43" s="407"/>
      <c r="QBX43" s="407"/>
      <c r="QBY43" s="407"/>
      <c r="QBZ43" s="407"/>
      <c r="QCA43" s="407"/>
      <c r="QCB43" s="407"/>
      <c r="QCC43" s="407"/>
      <c r="QCD43" s="407"/>
      <c r="QCE43" s="407"/>
      <c r="QCF43" s="407"/>
      <c r="QCG43" s="407"/>
      <c r="QCH43" s="407"/>
      <c r="QCI43" s="407"/>
      <c r="QCJ43" s="407"/>
      <c r="QCK43" s="407"/>
      <c r="QCL43" s="407"/>
      <c r="QCM43" s="407"/>
      <c r="QCN43" s="407"/>
      <c r="QCO43" s="407"/>
      <c r="QCP43" s="407"/>
      <c r="QCQ43" s="407"/>
      <c r="QCR43" s="407"/>
      <c r="QCS43" s="407"/>
      <c r="QCT43" s="407"/>
      <c r="QCU43" s="407"/>
      <c r="QCV43" s="407"/>
      <c r="QCW43" s="407"/>
      <c r="QCX43" s="407"/>
      <c r="QCY43" s="407"/>
      <c r="QCZ43" s="407"/>
      <c r="QDA43" s="407"/>
      <c r="QDB43" s="407"/>
      <c r="QDC43" s="407"/>
      <c r="QDD43" s="407"/>
      <c r="QDE43" s="407"/>
      <c r="QDF43" s="407"/>
      <c r="QDG43" s="407"/>
      <c r="QDH43" s="407"/>
      <c r="QDI43" s="407"/>
      <c r="QDJ43" s="407"/>
      <c r="QDK43" s="407"/>
      <c r="QDL43" s="407"/>
      <c r="QDM43" s="407"/>
      <c r="QDN43" s="407"/>
      <c r="QDO43" s="407"/>
      <c r="QDP43" s="407"/>
      <c r="QDQ43" s="407"/>
      <c r="QDR43" s="407"/>
      <c r="QDS43" s="407"/>
      <c r="QDT43" s="407"/>
      <c r="QDU43" s="407"/>
      <c r="QDV43" s="407"/>
      <c r="QDW43" s="407"/>
      <c r="QDX43" s="407"/>
      <c r="QDY43" s="407"/>
      <c r="QDZ43" s="407"/>
      <c r="QEA43" s="407"/>
      <c r="QEB43" s="407"/>
      <c r="QEC43" s="407"/>
      <c r="QED43" s="407"/>
      <c r="QEE43" s="407"/>
      <c r="QEF43" s="407"/>
      <c r="QEG43" s="407"/>
      <c r="QEH43" s="407"/>
      <c r="QEI43" s="407"/>
      <c r="QEJ43" s="407"/>
      <c r="QEK43" s="407"/>
      <c r="QEL43" s="407"/>
      <c r="QEM43" s="407"/>
      <c r="QEN43" s="407"/>
      <c r="QEO43" s="407"/>
      <c r="QEP43" s="407"/>
      <c r="QEQ43" s="407"/>
      <c r="QER43" s="407"/>
      <c r="QES43" s="407"/>
      <c r="QET43" s="407"/>
      <c r="QEU43" s="407"/>
      <c r="QEV43" s="407"/>
      <c r="QEW43" s="407"/>
      <c r="QEX43" s="407"/>
      <c r="QEY43" s="407"/>
      <c r="QEZ43" s="407"/>
      <c r="QFA43" s="407"/>
      <c r="QFB43" s="407"/>
      <c r="QFC43" s="407"/>
      <c r="QFD43" s="407"/>
      <c r="QFE43" s="407"/>
      <c r="QFF43" s="407"/>
      <c r="QFG43" s="407"/>
      <c r="QFH43" s="407"/>
      <c r="QFI43" s="407"/>
      <c r="QFJ43" s="407"/>
      <c r="QFK43" s="407"/>
      <c r="QFL43" s="407"/>
      <c r="QFM43" s="407"/>
      <c r="QFN43" s="407"/>
      <c r="QFO43" s="407"/>
      <c r="QFP43" s="407"/>
      <c r="QFQ43" s="407"/>
      <c r="QFR43" s="407"/>
      <c r="QFS43" s="407"/>
      <c r="QFT43" s="407"/>
      <c r="QFU43" s="407"/>
      <c r="QFV43" s="407"/>
      <c r="QFW43" s="407"/>
      <c r="QFX43" s="407"/>
      <c r="QFY43" s="407"/>
      <c r="QFZ43" s="407"/>
      <c r="QGA43" s="407"/>
      <c r="QGB43" s="407"/>
      <c r="QGC43" s="407"/>
      <c r="QGD43" s="407"/>
      <c r="QGE43" s="407"/>
      <c r="QGF43" s="407"/>
      <c r="QGG43" s="407"/>
      <c r="QGH43" s="407"/>
      <c r="QGI43" s="407"/>
      <c r="QGJ43" s="407"/>
      <c r="QGK43" s="407"/>
      <c r="QGL43" s="407"/>
      <c r="QGM43" s="407"/>
      <c r="QGN43" s="407"/>
      <c r="QGO43" s="407"/>
      <c r="QGP43" s="407"/>
      <c r="QGQ43" s="407"/>
      <c r="QGR43" s="407"/>
      <c r="QGS43" s="407"/>
      <c r="QGT43" s="407"/>
      <c r="QGU43" s="407"/>
      <c r="QGV43" s="407"/>
      <c r="QGW43" s="407"/>
      <c r="QGX43" s="407"/>
      <c r="QGY43" s="407"/>
      <c r="QGZ43" s="407"/>
      <c r="QHA43" s="407"/>
      <c r="QHB43" s="407"/>
      <c r="QHC43" s="407"/>
      <c r="QHD43" s="407"/>
      <c r="QHE43" s="407"/>
      <c r="QHF43" s="407"/>
      <c r="QHG43" s="407"/>
      <c r="QHH43" s="407"/>
      <c r="QHI43" s="407"/>
      <c r="QHJ43" s="407"/>
      <c r="QHK43" s="407"/>
      <c r="QHL43" s="407"/>
      <c r="QHM43" s="407"/>
      <c r="QHN43" s="407"/>
      <c r="QHO43" s="407"/>
      <c r="QHP43" s="407"/>
      <c r="QHQ43" s="407"/>
      <c r="QHR43" s="407"/>
      <c r="QHS43" s="407"/>
      <c r="QHT43" s="407"/>
      <c r="QHU43" s="407"/>
      <c r="QHV43" s="407"/>
      <c r="QHW43" s="407"/>
      <c r="QHX43" s="407"/>
      <c r="QHY43" s="407"/>
      <c r="QHZ43" s="407"/>
      <c r="QIA43" s="407"/>
      <c r="QIB43" s="407"/>
      <c r="QIC43" s="407"/>
      <c r="QID43" s="407"/>
      <c r="QIE43" s="407"/>
      <c r="QIF43" s="407"/>
      <c r="QIG43" s="407"/>
      <c r="QIH43" s="407"/>
      <c r="QII43" s="407"/>
      <c r="QIJ43" s="407"/>
      <c r="QIK43" s="407"/>
      <c r="QIL43" s="407"/>
      <c r="QIM43" s="407"/>
      <c r="QIN43" s="407"/>
      <c r="QIO43" s="407"/>
      <c r="QIP43" s="407"/>
      <c r="QIQ43" s="407"/>
      <c r="QIR43" s="407"/>
      <c r="QIS43" s="407"/>
      <c r="QIT43" s="407"/>
      <c r="QIU43" s="407"/>
      <c r="QIV43" s="407"/>
      <c r="QIW43" s="407"/>
      <c r="QIX43" s="407"/>
      <c r="QIY43" s="407"/>
      <c r="QIZ43" s="407"/>
      <c r="QJA43" s="407"/>
      <c r="QJB43" s="407"/>
      <c r="QJC43" s="407"/>
      <c r="QJD43" s="407"/>
      <c r="QJE43" s="407"/>
      <c r="QJF43" s="407"/>
      <c r="QJG43" s="407"/>
      <c r="QJH43" s="407"/>
      <c r="QJI43" s="407"/>
      <c r="QJJ43" s="407"/>
      <c r="QJK43" s="407"/>
      <c r="QJL43" s="407"/>
      <c r="QJM43" s="407"/>
      <c r="QJN43" s="407"/>
      <c r="QJO43" s="407"/>
      <c r="QJP43" s="407"/>
      <c r="QJQ43" s="407"/>
      <c r="QJR43" s="407"/>
      <c r="QJS43" s="407"/>
      <c r="QJT43" s="407"/>
      <c r="QJU43" s="407"/>
      <c r="QJV43" s="407"/>
      <c r="QJW43" s="407"/>
      <c r="QJX43" s="407"/>
      <c r="QJY43" s="407"/>
      <c r="QJZ43" s="407"/>
      <c r="QKA43" s="407"/>
      <c r="QKB43" s="407"/>
      <c r="QKC43" s="407"/>
      <c r="QKD43" s="407"/>
      <c r="QKE43" s="407"/>
      <c r="QKF43" s="407"/>
      <c r="QKG43" s="407"/>
      <c r="QKH43" s="407"/>
      <c r="QKI43" s="407"/>
      <c r="QKJ43" s="407"/>
      <c r="QKK43" s="407"/>
      <c r="QKL43" s="407"/>
      <c r="QKM43" s="407"/>
      <c r="QKN43" s="407"/>
      <c r="QKO43" s="407"/>
      <c r="QKP43" s="407"/>
      <c r="QKQ43" s="407"/>
      <c r="QKR43" s="407"/>
      <c r="QKS43" s="407"/>
      <c r="QKT43" s="407"/>
      <c r="QKU43" s="407"/>
      <c r="QKV43" s="407"/>
      <c r="QKW43" s="407"/>
      <c r="QKX43" s="407"/>
      <c r="QKY43" s="407"/>
      <c r="QKZ43" s="407"/>
      <c r="QLA43" s="407"/>
      <c r="QLB43" s="407"/>
      <c r="QLC43" s="407"/>
      <c r="QLD43" s="407"/>
      <c r="QLE43" s="407"/>
      <c r="QLF43" s="407"/>
      <c r="QLG43" s="407"/>
      <c r="QLH43" s="407"/>
      <c r="QLI43" s="407"/>
      <c r="QLJ43" s="407"/>
      <c r="QLK43" s="407"/>
      <c r="QLL43" s="407"/>
      <c r="QLM43" s="407"/>
      <c r="QLN43" s="407"/>
      <c r="QLO43" s="407"/>
      <c r="QLP43" s="407"/>
      <c r="QLQ43" s="407"/>
      <c r="QLR43" s="407"/>
      <c r="QLS43" s="407"/>
      <c r="QLT43" s="407"/>
      <c r="QLU43" s="407"/>
      <c r="QLV43" s="407"/>
      <c r="QLW43" s="407"/>
      <c r="QLX43" s="407"/>
      <c r="QLY43" s="407"/>
      <c r="QLZ43" s="407"/>
      <c r="QMA43" s="407"/>
      <c r="QMB43" s="407"/>
      <c r="QMC43" s="407"/>
      <c r="QMD43" s="407"/>
      <c r="QME43" s="407"/>
      <c r="QMF43" s="407"/>
      <c r="QMG43" s="407"/>
      <c r="QMH43" s="407"/>
      <c r="QMI43" s="407"/>
      <c r="QMJ43" s="407"/>
      <c r="QMK43" s="407"/>
      <c r="QML43" s="407"/>
      <c r="QMM43" s="407"/>
      <c r="QMN43" s="407"/>
      <c r="QMO43" s="407"/>
      <c r="QMP43" s="407"/>
      <c r="QMQ43" s="407"/>
      <c r="QMR43" s="407"/>
      <c r="QMS43" s="407"/>
      <c r="QMT43" s="407"/>
      <c r="QMU43" s="407"/>
      <c r="QMV43" s="407"/>
      <c r="QMW43" s="407"/>
      <c r="QMX43" s="407"/>
      <c r="QMY43" s="407"/>
      <c r="QMZ43" s="407"/>
      <c r="QNA43" s="407"/>
      <c r="QNB43" s="407"/>
      <c r="QNC43" s="407"/>
      <c r="QND43" s="407"/>
      <c r="QNE43" s="407"/>
      <c r="QNF43" s="407"/>
      <c r="QNG43" s="407"/>
      <c r="QNH43" s="407"/>
      <c r="QNI43" s="407"/>
      <c r="QNJ43" s="407"/>
      <c r="QNK43" s="407"/>
      <c r="QNL43" s="407"/>
      <c r="QNM43" s="407"/>
      <c r="QNN43" s="407"/>
      <c r="QNO43" s="407"/>
      <c r="QNP43" s="407"/>
      <c r="QNQ43" s="407"/>
      <c r="QNR43" s="407"/>
      <c r="QNS43" s="407"/>
      <c r="QNT43" s="407"/>
      <c r="QNU43" s="407"/>
      <c r="QNV43" s="407"/>
      <c r="QNW43" s="407"/>
      <c r="QNX43" s="407"/>
      <c r="QNY43" s="407"/>
      <c r="QNZ43" s="407"/>
      <c r="QOA43" s="407"/>
      <c r="QOB43" s="407"/>
      <c r="QOC43" s="407"/>
      <c r="QOD43" s="407"/>
      <c r="QOE43" s="407"/>
      <c r="QOF43" s="407"/>
      <c r="QOG43" s="407"/>
      <c r="QOH43" s="407"/>
      <c r="QOI43" s="407"/>
      <c r="QOJ43" s="407"/>
      <c r="QOK43" s="407"/>
      <c r="QOL43" s="407"/>
      <c r="QOM43" s="407"/>
      <c r="QON43" s="407"/>
      <c r="QOO43" s="407"/>
      <c r="QOP43" s="407"/>
      <c r="QOQ43" s="407"/>
      <c r="QOR43" s="407"/>
      <c r="QOS43" s="407"/>
      <c r="QOT43" s="407"/>
      <c r="QOU43" s="407"/>
      <c r="QOV43" s="407"/>
      <c r="QOW43" s="407"/>
      <c r="QOX43" s="407"/>
      <c r="QOY43" s="407"/>
      <c r="QOZ43" s="407"/>
      <c r="QPA43" s="407"/>
      <c r="QPB43" s="407"/>
      <c r="QPC43" s="407"/>
      <c r="QPD43" s="407"/>
      <c r="QPE43" s="407"/>
      <c r="QPF43" s="407"/>
      <c r="QPG43" s="407"/>
      <c r="QPH43" s="407"/>
      <c r="QPI43" s="407"/>
      <c r="QPJ43" s="407"/>
      <c r="QPK43" s="407"/>
      <c r="QPL43" s="407"/>
      <c r="QPM43" s="407"/>
      <c r="QPN43" s="407"/>
      <c r="QPO43" s="407"/>
      <c r="QPP43" s="407"/>
      <c r="QPQ43" s="407"/>
      <c r="QPR43" s="407"/>
      <c r="QPS43" s="407"/>
      <c r="QPT43" s="407"/>
      <c r="QPU43" s="407"/>
      <c r="QPV43" s="407"/>
      <c r="QPW43" s="407"/>
      <c r="QPX43" s="407"/>
      <c r="QPY43" s="407"/>
      <c r="QPZ43" s="407"/>
      <c r="QQA43" s="407"/>
      <c r="QQB43" s="407"/>
      <c r="QQC43" s="407"/>
      <c r="QQD43" s="407"/>
      <c r="QQE43" s="407"/>
      <c r="QQF43" s="407"/>
      <c r="QQG43" s="407"/>
      <c r="QQH43" s="407"/>
      <c r="QQI43" s="407"/>
      <c r="QQJ43" s="407"/>
      <c r="QQK43" s="407"/>
      <c r="QQL43" s="407"/>
      <c r="QQM43" s="407"/>
      <c r="QQN43" s="407"/>
      <c r="QQO43" s="407"/>
      <c r="QQP43" s="407"/>
      <c r="QQQ43" s="407"/>
      <c r="QQR43" s="407"/>
      <c r="QQS43" s="407"/>
      <c r="QQT43" s="407"/>
      <c r="QQU43" s="407"/>
      <c r="QQV43" s="407"/>
      <c r="QQW43" s="407"/>
      <c r="QQX43" s="407"/>
      <c r="QQY43" s="407"/>
      <c r="QQZ43" s="407"/>
      <c r="QRA43" s="407"/>
      <c r="QRB43" s="407"/>
      <c r="QRC43" s="407"/>
      <c r="QRD43" s="407"/>
      <c r="QRE43" s="407"/>
      <c r="QRF43" s="407"/>
      <c r="QRG43" s="407"/>
      <c r="QRH43" s="407"/>
      <c r="QRI43" s="407"/>
      <c r="QRJ43" s="407"/>
      <c r="QRK43" s="407"/>
      <c r="QRL43" s="407"/>
      <c r="QRM43" s="407"/>
      <c r="QRN43" s="407"/>
      <c r="QRO43" s="407"/>
      <c r="QRP43" s="407"/>
      <c r="QRQ43" s="407"/>
      <c r="QRR43" s="407"/>
      <c r="QRS43" s="407"/>
      <c r="QRT43" s="407"/>
      <c r="QRU43" s="407"/>
      <c r="QRV43" s="407"/>
      <c r="QRW43" s="407"/>
      <c r="QRX43" s="407"/>
      <c r="QRY43" s="407"/>
      <c r="QRZ43" s="407"/>
      <c r="QSA43" s="407"/>
      <c r="QSB43" s="407"/>
      <c r="QSC43" s="407"/>
      <c r="QSD43" s="407"/>
      <c r="QSE43" s="407"/>
      <c r="QSF43" s="407"/>
      <c r="QSG43" s="407"/>
      <c r="QSH43" s="407"/>
      <c r="QSI43" s="407"/>
      <c r="QSJ43" s="407"/>
      <c r="QSK43" s="407"/>
      <c r="QSL43" s="407"/>
      <c r="QSM43" s="407"/>
      <c r="QSN43" s="407"/>
      <c r="QSO43" s="407"/>
      <c r="QSP43" s="407"/>
      <c r="QSQ43" s="407"/>
      <c r="QSR43" s="407"/>
      <c r="QSS43" s="407"/>
      <c r="QST43" s="407"/>
      <c r="QSU43" s="407"/>
      <c r="QSV43" s="407"/>
      <c r="QSW43" s="407"/>
      <c r="QSX43" s="407"/>
      <c r="QSY43" s="407"/>
      <c r="QSZ43" s="407"/>
      <c r="QTA43" s="407"/>
      <c r="QTB43" s="407"/>
      <c r="QTC43" s="407"/>
      <c r="QTD43" s="407"/>
      <c r="QTE43" s="407"/>
      <c r="QTF43" s="407"/>
      <c r="QTG43" s="407"/>
      <c r="QTH43" s="407"/>
      <c r="QTI43" s="407"/>
      <c r="QTJ43" s="407"/>
      <c r="QTK43" s="407"/>
      <c r="QTL43" s="407"/>
      <c r="QTM43" s="407"/>
      <c r="QTN43" s="407"/>
      <c r="QTO43" s="407"/>
      <c r="QTP43" s="407"/>
      <c r="QTQ43" s="407"/>
      <c r="QTR43" s="407"/>
      <c r="QTS43" s="407"/>
      <c r="QTT43" s="407"/>
      <c r="QTU43" s="407"/>
      <c r="QTV43" s="407"/>
      <c r="QTW43" s="407"/>
      <c r="QTX43" s="407"/>
      <c r="QTY43" s="407"/>
      <c r="QTZ43" s="407"/>
      <c r="QUA43" s="407"/>
      <c r="QUB43" s="407"/>
      <c r="QUC43" s="407"/>
      <c r="QUD43" s="407"/>
      <c r="QUE43" s="407"/>
      <c r="QUF43" s="407"/>
      <c r="QUG43" s="407"/>
      <c r="QUH43" s="407"/>
      <c r="QUI43" s="407"/>
      <c r="QUJ43" s="407"/>
      <c r="QUK43" s="407"/>
      <c r="QUL43" s="407"/>
      <c r="QUM43" s="407"/>
      <c r="QUN43" s="407"/>
      <c r="QUO43" s="407"/>
      <c r="QUP43" s="407"/>
      <c r="QUQ43" s="407"/>
      <c r="QUR43" s="407"/>
      <c r="QUS43" s="407"/>
      <c r="QUT43" s="407"/>
      <c r="QUU43" s="407"/>
      <c r="QUV43" s="407"/>
      <c r="QUW43" s="407"/>
      <c r="QUX43" s="407"/>
      <c r="QUY43" s="407"/>
      <c r="QUZ43" s="407"/>
      <c r="QVA43" s="407"/>
      <c r="QVB43" s="407"/>
      <c r="QVC43" s="407"/>
      <c r="QVD43" s="407"/>
      <c r="QVE43" s="407"/>
      <c r="QVF43" s="407"/>
      <c r="QVG43" s="407"/>
      <c r="QVH43" s="407"/>
      <c r="QVI43" s="407"/>
      <c r="QVJ43" s="407"/>
      <c r="QVK43" s="407"/>
      <c r="QVL43" s="407"/>
      <c r="QVM43" s="407"/>
      <c r="QVN43" s="407"/>
      <c r="QVO43" s="407"/>
      <c r="QVP43" s="407"/>
      <c r="QVQ43" s="407"/>
      <c r="QVR43" s="407"/>
      <c r="QVS43" s="407"/>
      <c r="QVT43" s="407"/>
      <c r="QVU43" s="407"/>
      <c r="QVV43" s="407"/>
      <c r="QVW43" s="407"/>
      <c r="QVX43" s="407"/>
      <c r="QVY43" s="407"/>
      <c r="QVZ43" s="407"/>
      <c r="QWA43" s="407"/>
      <c r="QWB43" s="407"/>
      <c r="QWC43" s="407"/>
      <c r="QWD43" s="407"/>
      <c r="QWE43" s="407"/>
      <c r="QWF43" s="407"/>
      <c r="QWG43" s="407"/>
      <c r="QWH43" s="407"/>
      <c r="QWI43" s="407"/>
      <c r="QWJ43" s="407"/>
      <c r="QWK43" s="407"/>
      <c r="QWL43" s="407"/>
      <c r="QWM43" s="407"/>
      <c r="QWN43" s="407"/>
      <c r="QWO43" s="407"/>
      <c r="QWP43" s="407"/>
      <c r="QWQ43" s="407"/>
      <c r="QWR43" s="407"/>
      <c r="QWS43" s="407"/>
      <c r="QWT43" s="407"/>
      <c r="QWU43" s="407"/>
      <c r="QWV43" s="407"/>
      <c r="QWW43" s="407"/>
      <c r="QWX43" s="407"/>
      <c r="QWY43" s="407"/>
      <c r="QWZ43" s="407"/>
      <c r="QXA43" s="407"/>
      <c r="QXB43" s="407"/>
      <c r="QXC43" s="407"/>
      <c r="QXD43" s="407"/>
      <c r="QXE43" s="407"/>
      <c r="QXF43" s="407"/>
      <c r="QXG43" s="407"/>
      <c r="QXH43" s="407"/>
      <c r="QXI43" s="407"/>
      <c r="QXJ43" s="407"/>
      <c r="QXK43" s="407"/>
      <c r="QXL43" s="407"/>
      <c r="QXM43" s="407"/>
      <c r="QXN43" s="407"/>
      <c r="QXO43" s="407"/>
      <c r="QXP43" s="407"/>
      <c r="QXQ43" s="407"/>
      <c r="QXR43" s="407"/>
      <c r="QXS43" s="407"/>
      <c r="QXT43" s="407"/>
      <c r="QXU43" s="407"/>
      <c r="QXV43" s="407"/>
      <c r="QXW43" s="407"/>
      <c r="QXX43" s="407"/>
      <c r="QXY43" s="407"/>
      <c r="QXZ43" s="407"/>
      <c r="QYA43" s="407"/>
      <c r="QYB43" s="407"/>
      <c r="QYC43" s="407"/>
      <c r="QYD43" s="407"/>
      <c r="QYE43" s="407"/>
      <c r="QYF43" s="407"/>
      <c r="QYG43" s="407"/>
      <c r="QYH43" s="407"/>
      <c r="QYI43" s="407"/>
      <c r="QYJ43" s="407"/>
      <c r="QYK43" s="407"/>
      <c r="QYL43" s="407"/>
      <c r="QYM43" s="407"/>
      <c r="QYN43" s="407"/>
      <c r="QYO43" s="407"/>
      <c r="QYP43" s="407"/>
      <c r="QYQ43" s="407"/>
      <c r="QYR43" s="407"/>
      <c r="QYS43" s="407"/>
      <c r="QYT43" s="407"/>
      <c r="QYU43" s="407"/>
      <c r="QYV43" s="407"/>
      <c r="QYW43" s="407"/>
      <c r="QYX43" s="407"/>
      <c r="QYY43" s="407"/>
      <c r="QYZ43" s="407"/>
      <c r="QZA43" s="407"/>
      <c r="QZB43" s="407"/>
      <c r="QZC43" s="407"/>
      <c r="QZD43" s="407"/>
      <c r="QZE43" s="407"/>
      <c r="QZF43" s="407"/>
      <c r="QZG43" s="407"/>
      <c r="QZH43" s="407"/>
      <c r="QZI43" s="407"/>
      <c r="QZJ43" s="407"/>
      <c r="QZK43" s="407"/>
      <c r="QZL43" s="407"/>
      <c r="QZM43" s="407"/>
      <c r="QZN43" s="407"/>
      <c r="QZO43" s="407"/>
      <c r="QZP43" s="407"/>
      <c r="QZQ43" s="407"/>
      <c r="QZR43" s="407"/>
      <c r="QZS43" s="407"/>
      <c r="QZT43" s="407"/>
      <c r="QZU43" s="407"/>
      <c r="QZV43" s="407"/>
      <c r="QZW43" s="407"/>
      <c r="QZX43" s="407"/>
      <c r="QZY43" s="407"/>
      <c r="QZZ43" s="407"/>
      <c r="RAA43" s="407"/>
      <c r="RAB43" s="407"/>
      <c r="RAC43" s="407"/>
      <c r="RAD43" s="407"/>
      <c r="RAE43" s="407"/>
      <c r="RAF43" s="407"/>
      <c r="RAG43" s="407"/>
      <c r="RAH43" s="407"/>
      <c r="RAI43" s="407"/>
      <c r="RAJ43" s="407"/>
      <c r="RAK43" s="407"/>
      <c r="RAL43" s="407"/>
      <c r="RAM43" s="407"/>
      <c r="RAN43" s="407"/>
      <c r="RAO43" s="407"/>
      <c r="RAP43" s="407"/>
      <c r="RAQ43" s="407"/>
      <c r="RAR43" s="407"/>
      <c r="RAS43" s="407"/>
      <c r="RAT43" s="407"/>
      <c r="RAU43" s="407"/>
      <c r="RAV43" s="407"/>
      <c r="RAW43" s="407"/>
      <c r="RAX43" s="407"/>
      <c r="RAY43" s="407"/>
      <c r="RAZ43" s="407"/>
      <c r="RBA43" s="407"/>
      <c r="RBB43" s="407"/>
      <c r="RBC43" s="407"/>
      <c r="RBD43" s="407"/>
      <c r="RBE43" s="407"/>
      <c r="RBF43" s="407"/>
      <c r="RBG43" s="407"/>
      <c r="RBH43" s="407"/>
      <c r="RBI43" s="407"/>
      <c r="RBJ43" s="407"/>
      <c r="RBK43" s="407"/>
      <c r="RBL43" s="407"/>
      <c r="RBM43" s="407"/>
      <c r="RBN43" s="407"/>
      <c r="RBO43" s="407"/>
      <c r="RBP43" s="407"/>
      <c r="RBQ43" s="407"/>
      <c r="RBR43" s="407"/>
      <c r="RBS43" s="407"/>
      <c r="RBT43" s="407"/>
      <c r="RBU43" s="407"/>
      <c r="RBV43" s="407"/>
      <c r="RBW43" s="407"/>
      <c r="RBX43" s="407"/>
      <c r="RBY43" s="407"/>
      <c r="RBZ43" s="407"/>
      <c r="RCA43" s="407"/>
      <c r="RCB43" s="407"/>
      <c r="RCC43" s="407"/>
      <c r="RCD43" s="407"/>
      <c r="RCE43" s="407"/>
      <c r="RCF43" s="407"/>
      <c r="RCG43" s="407"/>
      <c r="RCH43" s="407"/>
      <c r="RCI43" s="407"/>
      <c r="RCJ43" s="407"/>
      <c r="RCK43" s="407"/>
      <c r="RCL43" s="407"/>
      <c r="RCM43" s="407"/>
      <c r="RCN43" s="407"/>
      <c r="RCO43" s="407"/>
      <c r="RCP43" s="407"/>
      <c r="RCQ43" s="407"/>
      <c r="RCR43" s="407"/>
      <c r="RCS43" s="407"/>
      <c r="RCT43" s="407"/>
      <c r="RCU43" s="407"/>
      <c r="RCV43" s="407"/>
      <c r="RCW43" s="407"/>
      <c r="RCX43" s="407"/>
      <c r="RCY43" s="407"/>
      <c r="RCZ43" s="407"/>
      <c r="RDA43" s="407"/>
      <c r="RDB43" s="407"/>
      <c r="RDC43" s="407"/>
      <c r="RDD43" s="407"/>
      <c r="RDE43" s="407"/>
      <c r="RDF43" s="407"/>
      <c r="RDG43" s="407"/>
      <c r="RDH43" s="407"/>
      <c r="RDI43" s="407"/>
      <c r="RDJ43" s="407"/>
      <c r="RDK43" s="407"/>
      <c r="RDL43" s="407"/>
      <c r="RDM43" s="407"/>
      <c r="RDN43" s="407"/>
      <c r="RDO43" s="407"/>
      <c r="RDP43" s="407"/>
      <c r="RDQ43" s="407"/>
      <c r="RDR43" s="407"/>
      <c r="RDS43" s="407"/>
      <c r="RDT43" s="407"/>
      <c r="RDU43" s="407"/>
      <c r="RDV43" s="407"/>
      <c r="RDW43" s="407"/>
      <c r="RDX43" s="407"/>
      <c r="RDY43" s="407"/>
      <c r="RDZ43" s="407"/>
      <c r="REA43" s="407"/>
      <c r="REB43" s="407"/>
      <c r="REC43" s="407"/>
      <c r="RED43" s="407"/>
      <c r="REE43" s="407"/>
      <c r="REF43" s="407"/>
      <c r="REG43" s="407"/>
      <c r="REH43" s="407"/>
      <c r="REI43" s="407"/>
      <c r="REJ43" s="407"/>
      <c r="REK43" s="407"/>
      <c r="REL43" s="407"/>
      <c r="REM43" s="407"/>
      <c r="REN43" s="407"/>
      <c r="REO43" s="407"/>
      <c r="REP43" s="407"/>
      <c r="REQ43" s="407"/>
      <c r="RER43" s="407"/>
      <c r="RES43" s="407"/>
      <c r="RET43" s="407"/>
      <c r="REU43" s="407"/>
      <c r="REV43" s="407"/>
      <c r="REW43" s="407"/>
      <c r="REX43" s="407"/>
      <c r="REY43" s="407"/>
      <c r="REZ43" s="407"/>
      <c r="RFA43" s="407"/>
      <c r="RFB43" s="407"/>
      <c r="RFC43" s="407"/>
      <c r="RFD43" s="407"/>
      <c r="RFE43" s="407"/>
      <c r="RFF43" s="407"/>
      <c r="RFG43" s="407"/>
      <c r="RFH43" s="407"/>
      <c r="RFI43" s="407"/>
      <c r="RFJ43" s="407"/>
      <c r="RFK43" s="407"/>
      <c r="RFL43" s="407"/>
      <c r="RFM43" s="407"/>
      <c r="RFN43" s="407"/>
      <c r="RFO43" s="407"/>
      <c r="RFP43" s="407"/>
      <c r="RFQ43" s="407"/>
      <c r="RFR43" s="407"/>
      <c r="RFS43" s="407"/>
      <c r="RFT43" s="407"/>
      <c r="RFU43" s="407"/>
      <c r="RFV43" s="407"/>
      <c r="RFW43" s="407"/>
      <c r="RFX43" s="407"/>
      <c r="RFY43" s="407"/>
      <c r="RFZ43" s="407"/>
      <c r="RGA43" s="407"/>
      <c r="RGB43" s="407"/>
      <c r="RGC43" s="407"/>
      <c r="RGD43" s="407"/>
      <c r="RGE43" s="407"/>
      <c r="RGF43" s="407"/>
      <c r="RGG43" s="407"/>
      <c r="RGH43" s="407"/>
      <c r="RGI43" s="407"/>
      <c r="RGJ43" s="407"/>
      <c r="RGK43" s="407"/>
      <c r="RGL43" s="407"/>
      <c r="RGM43" s="407"/>
      <c r="RGN43" s="407"/>
      <c r="RGO43" s="407"/>
      <c r="RGP43" s="407"/>
      <c r="RGQ43" s="407"/>
      <c r="RGR43" s="407"/>
      <c r="RGS43" s="407"/>
      <c r="RGT43" s="407"/>
      <c r="RGU43" s="407"/>
      <c r="RGV43" s="407"/>
      <c r="RGW43" s="407"/>
      <c r="RGX43" s="407"/>
      <c r="RGY43" s="407"/>
      <c r="RGZ43" s="407"/>
      <c r="RHA43" s="407"/>
      <c r="RHB43" s="407"/>
      <c r="RHC43" s="407"/>
      <c r="RHD43" s="407"/>
      <c r="RHE43" s="407"/>
      <c r="RHF43" s="407"/>
      <c r="RHG43" s="407"/>
      <c r="RHH43" s="407"/>
      <c r="RHI43" s="407"/>
      <c r="RHJ43" s="407"/>
      <c r="RHK43" s="407"/>
      <c r="RHL43" s="407"/>
      <c r="RHM43" s="407"/>
      <c r="RHN43" s="407"/>
      <c r="RHO43" s="407"/>
      <c r="RHP43" s="407"/>
      <c r="RHQ43" s="407"/>
      <c r="RHR43" s="407"/>
      <c r="RHS43" s="407"/>
      <c r="RHT43" s="407"/>
      <c r="RHU43" s="407"/>
      <c r="RHV43" s="407"/>
      <c r="RHW43" s="407"/>
      <c r="RHX43" s="407"/>
      <c r="RHY43" s="407"/>
      <c r="RHZ43" s="407"/>
      <c r="RIA43" s="407"/>
      <c r="RIB43" s="407"/>
      <c r="RIC43" s="407"/>
      <c r="RID43" s="407"/>
      <c r="RIE43" s="407"/>
      <c r="RIF43" s="407"/>
      <c r="RIG43" s="407"/>
      <c r="RIH43" s="407"/>
      <c r="RII43" s="407"/>
      <c r="RIJ43" s="407"/>
      <c r="RIK43" s="407"/>
      <c r="RIL43" s="407"/>
      <c r="RIM43" s="407"/>
      <c r="RIN43" s="407"/>
      <c r="RIO43" s="407"/>
      <c r="RIP43" s="407"/>
      <c r="RIQ43" s="407"/>
      <c r="RIR43" s="407"/>
      <c r="RIS43" s="407"/>
      <c r="RIT43" s="407"/>
      <c r="RIU43" s="407"/>
      <c r="RIV43" s="407"/>
      <c r="RIW43" s="407"/>
      <c r="RIX43" s="407"/>
      <c r="RIY43" s="407"/>
      <c r="RIZ43" s="407"/>
      <c r="RJA43" s="407"/>
      <c r="RJB43" s="407"/>
      <c r="RJC43" s="407"/>
      <c r="RJD43" s="407"/>
      <c r="RJE43" s="407"/>
      <c r="RJF43" s="407"/>
      <c r="RJG43" s="407"/>
      <c r="RJH43" s="407"/>
      <c r="RJI43" s="407"/>
      <c r="RJJ43" s="407"/>
      <c r="RJK43" s="407"/>
      <c r="RJL43" s="407"/>
      <c r="RJM43" s="407"/>
      <c r="RJN43" s="407"/>
      <c r="RJO43" s="407"/>
      <c r="RJP43" s="407"/>
      <c r="RJQ43" s="407"/>
      <c r="RJR43" s="407"/>
      <c r="RJS43" s="407"/>
      <c r="RJT43" s="407"/>
      <c r="RJU43" s="407"/>
      <c r="RJV43" s="407"/>
      <c r="RJW43" s="407"/>
      <c r="RJX43" s="407"/>
      <c r="RJY43" s="407"/>
      <c r="RJZ43" s="407"/>
      <c r="RKA43" s="407"/>
      <c r="RKB43" s="407"/>
      <c r="RKC43" s="407"/>
      <c r="RKD43" s="407"/>
      <c r="RKE43" s="407"/>
      <c r="RKF43" s="407"/>
      <c r="RKG43" s="407"/>
      <c r="RKH43" s="407"/>
      <c r="RKI43" s="407"/>
      <c r="RKJ43" s="407"/>
      <c r="RKK43" s="407"/>
      <c r="RKL43" s="407"/>
      <c r="RKM43" s="407"/>
      <c r="RKN43" s="407"/>
      <c r="RKO43" s="407"/>
      <c r="RKP43" s="407"/>
      <c r="RKQ43" s="407"/>
      <c r="RKR43" s="407"/>
      <c r="RKS43" s="407"/>
      <c r="RKT43" s="407"/>
      <c r="RKU43" s="407"/>
      <c r="RKV43" s="407"/>
      <c r="RKW43" s="407"/>
      <c r="RKX43" s="407"/>
      <c r="RKY43" s="407"/>
      <c r="RKZ43" s="407"/>
      <c r="RLA43" s="407"/>
      <c r="RLB43" s="407"/>
      <c r="RLC43" s="407"/>
      <c r="RLD43" s="407"/>
      <c r="RLE43" s="407"/>
      <c r="RLF43" s="407"/>
      <c r="RLG43" s="407"/>
      <c r="RLH43" s="407"/>
      <c r="RLI43" s="407"/>
      <c r="RLJ43" s="407"/>
      <c r="RLK43" s="407"/>
      <c r="RLL43" s="407"/>
      <c r="RLM43" s="407"/>
      <c r="RLN43" s="407"/>
      <c r="RLO43" s="407"/>
      <c r="RLP43" s="407"/>
      <c r="RLQ43" s="407"/>
      <c r="RLR43" s="407"/>
      <c r="RLS43" s="407"/>
      <c r="RLT43" s="407"/>
      <c r="RLU43" s="407"/>
      <c r="RLV43" s="407"/>
      <c r="RLW43" s="407"/>
      <c r="RLX43" s="407"/>
      <c r="RLY43" s="407"/>
      <c r="RLZ43" s="407"/>
      <c r="RMA43" s="407"/>
      <c r="RMB43" s="407"/>
      <c r="RMC43" s="407"/>
      <c r="RMD43" s="407"/>
      <c r="RME43" s="407"/>
      <c r="RMF43" s="407"/>
      <c r="RMG43" s="407"/>
      <c r="RMH43" s="407"/>
      <c r="RMI43" s="407"/>
      <c r="RMJ43" s="407"/>
      <c r="RMK43" s="407"/>
      <c r="RML43" s="407"/>
      <c r="RMM43" s="407"/>
      <c r="RMN43" s="407"/>
      <c r="RMO43" s="407"/>
      <c r="RMP43" s="407"/>
      <c r="RMQ43" s="407"/>
      <c r="RMR43" s="407"/>
      <c r="RMS43" s="407"/>
      <c r="RMT43" s="407"/>
      <c r="RMU43" s="407"/>
      <c r="RMV43" s="407"/>
      <c r="RMW43" s="407"/>
      <c r="RMX43" s="407"/>
      <c r="RMY43" s="407"/>
      <c r="RMZ43" s="407"/>
      <c r="RNA43" s="407"/>
      <c r="RNB43" s="407"/>
      <c r="RNC43" s="407"/>
      <c r="RND43" s="407"/>
      <c r="RNE43" s="407"/>
      <c r="RNF43" s="407"/>
      <c r="RNG43" s="407"/>
      <c r="RNH43" s="407"/>
      <c r="RNI43" s="407"/>
      <c r="RNJ43" s="407"/>
      <c r="RNK43" s="407"/>
      <c r="RNL43" s="407"/>
      <c r="RNM43" s="407"/>
      <c r="RNN43" s="407"/>
      <c r="RNO43" s="407"/>
      <c r="RNP43" s="407"/>
      <c r="RNQ43" s="407"/>
      <c r="RNR43" s="407"/>
      <c r="RNS43" s="407"/>
      <c r="RNT43" s="407"/>
      <c r="RNU43" s="407"/>
      <c r="RNV43" s="407"/>
      <c r="RNW43" s="407"/>
      <c r="RNX43" s="407"/>
      <c r="RNY43" s="407"/>
      <c r="RNZ43" s="407"/>
      <c r="ROA43" s="407"/>
      <c r="ROB43" s="407"/>
      <c r="ROC43" s="407"/>
      <c r="ROD43" s="407"/>
      <c r="ROE43" s="407"/>
      <c r="ROF43" s="407"/>
      <c r="ROG43" s="407"/>
      <c r="ROH43" s="407"/>
      <c r="ROI43" s="407"/>
      <c r="ROJ43" s="407"/>
      <c r="ROK43" s="407"/>
      <c r="ROL43" s="407"/>
      <c r="ROM43" s="407"/>
      <c r="RON43" s="407"/>
      <c r="ROO43" s="407"/>
      <c r="ROP43" s="407"/>
      <c r="ROQ43" s="407"/>
      <c r="ROR43" s="407"/>
      <c r="ROS43" s="407"/>
      <c r="ROT43" s="407"/>
      <c r="ROU43" s="407"/>
      <c r="ROV43" s="407"/>
      <c r="ROW43" s="407"/>
      <c r="ROX43" s="407"/>
      <c r="ROY43" s="407"/>
      <c r="ROZ43" s="407"/>
      <c r="RPA43" s="407"/>
      <c r="RPB43" s="407"/>
      <c r="RPC43" s="407"/>
      <c r="RPD43" s="407"/>
      <c r="RPE43" s="407"/>
      <c r="RPF43" s="407"/>
      <c r="RPG43" s="407"/>
      <c r="RPH43" s="407"/>
      <c r="RPI43" s="407"/>
      <c r="RPJ43" s="407"/>
      <c r="RPK43" s="407"/>
      <c r="RPL43" s="407"/>
      <c r="RPM43" s="407"/>
      <c r="RPN43" s="407"/>
      <c r="RPO43" s="407"/>
      <c r="RPP43" s="407"/>
      <c r="RPQ43" s="407"/>
      <c r="RPR43" s="407"/>
      <c r="RPS43" s="407"/>
      <c r="RPT43" s="407"/>
      <c r="RPU43" s="407"/>
      <c r="RPV43" s="407"/>
      <c r="RPW43" s="407"/>
      <c r="RPX43" s="407"/>
      <c r="RPY43" s="407"/>
      <c r="RPZ43" s="407"/>
      <c r="RQA43" s="407"/>
      <c r="RQB43" s="407"/>
      <c r="RQC43" s="407"/>
      <c r="RQD43" s="407"/>
      <c r="RQE43" s="407"/>
      <c r="RQF43" s="407"/>
      <c r="RQG43" s="407"/>
      <c r="RQH43" s="407"/>
      <c r="RQI43" s="407"/>
      <c r="RQJ43" s="407"/>
      <c r="RQK43" s="407"/>
      <c r="RQL43" s="407"/>
      <c r="RQM43" s="407"/>
      <c r="RQN43" s="407"/>
      <c r="RQO43" s="407"/>
      <c r="RQP43" s="407"/>
      <c r="RQQ43" s="407"/>
      <c r="RQR43" s="407"/>
      <c r="RQS43" s="407"/>
      <c r="RQT43" s="407"/>
      <c r="RQU43" s="407"/>
      <c r="RQV43" s="407"/>
      <c r="RQW43" s="407"/>
      <c r="RQX43" s="407"/>
      <c r="RQY43" s="407"/>
      <c r="RQZ43" s="407"/>
      <c r="RRA43" s="407"/>
      <c r="RRB43" s="407"/>
      <c r="RRC43" s="407"/>
      <c r="RRD43" s="407"/>
      <c r="RRE43" s="407"/>
      <c r="RRF43" s="407"/>
      <c r="RRG43" s="407"/>
      <c r="RRH43" s="407"/>
      <c r="RRI43" s="407"/>
      <c r="RRJ43" s="407"/>
      <c r="RRK43" s="407"/>
      <c r="RRL43" s="407"/>
      <c r="RRM43" s="407"/>
      <c r="RRN43" s="407"/>
      <c r="RRO43" s="407"/>
      <c r="RRP43" s="407"/>
      <c r="RRQ43" s="407"/>
      <c r="RRR43" s="407"/>
      <c r="RRS43" s="407"/>
      <c r="RRT43" s="407"/>
      <c r="RRU43" s="407"/>
      <c r="RRV43" s="407"/>
      <c r="RRW43" s="407"/>
      <c r="RRX43" s="407"/>
      <c r="RRY43" s="407"/>
      <c r="RRZ43" s="407"/>
      <c r="RSA43" s="407"/>
      <c r="RSB43" s="407"/>
      <c r="RSC43" s="407"/>
      <c r="RSD43" s="407"/>
      <c r="RSE43" s="407"/>
      <c r="RSF43" s="407"/>
      <c r="RSG43" s="407"/>
      <c r="RSH43" s="407"/>
      <c r="RSI43" s="407"/>
      <c r="RSJ43" s="407"/>
      <c r="RSK43" s="407"/>
      <c r="RSL43" s="407"/>
      <c r="RSM43" s="407"/>
      <c r="RSN43" s="407"/>
      <c r="RSO43" s="407"/>
      <c r="RSP43" s="407"/>
      <c r="RSQ43" s="407"/>
      <c r="RSR43" s="407"/>
      <c r="RSS43" s="407"/>
      <c r="RST43" s="407"/>
      <c r="RSU43" s="407"/>
      <c r="RSV43" s="407"/>
      <c r="RSW43" s="407"/>
      <c r="RSX43" s="407"/>
      <c r="RSY43" s="407"/>
      <c r="RSZ43" s="407"/>
      <c r="RTA43" s="407"/>
      <c r="RTB43" s="407"/>
      <c r="RTC43" s="407"/>
      <c r="RTD43" s="407"/>
      <c r="RTE43" s="407"/>
      <c r="RTF43" s="407"/>
      <c r="RTG43" s="407"/>
      <c r="RTH43" s="407"/>
      <c r="RTI43" s="407"/>
      <c r="RTJ43" s="407"/>
      <c r="RTK43" s="407"/>
      <c r="RTL43" s="407"/>
      <c r="RTM43" s="407"/>
      <c r="RTN43" s="407"/>
      <c r="RTO43" s="407"/>
      <c r="RTP43" s="407"/>
      <c r="RTQ43" s="407"/>
      <c r="RTR43" s="407"/>
      <c r="RTS43" s="407"/>
      <c r="RTT43" s="407"/>
      <c r="RTU43" s="407"/>
      <c r="RTV43" s="407"/>
      <c r="RTW43" s="407"/>
      <c r="RTX43" s="407"/>
      <c r="RTY43" s="407"/>
      <c r="RTZ43" s="407"/>
      <c r="RUA43" s="407"/>
      <c r="RUB43" s="407"/>
      <c r="RUC43" s="407"/>
      <c r="RUD43" s="407"/>
      <c r="RUE43" s="407"/>
      <c r="RUF43" s="407"/>
      <c r="RUG43" s="407"/>
      <c r="RUH43" s="407"/>
      <c r="RUI43" s="407"/>
      <c r="RUJ43" s="407"/>
      <c r="RUK43" s="407"/>
      <c r="RUL43" s="407"/>
      <c r="RUM43" s="407"/>
      <c r="RUN43" s="407"/>
      <c r="RUO43" s="407"/>
      <c r="RUP43" s="407"/>
      <c r="RUQ43" s="407"/>
      <c r="RUR43" s="407"/>
      <c r="RUS43" s="407"/>
      <c r="RUT43" s="407"/>
      <c r="RUU43" s="407"/>
      <c r="RUV43" s="407"/>
      <c r="RUW43" s="407"/>
      <c r="RUX43" s="407"/>
      <c r="RUY43" s="407"/>
      <c r="RUZ43" s="407"/>
      <c r="RVA43" s="407"/>
      <c r="RVB43" s="407"/>
      <c r="RVC43" s="407"/>
      <c r="RVD43" s="407"/>
      <c r="RVE43" s="407"/>
      <c r="RVF43" s="407"/>
      <c r="RVG43" s="407"/>
      <c r="RVH43" s="407"/>
      <c r="RVI43" s="407"/>
      <c r="RVJ43" s="407"/>
      <c r="RVK43" s="407"/>
      <c r="RVL43" s="407"/>
      <c r="RVM43" s="407"/>
      <c r="RVN43" s="407"/>
      <c r="RVO43" s="407"/>
      <c r="RVP43" s="407"/>
      <c r="RVQ43" s="407"/>
      <c r="RVR43" s="407"/>
      <c r="RVS43" s="407"/>
      <c r="RVT43" s="407"/>
      <c r="RVU43" s="407"/>
      <c r="RVV43" s="407"/>
      <c r="RVW43" s="407"/>
      <c r="RVX43" s="407"/>
      <c r="RVY43" s="407"/>
      <c r="RVZ43" s="407"/>
      <c r="RWA43" s="407"/>
      <c r="RWB43" s="407"/>
      <c r="RWC43" s="407"/>
      <c r="RWD43" s="407"/>
      <c r="RWE43" s="407"/>
      <c r="RWF43" s="407"/>
      <c r="RWG43" s="407"/>
      <c r="RWH43" s="407"/>
      <c r="RWI43" s="407"/>
      <c r="RWJ43" s="407"/>
      <c r="RWK43" s="407"/>
      <c r="RWL43" s="407"/>
      <c r="RWM43" s="407"/>
      <c r="RWN43" s="407"/>
      <c r="RWO43" s="407"/>
      <c r="RWP43" s="407"/>
      <c r="RWQ43" s="407"/>
      <c r="RWR43" s="407"/>
      <c r="RWS43" s="407"/>
      <c r="RWT43" s="407"/>
      <c r="RWU43" s="407"/>
      <c r="RWV43" s="407"/>
      <c r="RWW43" s="407"/>
      <c r="RWX43" s="407"/>
      <c r="RWY43" s="407"/>
      <c r="RWZ43" s="407"/>
      <c r="RXA43" s="407"/>
      <c r="RXB43" s="407"/>
      <c r="RXC43" s="407"/>
      <c r="RXD43" s="407"/>
      <c r="RXE43" s="407"/>
      <c r="RXF43" s="407"/>
      <c r="RXG43" s="407"/>
      <c r="RXH43" s="407"/>
      <c r="RXI43" s="407"/>
      <c r="RXJ43" s="407"/>
      <c r="RXK43" s="407"/>
      <c r="RXL43" s="407"/>
      <c r="RXM43" s="407"/>
      <c r="RXN43" s="407"/>
      <c r="RXO43" s="407"/>
      <c r="RXP43" s="407"/>
      <c r="RXQ43" s="407"/>
      <c r="RXR43" s="407"/>
      <c r="RXS43" s="407"/>
      <c r="RXT43" s="407"/>
      <c r="RXU43" s="407"/>
      <c r="RXV43" s="407"/>
      <c r="RXW43" s="407"/>
      <c r="RXX43" s="407"/>
      <c r="RXY43" s="407"/>
      <c r="RXZ43" s="407"/>
      <c r="RYA43" s="407"/>
      <c r="RYB43" s="407"/>
      <c r="RYC43" s="407"/>
      <c r="RYD43" s="407"/>
      <c r="RYE43" s="407"/>
      <c r="RYF43" s="407"/>
      <c r="RYG43" s="407"/>
      <c r="RYH43" s="407"/>
      <c r="RYI43" s="407"/>
      <c r="RYJ43" s="407"/>
      <c r="RYK43" s="407"/>
      <c r="RYL43" s="407"/>
      <c r="RYM43" s="407"/>
      <c r="RYN43" s="407"/>
      <c r="RYO43" s="407"/>
      <c r="RYP43" s="407"/>
      <c r="RYQ43" s="407"/>
      <c r="RYR43" s="407"/>
      <c r="RYS43" s="407"/>
      <c r="RYT43" s="407"/>
      <c r="RYU43" s="407"/>
      <c r="RYV43" s="407"/>
      <c r="RYW43" s="407"/>
      <c r="RYX43" s="407"/>
      <c r="RYY43" s="407"/>
      <c r="RYZ43" s="407"/>
      <c r="RZA43" s="407"/>
      <c r="RZB43" s="407"/>
      <c r="RZC43" s="407"/>
      <c r="RZD43" s="407"/>
      <c r="RZE43" s="407"/>
      <c r="RZF43" s="407"/>
      <c r="RZG43" s="407"/>
      <c r="RZH43" s="407"/>
      <c r="RZI43" s="407"/>
      <c r="RZJ43" s="407"/>
      <c r="RZK43" s="407"/>
      <c r="RZL43" s="407"/>
      <c r="RZM43" s="407"/>
      <c r="RZN43" s="407"/>
      <c r="RZO43" s="407"/>
      <c r="RZP43" s="407"/>
      <c r="RZQ43" s="407"/>
      <c r="RZR43" s="407"/>
      <c r="RZS43" s="407"/>
      <c r="RZT43" s="407"/>
      <c r="RZU43" s="407"/>
      <c r="RZV43" s="407"/>
      <c r="RZW43" s="407"/>
      <c r="RZX43" s="407"/>
      <c r="RZY43" s="407"/>
      <c r="RZZ43" s="407"/>
      <c r="SAA43" s="407"/>
      <c r="SAB43" s="407"/>
      <c r="SAC43" s="407"/>
      <c r="SAD43" s="407"/>
      <c r="SAE43" s="407"/>
      <c r="SAF43" s="407"/>
      <c r="SAG43" s="407"/>
      <c r="SAH43" s="407"/>
      <c r="SAI43" s="407"/>
      <c r="SAJ43" s="407"/>
      <c r="SAK43" s="407"/>
      <c r="SAL43" s="407"/>
      <c r="SAM43" s="407"/>
      <c r="SAN43" s="407"/>
      <c r="SAO43" s="407"/>
      <c r="SAP43" s="407"/>
      <c r="SAQ43" s="407"/>
      <c r="SAR43" s="407"/>
      <c r="SAS43" s="407"/>
      <c r="SAT43" s="407"/>
      <c r="SAU43" s="407"/>
      <c r="SAV43" s="407"/>
      <c r="SAW43" s="407"/>
      <c r="SAX43" s="407"/>
      <c r="SAY43" s="407"/>
      <c r="SAZ43" s="407"/>
      <c r="SBA43" s="407"/>
      <c r="SBB43" s="407"/>
      <c r="SBC43" s="407"/>
      <c r="SBD43" s="407"/>
      <c r="SBE43" s="407"/>
      <c r="SBF43" s="407"/>
      <c r="SBG43" s="407"/>
      <c r="SBH43" s="407"/>
      <c r="SBI43" s="407"/>
      <c r="SBJ43" s="407"/>
      <c r="SBK43" s="407"/>
      <c r="SBL43" s="407"/>
      <c r="SBM43" s="407"/>
      <c r="SBN43" s="407"/>
      <c r="SBO43" s="407"/>
      <c r="SBP43" s="407"/>
      <c r="SBQ43" s="407"/>
      <c r="SBR43" s="407"/>
      <c r="SBS43" s="407"/>
      <c r="SBT43" s="407"/>
      <c r="SBU43" s="407"/>
      <c r="SBV43" s="407"/>
      <c r="SBW43" s="407"/>
      <c r="SBX43" s="407"/>
      <c r="SBY43" s="407"/>
      <c r="SBZ43" s="407"/>
      <c r="SCA43" s="407"/>
      <c r="SCB43" s="407"/>
      <c r="SCC43" s="407"/>
      <c r="SCD43" s="407"/>
      <c r="SCE43" s="407"/>
      <c r="SCF43" s="407"/>
      <c r="SCG43" s="407"/>
      <c r="SCH43" s="407"/>
      <c r="SCI43" s="407"/>
      <c r="SCJ43" s="407"/>
      <c r="SCK43" s="407"/>
      <c r="SCL43" s="407"/>
      <c r="SCM43" s="407"/>
      <c r="SCN43" s="407"/>
      <c r="SCO43" s="407"/>
      <c r="SCP43" s="407"/>
      <c r="SCQ43" s="407"/>
      <c r="SCR43" s="407"/>
      <c r="SCS43" s="407"/>
      <c r="SCT43" s="407"/>
      <c r="SCU43" s="407"/>
      <c r="SCV43" s="407"/>
      <c r="SCW43" s="407"/>
      <c r="SCX43" s="407"/>
      <c r="SCY43" s="407"/>
      <c r="SCZ43" s="407"/>
      <c r="SDA43" s="407"/>
      <c r="SDB43" s="407"/>
      <c r="SDC43" s="407"/>
      <c r="SDD43" s="407"/>
      <c r="SDE43" s="407"/>
      <c r="SDF43" s="407"/>
      <c r="SDG43" s="407"/>
      <c r="SDH43" s="407"/>
      <c r="SDI43" s="407"/>
      <c r="SDJ43" s="407"/>
      <c r="SDK43" s="407"/>
      <c r="SDL43" s="407"/>
      <c r="SDM43" s="407"/>
      <c r="SDN43" s="407"/>
      <c r="SDO43" s="407"/>
      <c r="SDP43" s="407"/>
      <c r="SDQ43" s="407"/>
      <c r="SDR43" s="407"/>
      <c r="SDS43" s="407"/>
      <c r="SDT43" s="407"/>
      <c r="SDU43" s="407"/>
      <c r="SDV43" s="407"/>
      <c r="SDW43" s="407"/>
      <c r="SDX43" s="407"/>
      <c r="SDY43" s="407"/>
      <c r="SDZ43" s="407"/>
      <c r="SEA43" s="407"/>
      <c r="SEB43" s="407"/>
      <c r="SEC43" s="407"/>
      <c r="SED43" s="407"/>
      <c r="SEE43" s="407"/>
      <c r="SEF43" s="407"/>
      <c r="SEG43" s="407"/>
      <c r="SEH43" s="407"/>
      <c r="SEI43" s="407"/>
      <c r="SEJ43" s="407"/>
      <c r="SEK43" s="407"/>
      <c r="SEL43" s="407"/>
      <c r="SEM43" s="407"/>
      <c r="SEN43" s="407"/>
      <c r="SEO43" s="407"/>
      <c r="SEP43" s="407"/>
      <c r="SEQ43" s="407"/>
      <c r="SER43" s="407"/>
      <c r="SES43" s="407"/>
      <c r="SET43" s="407"/>
      <c r="SEU43" s="407"/>
      <c r="SEV43" s="407"/>
      <c r="SEW43" s="407"/>
      <c r="SEX43" s="407"/>
      <c r="SEY43" s="407"/>
      <c r="SEZ43" s="407"/>
      <c r="SFA43" s="407"/>
      <c r="SFB43" s="407"/>
      <c r="SFC43" s="407"/>
      <c r="SFD43" s="407"/>
      <c r="SFE43" s="407"/>
      <c r="SFF43" s="407"/>
      <c r="SFG43" s="407"/>
      <c r="SFH43" s="407"/>
      <c r="SFI43" s="407"/>
      <c r="SFJ43" s="407"/>
      <c r="SFK43" s="407"/>
      <c r="SFL43" s="407"/>
      <c r="SFM43" s="407"/>
      <c r="SFN43" s="407"/>
      <c r="SFO43" s="407"/>
      <c r="SFP43" s="407"/>
      <c r="SFQ43" s="407"/>
      <c r="SFR43" s="407"/>
      <c r="SFS43" s="407"/>
      <c r="SFT43" s="407"/>
      <c r="SFU43" s="407"/>
      <c r="SFV43" s="407"/>
      <c r="SFW43" s="407"/>
      <c r="SFX43" s="407"/>
      <c r="SFY43" s="407"/>
      <c r="SFZ43" s="407"/>
      <c r="SGA43" s="407"/>
      <c r="SGB43" s="407"/>
      <c r="SGC43" s="407"/>
      <c r="SGD43" s="407"/>
      <c r="SGE43" s="407"/>
      <c r="SGF43" s="407"/>
      <c r="SGG43" s="407"/>
      <c r="SGH43" s="407"/>
      <c r="SGI43" s="407"/>
      <c r="SGJ43" s="407"/>
      <c r="SGK43" s="407"/>
      <c r="SGL43" s="407"/>
      <c r="SGM43" s="407"/>
      <c r="SGN43" s="407"/>
      <c r="SGO43" s="407"/>
      <c r="SGP43" s="407"/>
      <c r="SGQ43" s="407"/>
      <c r="SGR43" s="407"/>
      <c r="SGS43" s="407"/>
      <c r="SGT43" s="407"/>
      <c r="SGU43" s="407"/>
      <c r="SGV43" s="407"/>
      <c r="SGW43" s="407"/>
      <c r="SGX43" s="407"/>
      <c r="SGY43" s="407"/>
      <c r="SGZ43" s="407"/>
      <c r="SHA43" s="407"/>
      <c r="SHB43" s="407"/>
      <c r="SHC43" s="407"/>
      <c r="SHD43" s="407"/>
      <c r="SHE43" s="407"/>
      <c r="SHF43" s="407"/>
      <c r="SHG43" s="407"/>
      <c r="SHH43" s="407"/>
      <c r="SHI43" s="407"/>
      <c r="SHJ43" s="407"/>
      <c r="SHK43" s="407"/>
      <c r="SHL43" s="407"/>
      <c r="SHM43" s="407"/>
      <c r="SHN43" s="407"/>
      <c r="SHO43" s="407"/>
      <c r="SHP43" s="407"/>
      <c r="SHQ43" s="407"/>
      <c r="SHR43" s="407"/>
      <c r="SHS43" s="407"/>
      <c r="SHT43" s="407"/>
      <c r="SHU43" s="407"/>
      <c r="SHV43" s="407"/>
      <c r="SHW43" s="407"/>
      <c r="SHX43" s="407"/>
      <c r="SHY43" s="407"/>
      <c r="SHZ43" s="407"/>
      <c r="SIA43" s="407"/>
      <c r="SIB43" s="407"/>
      <c r="SIC43" s="407"/>
      <c r="SID43" s="407"/>
      <c r="SIE43" s="407"/>
      <c r="SIF43" s="407"/>
      <c r="SIG43" s="407"/>
      <c r="SIH43" s="407"/>
      <c r="SII43" s="407"/>
      <c r="SIJ43" s="407"/>
      <c r="SIK43" s="407"/>
      <c r="SIL43" s="407"/>
      <c r="SIM43" s="407"/>
      <c r="SIN43" s="407"/>
      <c r="SIO43" s="407"/>
      <c r="SIP43" s="407"/>
      <c r="SIQ43" s="407"/>
      <c r="SIR43" s="407"/>
      <c r="SIS43" s="407"/>
      <c r="SIT43" s="407"/>
      <c r="SIU43" s="407"/>
      <c r="SIV43" s="407"/>
      <c r="SIW43" s="407"/>
      <c r="SIX43" s="407"/>
      <c r="SIY43" s="407"/>
      <c r="SIZ43" s="407"/>
      <c r="SJA43" s="407"/>
      <c r="SJB43" s="407"/>
      <c r="SJC43" s="407"/>
      <c r="SJD43" s="407"/>
      <c r="SJE43" s="407"/>
      <c r="SJF43" s="407"/>
      <c r="SJG43" s="407"/>
      <c r="SJH43" s="407"/>
      <c r="SJI43" s="407"/>
      <c r="SJJ43" s="407"/>
      <c r="SJK43" s="407"/>
      <c r="SJL43" s="407"/>
      <c r="SJM43" s="407"/>
      <c r="SJN43" s="407"/>
      <c r="SJO43" s="407"/>
      <c r="SJP43" s="407"/>
      <c r="SJQ43" s="407"/>
      <c r="SJR43" s="407"/>
      <c r="SJS43" s="407"/>
      <c r="SJT43" s="407"/>
      <c r="SJU43" s="407"/>
      <c r="SJV43" s="407"/>
      <c r="SJW43" s="407"/>
      <c r="SJX43" s="407"/>
      <c r="SJY43" s="407"/>
      <c r="SJZ43" s="407"/>
      <c r="SKA43" s="407"/>
      <c r="SKB43" s="407"/>
      <c r="SKC43" s="407"/>
      <c r="SKD43" s="407"/>
      <c r="SKE43" s="407"/>
      <c r="SKF43" s="407"/>
      <c r="SKG43" s="407"/>
      <c r="SKH43" s="407"/>
      <c r="SKI43" s="407"/>
      <c r="SKJ43" s="407"/>
      <c r="SKK43" s="407"/>
      <c r="SKL43" s="407"/>
      <c r="SKM43" s="407"/>
      <c r="SKN43" s="407"/>
      <c r="SKO43" s="407"/>
      <c r="SKP43" s="407"/>
      <c r="SKQ43" s="407"/>
      <c r="SKR43" s="407"/>
      <c r="SKS43" s="407"/>
      <c r="SKT43" s="407"/>
      <c r="SKU43" s="407"/>
      <c r="SKV43" s="407"/>
      <c r="SKW43" s="407"/>
      <c r="SKX43" s="407"/>
      <c r="SKY43" s="407"/>
      <c r="SKZ43" s="407"/>
      <c r="SLA43" s="407"/>
      <c r="SLB43" s="407"/>
      <c r="SLC43" s="407"/>
      <c r="SLD43" s="407"/>
      <c r="SLE43" s="407"/>
      <c r="SLF43" s="407"/>
      <c r="SLG43" s="407"/>
      <c r="SLH43" s="407"/>
      <c r="SLI43" s="407"/>
      <c r="SLJ43" s="407"/>
      <c r="SLK43" s="407"/>
      <c r="SLL43" s="407"/>
      <c r="SLM43" s="407"/>
      <c r="SLN43" s="407"/>
      <c r="SLO43" s="407"/>
      <c r="SLP43" s="407"/>
      <c r="SLQ43" s="407"/>
      <c r="SLR43" s="407"/>
      <c r="SLS43" s="407"/>
      <c r="SLT43" s="407"/>
      <c r="SLU43" s="407"/>
      <c r="SLV43" s="407"/>
      <c r="SLW43" s="407"/>
      <c r="SLX43" s="407"/>
      <c r="SLY43" s="407"/>
      <c r="SLZ43" s="407"/>
      <c r="SMA43" s="407"/>
      <c r="SMB43" s="407"/>
      <c r="SMC43" s="407"/>
      <c r="SMD43" s="407"/>
      <c r="SME43" s="407"/>
      <c r="SMF43" s="407"/>
      <c r="SMG43" s="407"/>
      <c r="SMH43" s="407"/>
      <c r="SMI43" s="407"/>
      <c r="SMJ43" s="407"/>
      <c r="SMK43" s="407"/>
      <c r="SML43" s="407"/>
      <c r="SMM43" s="407"/>
      <c r="SMN43" s="407"/>
      <c r="SMO43" s="407"/>
      <c r="SMP43" s="407"/>
      <c r="SMQ43" s="407"/>
      <c r="SMR43" s="407"/>
      <c r="SMS43" s="407"/>
      <c r="SMT43" s="407"/>
      <c r="SMU43" s="407"/>
      <c r="SMV43" s="407"/>
      <c r="SMW43" s="407"/>
      <c r="SMX43" s="407"/>
      <c r="SMY43" s="407"/>
      <c r="SMZ43" s="407"/>
      <c r="SNA43" s="407"/>
      <c r="SNB43" s="407"/>
      <c r="SNC43" s="407"/>
      <c r="SND43" s="407"/>
      <c r="SNE43" s="407"/>
      <c r="SNF43" s="407"/>
      <c r="SNG43" s="407"/>
      <c r="SNH43" s="407"/>
      <c r="SNI43" s="407"/>
      <c r="SNJ43" s="407"/>
      <c r="SNK43" s="407"/>
      <c r="SNL43" s="407"/>
      <c r="SNM43" s="407"/>
      <c r="SNN43" s="407"/>
      <c r="SNO43" s="407"/>
      <c r="SNP43" s="407"/>
      <c r="SNQ43" s="407"/>
      <c r="SNR43" s="407"/>
      <c r="SNS43" s="407"/>
      <c r="SNT43" s="407"/>
      <c r="SNU43" s="407"/>
      <c r="SNV43" s="407"/>
      <c r="SNW43" s="407"/>
      <c r="SNX43" s="407"/>
      <c r="SNY43" s="407"/>
      <c r="SNZ43" s="407"/>
      <c r="SOA43" s="407"/>
      <c r="SOB43" s="407"/>
      <c r="SOC43" s="407"/>
      <c r="SOD43" s="407"/>
      <c r="SOE43" s="407"/>
      <c r="SOF43" s="407"/>
      <c r="SOG43" s="407"/>
      <c r="SOH43" s="407"/>
      <c r="SOI43" s="407"/>
      <c r="SOJ43" s="407"/>
      <c r="SOK43" s="407"/>
      <c r="SOL43" s="407"/>
      <c r="SOM43" s="407"/>
      <c r="SON43" s="407"/>
      <c r="SOO43" s="407"/>
      <c r="SOP43" s="407"/>
      <c r="SOQ43" s="407"/>
      <c r="SOR43" s="407"/>
      <c r="SOS43" s="407"/>
      <c r="SOT43" s="407"/>
      <c r="SOU43" s="407"/>
      <c r="SOV43" s="407"/>
      <c r="SOW43" s="407"/>
      <c r="SOX43" s="407"/>
      <c r="SOY43" s="407"/>
      <c r="SOZ43" s="407"/>
      <c r="SPA43" s="407"/>
      <c r="SPB43" s="407"/>
      <c r="SPC43" s="407"/>
      <c r="SPD43" s="407"/>
      <c r="SPE43" s="407"/>
      <c r="SPF43" s="407"/>
      <c r="SPG43" s="407"/>
      <c r="SPH43" s="407"/>
      <c r="SPI43" s="407"/>
      <c r="SPJ43" s="407"/>
      <c r="SPK43" s="407"/>
      <c r="SPL43" s="407"/>
      <c r="SPM43" s="407"/>
      <c r="SPN43" s="407"/>
      <c r="SPO43" s="407"/>
      <c r="SPP43" s="407"/>
      <c r="SPQ43" s="407"/>
      <c r="SPR43" s="407"/>
      <c r="SPS43" s="407"/>
      <c r="SPT43" s="407"/>
      <c r="SPU43" s="407"/>
      <c r="SPV43" s="407"/>
      <c r="SPW43" s="407"/>
      <c r="SPX43" s="407"/>
      <c r="SPY43" s="407"/>
      <c r="SPZ43" s="407"/>
      <c r="SQA43" s="407"/>
      <c r="SQB43" s="407"/>
      <c r="SQC43" s="407"/>
      <c r="SQD43" s="407"/>
      <c r="SQE43" s="407"/>
      <c r="SQF43" s="407"/>
      <c r="SQG43" s="407"/>
      <c r="SQH43" s="407"/>
      <c r="SQI43" s="407"/>
      <c r="SQJ43" s="407"/>
      <c r="SQK43" s="407"/>
      <c r="SQL43" s="407"/>
      <c r="SQM43" s="407"/>
      <c r="SQN43" s="407"/>
      <c r="SQO43" s="407"/>
      <c r="SQP43" s="407"/>
      <c r="SQQ43" s="407"/>
      <c r="SQR43" s="407"/>
      <c r="SQS43" s="407"/>
      <c r="SQT43" s="407"/>
      <c r="SQU43" s="407"/>
      <c r="SQV43" s="407"/>
      <c r="SQW43" s="407"/>
      <c r="SQX43" s="407"/>
      <c r="SQY43" s="407"/>
      <c r="SQZ43" s="407"/>
      <c r="SRA43" s="407"/>
      <c r="SRB43" s="407"/>
      <c r="SRC43" s="407"/>
      <c r="SRD43" s="407"/>
      <c r="SRE43" s="407"/>
      <c r="SRF43" s="407"/>
      <c r="SRG43" s="407"/>
      <c r="SRH43" s="407"/>
      <c r="SRI43" s="407"/>
      <c r="SRJ43" s="407"/>
      <c r="SRK43" s="407"/>
      <c r="SRL43" s="407"/>
      <c r="SRM43" s="407"/>
      <c r="SRN43" s="407"/>
      <c r="SRO43" s="407"/>
      <c r="SRP43" s="407"/>
      <c r="SRQ43" s="407"/>
      <c r="SRR43" s="407"/>
      <c r="SRS43" s="407"/>
      <c r="SRT43" s="407"/>
      <c r="SRU43" s="407"/>
      <c r="SRV43" s="407"/>
      <c r="SRW43" s="407"/>
      <c r="SRX43" s="407"/>
      <c r="SRY43" s="407"/>
      <c r="SRZ43" s="407"/>
      <c r="SSA43" s="407"/>
      <c r="SSB43" s="407"/>
      <c r="SSC43" s="407"/>
      <c r="SSD43" s="407"/>
      <c r="SSE43" s="407"/>
      <c r="SSF43" s="407"/>
      <c r="SSG43" s="407"/>
      <c r="SSH43" s="407"/>
      <c r="SSI43" s="407"/>
      <c r="SSJ43" s="407"/>
      <c r="SSK43" s="407"/>
      <c r="SSL43" s="407"/>
      <c r="SSM43" s="407"/>
      <c r="SSN43" s="407"/>
      <c r="SSO43" s="407"/>
      <c r="SSP43" s="407"/>
      <c r="SSQ43" s="407"/>
      <c r="SSR43" s="407"/>
      <c r="SSS43" s="407"/>
      <c r="SST43" s="407"/>
      <c r="SSU43" s="407"/>
      <c r="SSV43" s="407"/>
      <c r="SSW43" s="407"/>
      <c r="SSX43" s="407"/>
      <c r="SSY43" s="407"/>
      <c r="SSZ43" s="407"/>
      <c r="STA43" s="407"/>
      <c r="STB43" s="407"/>
      <c r="STC43" s="407"/>
      <c r="STD43" s="407"/>
      <c r="STE43" s="407"/>
      <c r="STF43" s="407"/>
      <c r="STG43" s="407"/>
      <c r="STH43" s="407"/>
      <c r="STI43" s="407"/>
      <c r="STJ43" s="407"/>
      <c r="STK43" s="407"/>
      <c r="STL43" s="407"/>
      <c r="STM43" s="407"/>
      <c r="STN43" s="407"/>
      <c r="STO43" s="407"/>
      <c r="STP43" s="407"/>
      <c r="STQ43" s="407"/>
      <c r="STR43" s="407"/>
      <c r="STS43" s="407"/>
      <c r="STT43" s="407"/>
      <c r="STU43" s="407"/>
      <c r="STV43" s="407"/>
      <c r="STW43" s="407"/>
      <c r="STX43" s="407"/>
      <c r="STY43" s="407"/>
      <c r="STZ43" s="407"/>
      <c r="SUA43" s="407"/>
      <c r="SUB43" s="407"/>
      <c r="SUC43" s="407"/>
      <c r="SUD43" s="407"/>
      <c r="SUE43" s="407"/>
      <c r="SUF43" s="407"/>
      <c r="SUG43" s="407"/>
      <c r="SUH43" s="407"/>
      <c r="SUI43" s="407"/>
      <c r="SUJ43" s="407"/>
      <c r="SUK43" s="407"/>
      <c r="SUL43" s="407"/>
      <c r="SUM43" s="407"/>
      <c r="SUN43" s="407"/>
      <c r="SUO43" s="407"/>
      <c r="SUP43" s="407"/>
      <c r="SUQ43" s="407"/>
      <c r="SUR43" s="407"/>
      <c r="SUS43" s="407"/>
      <c r="SUT43" s="407"/>
      <c r="SUU43" s="407"/>
      <c r="SUV43" s="407"/>
      <c r="SUW43" s="407"/>
      <c r="SUX43" s="407"/>
      <c r="SUY43" s="407"/>
      <c r="SUZ43" s="407"/>
      <c r="SVA43" s="407"/>
      <c r="SVB43" s="407"/>
      <c r="SVC43" s="407"/>
      <c r="SVD43" s="407"/>
      <c r="SVE43" s="407"/>
      <c r="SVF43" s="407"/>
      <c r="SVG43" s="407"/>
      <c r="SVH43" s="407"/>
      <c r="SVI43" s="407"/>
      <c r="SVJ43" s="407"/>
      <c r="SVK43" s="407"/>
      <c r="SVL43" s="407"/>
      <c r="SVM43" s="407"/>
      <c r="SVN43" s="407"/>
      <c r="SVO43" s="407"/>
      <c r="SVP43" s="407"/>
      <c r="SVQ43" s="407"/>
      <c r="SVR43" s="407"/>
      <c r="SVS43" s="407"/>
      <c r="SVT43" s="407"/>
      <c r="SVU43" s="407"/>
      <c r="SVV43" s="407"/>
      <c r="SVW43" s="407"/>
      <c r="SVX43" s="407"/>
      <c r="SVY43" s="407"/>
      <c r="SVZ43" s="407"/>
      <c r="SWA43" s="407"/>
      <c r="SWB43" s="407"/>
      <c r="SWC43" s="407"/>
      <c r="SWD43" s="407"/>
      <c r="SWE43" s="407"/>
      <c r="SWF43" s="407"/>
      <c r="SWG43" s="407"/>
      <c r="SWH43" s="407"/>
      <c r="SWI43" s="407"/>
      <c r="SWJ43" s="407"/>
      <c r="SWK43" s="407"/>
      <c r="SWL43" s="407"/>
      <c r="SWM43" s="407"/>
      <c r="SWN43" s="407"/>
      <c r="SWO43" s="407"/>
      <c r="SWP43" s="407"/>
      <c r="SWQ43" s="407"/>
      <c r="SWR43" s="407"/>
      <c r="SWS43" s="407"/>
      <c r="SWT43" s="407"/>
      <c r="SWU43" s="407"/>
      <c r="SWV43" s="407"/>
      <c r="SWW43" s="407"/>
      <c r="SWX43" s="407"/>
      <c r="SWY43" s="407"/>
      <c r="SWZ43" s="407"/>
      <c r="SXA43" s="407"/>
      <c r="SXB43" s="407"/>
      <c r="SXC43" s="407"/>
      <c r="SXD43" s="407"/>
      <c r="SXE43" s="407"/>
      <c r="SXF43" s="407"/>
      <c r="SXG43" s="407"/>
      <c r="SXH43" s="407"/>
      <c r="SXI43" s="407"/>
      <c r="SXJ43" s="407"/>
      <c r="SXK43" s="407"/>
      <c r="SXL43" s="407"/>
      <c r="SXM43" s="407"/>
      <c r="SXN43" s="407"/>
      <c r="SXO43" s="407"/>
      <c r="SXP43" s="407"/>
      <c r="SXQ43" s="407"/>
      <c r="SXR43" s="407"/>
      <c r="SXS43" s="407"/>
      <c r="SXT43" s="407"/>
      <c r="SXU43" s="407"/>
      <c r="SXV43" s="407"/>
      <c r="SXW43" s="407"/>
      <c r="SXX43" s="407"/>
      <c r="SXY43" s="407"/>
      <c r="SXZ43" s="407"/>
      <c r="SYA43" s="407"/>
      <c r="SYB43" s="407"/>
      <c r="SYC43" s="407"/>
      <c r="SYD43" s="407"/>
      <c r="SYE43" s="407"/>
      <c r="SYF43" s="407"/>
      <c r="SYG43" s="407"/>
      <c r="SYH43" s="407"/>
      <c r="SYI43" s="407"/>
      <c r="SYJ43" s="407"/>
      <c r="SYK43" s="407"/>
      <c r="SYL43" s="407"/>
      <c r="SYM43" s="407"/>
      <c r="SYN43" s="407"/>
      <c r="SYO43" s="407"/>
      <c r="SYP43" s="407"/>
      <c r="SYQ43" s="407"/>
      <c r="SYR43" s="407"/>
      <c r="SYS43" s="407"/>
      <c r="SYT43" s="407"/>
      <c r="SYU43" s="407"/>
      <c r="SYV43" s="407"/>
      <c r="SYW43" s="407"/>
      <c r="SYX43" s="407"/>
      <c r="SYY43" s="407"/>
      <c r="SYZ43" s="407"/>
      <c r="SZA43" s="407"/>
      <c r="SZB43" s="407"/>
      <c r="SZC43" s="407"/>
      <c r="SZD43" s="407"/>
      <c r="SZE43" s="407"/>
      <c r="SZF43" s="407"/>
      <c r="SZG43" s="407"/>
      <c r="SZH43" s="407"/>
      <c r="SZI43" s="407"/>
      <c r="SZJ43" s="407"/>
      <c r="SZK43" s="407"/>
      <c r="SZL43" s="407"/>
      <c r="SZM43" s="407"/>
      <c r="SZN43" s="407"/>
      <c r="SZO43" s="407"/>
      <c r="SZP43" s="407"/>
      <c r="SZQ43" s="407"/>
      <c r="SZR43" s="407"/>
      <c r="SZS43" s="407"/>
      <c r="SZT43" s="407"/>
      <c r="SZU43" s="407"/>
      <c r="SZV43" s="407"/>
      <c r="SZW43" s="407"/>
      <c r="SZX43" s="407"/>
      <c r="SZY43" s="407"/>
      <c r="SZZ43" s="407"/>
      <c r="TAA43" s="407"/>
      <c r="TAB43" s="407"/>
      <c r="TAC43" s="407"/>
      <c r="TAD43" s="407"/>
      <c r="TAE43" s="407"/>
      <c r="TAF43" s="407"/>
      <c r="TAG43" s="407"/>
      <c r="TAH43" s="407"/>
      <c r="TAI43" s="407"/>
      <c r="TAJ43" s="407"/>
      <c r="TAK43" s="407"/>
      <c r="TAL43" s="407"/>
      <c r="TAM43" s="407"/>
      <c r="TAN43" s="407"/>
      <c r="TAO43" s="407"/>
      <c r="TAP43" s="407"/>
      <c r="TAQ43" s="407"/>
      <c r="TAR43" s="407"/>
      <c r="TAS43" s="407"/>
      <c r="TAT43" s="407"/>
      <c r="TAU43" s="407"/>
      <c r="TAV43" s="407"/>
      <c r="TAW43" s="407"/>
      <c r="TAX43" s="407"/>
      <c r="TAY43" s="407"/>
      <c r="TAZ43" s="407"/>
      <c r="TBA43" s="407"/>
      <c r="TBB43" s="407"/>
      <c r="TBC43" s="407"/>
      <c r="TBD43" s="407"/>
      <c r="TBE43" s="407"/>
      <c r="TBF43" s="407"/>
      <c r="TBG43" s="407"/>
      <c r="TBH43" s="407"/>
      <c r="TBI43" s="407"/>
      <c r="TBJ43" s="407"/>
      <c r="TBK43" s="407"/>
      <c r="TBL43" s="407"/>
      <c r="TBM43" s="407"/>
      <c r="TBN43" s="407"/>
      <c r="TBO43" s="407"/>
      <c r="TBP43" s="407"/>
      <c r="TBQ43" s="407"/>
      <c r="TBR43" s="407"/>
      <c r="TBS43" s="407"/>
      <c r="TBT43" s="407"/>
      <c r="TBU43" s="407"/>
      <c r="TBV43" s="407"/>
      <c r="TBW43" s="407"/>
      <c r="TBX43" s="407"/>
      <c r="TBY43" s="407"/>
      <c r="TBZ43" s="407"/>
      <c r="TCA43" s="407"/>
      <c r="TCB43" s="407"/>
      <c r="TCC43" s="407"/>
      <c r="TCD43" s="407"/>
      <c r="TCE43" s="407"/>
      <c r="TCF43" s="407"/>
      <c r="TCG43" s="407"/>
      <c r="TCH43" s="407"/>
      <c r="TCI43" s="407"/>
      <c r="TCJ43" s="407"/>
      <c r="TCK43" s="407"/>
      <c r="TCL43" s="407"/>
      <c r="TCM43" s="407"/>
      <c r="TCN43" s="407"/>
      <c r="TCO43" s="407"/>
      <c r="TCP43" s="407"/>
      <c r="TCQ43" s="407"/>
      <c r="TCR43" s="407"/>
      <c r="TCS43" s="407"/>
      <c r="TCT43" s="407"/>
      <c r="TCU43" s="407"/>
      <c r="TCV43" s="407"/>
      <c r="TCW43" s="407"/>
      <c r="TCX43" s="407"/>
      <c r="TCY43" s="407"/>
      <c r="TCZ43" s="407"/>
      <c r="TDA43" s="407"/>
      <c r="TDB43" s="407"/>
      <c r="TDC43" s="407"/>
      <c r="TDD43" s="407"/>
      <c r="TDE43" s="407"/>
      <c r="TDF43" s="407"/>
      <c r="TDG43" s="407"/>
      <c r="TDH43" s="407"/>
      <c r="TDI43" s="407"/>
      <c r="TDJ43" s="407"/>
      <c r="TDK43" s="407"/>
      <c r="TDL43" s="407"/>
      <c r="TDM43" s="407"/>
      <c r="TDN43" s="407"/>
      <c r="TDO43" s="407"/>
      <c r="TDP43" s="407"/>
      <c r="TDQ43" s="407"/>
      <c r="TDR43" s="407"/>
      <c r="TDS43" s="407"/>
      <c r="TDT43" s="407"/>
      <c r="TDU43" s="407"/>
      <c r="TDV43" s="407"/>
      <c r="TDW43" s="407"/>
      <c r="TDX43" s="407"/>
      <c r="TDY43" s="407"/>
      <c r="TDZ43" s="407"/>
      <c r="TEA43" s="407"/>
      <c r="TEB43" s="407"/>
      <c r="TEC43" s="407"/>
      <c r="TED43" s="407"/>
      <c r="TEE43" s="407"/>
      <c r="TEF43" s="407"/>
      <c r="TEG43" s="407"/>
      <c r="TEH43" s="407"/>
      <c r="TEI43" s="407"/>
      <c r="TEJ43" s="407"/>
      <c r="TEK43" s="407"/>
      <c r="TEL43" s="407"/>
      <c r="TEM43" s="407"/>
      <c r="TEN43" s="407"/>
      <c r="TEO43" s="407"/>
      <c r="TEP43" s="407"/>
      <c r="TEQ43" s="407"/>
      <c r="TER43" s="407"/>
      <c r="TES43" s="407"/>
      <c r="TET43" s="407"/>
      <c r="TEU43" s="407"/>
      <c r="TEV43" s="407"/>
      <c r="TEW43" s="407"/>
      <c r="TEX43" s="407"/>
      <c r="TEY43" s="407"/>
      <c r="TEZ43" s="407"/>
      <c r="TFA43" s="407"/>
      <c r="TFB43" s="407"/>
      <c r="TFC43" s="407"/>
      <c r="TFD43" s="407"/>
      <c r="TFE43" s="407"/>
      <c r="TFF43" s="407"/>
      <c r="TFG43" s="407"/>
      <c r="TFH43" s="407"/>
      <c r="TFI43" s="407"/>
      <c r="TFJ43" s="407"/>
      <c r="TFK43" s="407"/>
      <c r="TFL43" s="407"/>
      <c r="TFM43" s="407"/>
      <c r="TFN43" s="407"/>
      <c r="TFO43" s="407"/>
      <c r="TFP43" s="407"/>
      <c r="TFQ43" s="407"/>
      <c r="TFR43" s="407"/>
      <c r="TFS43" s="407"/>
      <c r="TFT43" s="407"/>
      <c r="TFU43" s="407"/>
      <c r="TFV43" s="407"/>
      <c r="TFW43" s="407"/>
      <c r="TFX43" s="407"/>
      <c r="TFY43" s="407"/>
      <c r="TFZ43" s="407"/>
      <c r="TGA43" s="407"/>
      <c r="TGB43" s="407"/>
      <c r="TGC43" s="407"/>
      <c r="TGD43" s="407"/>
      <c r="TGE43" s="407"/>
      <c r="TGF43" s="407"/>
      <c r="TGG43" s="407"/>
      <c r="TGH43" s="407"/>
      <c r="TGI43" s="407"/>
      <c r="TGJ43" s="407"/>
      <c r="TGK43" s="407"/>
      <c r="TGL43" s="407"/>
      <c r="TGM43" s="407"/>
      <c r="TGN43" s="407"/>
      <c r="TGO43" s="407"/>
      <c r="TGP43" s="407"/>
      <c r="TGQ43" s="407"/>
      <c r="TGR43" s="407"/>
      <c r="TGS43" s="407"/>
      <c r="TGT43" s="407"/>
      <c r="TGU43" s="407"/>
      <c r="TGV43" s="407"/>
      <c r="TGW43" s="407"/>
      <c r="TGX43" s="407"/>
      <c r="TGY43" s="407"/>
      <c r="TGZ43" s="407"/>
      <c r="THA43" s="407"/>
      <c r="THB43" s="407"/>
      <c r="THC43" s="407"/>
      <c r="THD43" s="407"/>
      <c r="THE43" s="407"/>
      <c r="THF43" s="407"/>
      <c r="THG43" s="407"/>
      <c r="THH43" s="407"/>
      <c r="THI43" s="407"/>
      <c r="THJ43" s="407"/>
      <c r="THK43" s="407"/>
      <c r="THL43" s="407"/>
      <c r="THM43" s="407"/>
      <c r="THN43" s="407"/>
      <c r="THO43" s="407"/>
      <c r="THP43" s="407"/>
      <c r="THQ43" s="407"/>
      <c r="THR43" s="407"/>
      <c r="THS43" s="407"/>
      <c r="THT43" s="407"/>
      <c r="THU43" s="407"/>
      <c r="THV43" s="407"/>
      <c r="THW43" s="407"/>
      <c r="THX43" s="407"/>
      <c r="THY43" s="407"/>
      <c r="THZ43" s="407"/>
      <c r="TIA43" s="407"/>
      <c r="TIB43" s="407"/>
      <c r="TIC43" s="407"/>
      <c r="TID43" s="407"/>
      <c r="TIE43" s="407"/>
      <c r="TIF43" s="407"/>
      <c r="TIG43" s="407"/>
      <c r="TIH43" s="407"/>
      <c r="TII43" s="407"/>
      <c r="TIJ43" s="407"/>
      <c r="TIK43" s="407"/>
      <c r="TIL43" s="407"/>
      <c r="TIM43" s="407"/>
      <c r="TIN43" s="407"/>
      <c r="TIO43" s="407"/>
      <c r="TIP43" s="407"/>
      <c r="TIQ43" s="407"/>
      <c r="TIR43" s="407"/>
      <c r="TIS43" s="407"/>
      <c r="TIT43" s="407"/>
      <c r="TIU43" s="407"/>
      <c r="TIV43" s="407"/>
      <c r="TIW43" s="407"/>
      <c r="TIX43" s="407"/>
      <c r="TIY43" s="407"/>
      <c r="TIZ43" s="407"/>
      <c r="TJA43" s="407"/>
      <c r="TJB43" s="407"/>
      <c r="TJC43" s="407"/>
      <c r="TJD43" s="407"/>
      <c r="TJE43" s="407"/>
      <c r="TJF43" s="407"/>
      <c r="TJG43" s="407"/>
      <c r="TJH43" s="407"/>
      <c r="TJI43" s="407"/>
      <c r="TJJ43" s="407"/>
      <c r="TJK43" s="407"/>
      <c r="TJL43" s="407"/>
      <c r="TJM43" s="407"/>
      <c r="TJN43" s="407"/>
      <c r="TJO43" s="407"/>
      <c r="TJP43" s="407"/>
      <c r="TJQ43" s="407"/>
      <c r="TJR43" s="407"/>
      <c r="TJS43" s="407"/>
      <c r="TJT43" s="407"/>
      <c r="TJU43" s="407"/>
      <c r="TJV43" s="407"/>
      <c r="TJW43" s="407"/>
      <c r="TJX43" s="407"/>
      <c r="TJY43" s="407"/>
      <c r="TJZ43" s="407"/>
      <c r="TKA43" s="407"/>
      <c r="TKB43" s="407"/>
      <c r="TKC43" s="407"/>
      <c r="TKD43" s="407"/>
      <c r="TKE43" s="407"/>
      <c r="TKF43" s="407"/>
      <c r="TKG43" s="407"/>
      <c r="TKH43" s="407"/>
      <c r="TKI43" s="407"/>
      <c r="TKJ43" s="407"/>
      <c r="TKK43" s="407"/>
      <c r="TKL43" s="407"/>
      <c r="TKM43" s="407"/>
      <c r="TKN43" s="407"/>
      <c r="TKO43" s="407"/>
      <c r="TKP43" s="407"/>
      <c r="TKQ43" s="407"/>
      <c r="TKR43" s="407"/>
      <c r="TKS43" s="407"/>
      <c r="TKT43" s="407"/>
      <c r="TKU43" s="407"/>
      <c r="TKV43" s="407"/>
      <c r="TKW43" s="407"/>
      <c r="TKX43" s="407"/>
      <c r="TKY43" s="407"/>
      <c r="TKZ43" s="407"/>
      <c r="TLA43" s="407"/>
      <c r="TLB43" s="407"/>
      <c r="TLC43" s="407"/>
      <c r="TLD43" s="407"/>
      <c r="TLE43" s="407"/>
      <c r="TLF43" s="407"/>
      <c r="TLG43" s="407"/>
      <c r="TLH43" s="407"/>
      <c r="TLI43" s="407"/>
      <c r="TLJ43" s="407"/>
      <c r="TLK43" s="407"/>
      <c r="TLL43" s="407"/>
      <c r="TLM43" s="407"/>
      <c r="TLN43" s="407"/>
      <c r="TLO43" s="407"/>
      <c r="TLP43" s="407"/>
      <c r="TLQ43" s="407"/>
      <c r="TLR43" s="407"/>
      <c r="TLS43" s="407"/>
      <c r="TLT43" s="407"/>
      <c r="TLU43" s="407"/>
      <c r="TLV43" s="407"/>
      <c r="TLW43" s="407"/>
      <c r="TLX43" s="407"/>
      <c r="TLY43" s="407"/>
      <c r="TLZ43" s="407"/>
      <c r="TMA43" s="407"/>
      <c r="TMB43" s="407"/>
      <c r="TMC43" s="407"/>
      <c r="TMD43" s="407"/>
      <c r="TME43" s="407"/>
      <c r="TMF43" s="407"/>
      <c r="TMG43" s="407"/>
      <c r="TMH43" s="407"/>
      <c r="TMI43" s="407"/>
      <c r="TMJ43" s="407"/>
      <c r="TMK43" s="407"/>
      <c r="TML43" s="407"/>
      <c r="TMM43" s="407"/>
      <c r="TMN43" s="407"/>
      <c r="TMO43" s="407"/>
      <c r="TMP43" s="407"/>
      <c r="TMQ43" s="407"/>
      <c r="TMR43" s="407"/>
      <c r="TMS43" s="407"/>
      <c r="TMT43" s="407"/>
      <c r="TMU43" s="407"/>
      <c r="TMV43" s="407"/>
      <c r="TMW43" s="407"/>
      <c r="TMX43" s="407"/>
      <c r="TMY43" s="407"/>
      <c r="TMZ43" s="407"/>
      <c r="TNA43" s="407"/>
      <c r="TNB43" s="407"/>
      <c r="TNC43" s="407"/>
      <c r="TND43" s="407"/>
      <c r="TNE43" s="407"/>
      <c r="TNF43" s="407"/>
      <c r="TNG43" s="407"/>
      <c r="TNH43" s="407"/>
      <c r="TNI43" s="407"/>
      <c r="TNJ43" s="407"/>
      <c r="TNK43" s="407"/>
      <c r="TNL43" s="407"/>
      <c r="TNM43" s="407"/>
      <c r="TNN43" s="407"/>
      <c r="TNO43" s="407"/>
      <c r="TNP43" s="407"/>
      <c r="TNQ43" s="407"/>
      <c r="TNR43" s="407"/>
      <c r="TNS43" s="407"/>
      <c r="TNT43" s="407"/>
      <c r="TNU43" s="407"/>
      <c r="TNV43" s="407"/>
      <c r="TNW43" s="407"/>
      <c r="TNX43" s="407"/>
      <c r="TNY43" s="407"/>
      <c r="TNZ43" s="407"/>
      <c r="TOA43" s="407"/>
      <c r="TOB43" s="407"/>
      <c r="TOC43" s="407"/>
      <c r="TOD43" s="407"/>
      <c r="TOE43" s="407"/>
      <c r="TOF43" s="407"/>
      <c r="TOG43" s="407"/>
      <c r="TOH43" s="407"/>
      <c r="TOI43" s="407"/>
      <c r="TOJ43" s="407"/>
      <c r="TOK43" s="407"/>
      <c r="TOL43" s="407"/>
      <c r="TOM43" s="407"/>
      <c r="TON43" s="407"/>
      <c r="TOO43" s="407"/>
      <c r="TOP43" s="407"/>
      <c r="TOQ43" s="407"/>
      <c r="TOR43" s="407"/>
      <c r="TOS43" s="407"/>
      <c r="TOT43" s="407"/>
      <c r="TOU43" s="407"/>
      <c r="TOV43" s="407"/>
      <c r="TOW43" s="407"/>
      <c r="TOX43" s="407"/>
      <c r="TOY43" s="407"/>
      <c r="TOZ43" s="407"/>
      <c r="TPA43" s="407"/>
      <c r="TPB43" s="407"/>
      <c r="TPC43" s="407"/>
      <c r="TPD43" s="407"/>
      <c r="TPE43" s="407"/>
      <c r="TPF43" s="407"/>
      <c r="TPG43" s="407"/>
      <c r="TPH43" s="407"/>
      <c r="TPI43" s="407"/>
      <c r="TPJ43" s="407"/>
      <c r="TPK43" s="407"/>
      <c r="TPL43" s="407"/>
      <c r="TPM43" s="407"/>
      <c r="TPN43" s="407"/>
      <c r="TPO43" s="407"/>
      <c r="TPP43" s="407"/>
      <c r="TPQ43" s="407"/>
      <c r="TPR43" s="407"/>
      <c r="TPS43" s="407"/>
      <c r="TPT43" s="407"/>
      <c r="TPU43" s="407"/>
      <c r="TPV43" s="407"/>
      <c r="TPW43" s="407"/>
      <c r="TPX43" s="407"/>
      <c r="TPY43" s="407"/>
      <c r="TPZ43" s="407"/>
      <c r="TQA43" s="407"/>
      <c r="TQB43" s="407"/>
      <c r="TQC43" s="407"/>
      <c r="TQD43" s="407"/>
      <c r="TQE43" s="407"/>
      <c r="TQF43" s="407"/>
      <c r="TQG43" s="407"/>
      <c r="TQH43" s="407"/>
      <c r="TQI43" s="407"/>
      <c r="TQJ43" s="407"/>
      <c r="TQK43" s="407"/>
      <c r="TQL43" s="407"/>
      <c r="TQM43" s="407"/>
      <c r="TQN43" s="407"/>
      <c r="TQO43" s="407"/>
      <c r="TQP43" s="407"/>
      <c r="TQQ43" s="407"/>
      <c r="TQR43" s="407"/>
      <c r="TQS43" s="407"/>
      <c r="TQT43" s="407"/>
      <c r="TQU43" s="407"/>
      <c r="TQV43" s="407"/>
      <c r="TQW43" s="407"/>
      <c r="TQX43" s="407"/>
      <c r="TQY43" s="407"/>
      <c r="TQZ43" s="407"/>
      <c r="TRA43" s="407"/>
      <c r="TRB43" s="407"/>
      <c r="TRC43" s="407"/>
      <c r="TRD43" s="407"/>
      <c r="TRE43" s="407"/>
      <c r="TRF43" s="407"/>
      <c r="TRG43" s="407"/>
      <c r="TRH43" s="407"/>
      <c r="TRI43" s="407"/>
      <c r="TRJ43" s="407"/>
      <c r="TRK43" s="407"/>
      <c r="TRL43" s="407"/>
      <c r="TRM43" s="407"/>
      <c r="TRN43" s="407"/>
      <c r="TRO43" s="407"/>
      <c r="TRP43" s="407"/>
      <c r="TRQ43" s="407"/>
      <c r="TRR43" s="407"/>
      <c r="TRS43" s="407"/>
      <c r="TRT43" s="407"/>
      <c r="TRU43" s="407"/>
      <c r="TRV43" s="407"/>
      <c r="TRW43" s="407"/>
      <c r="TRX43" s="407"/>
      <c r="TRY43" s="407"/>
      <c r="TRZ43" s="407"/>
      <c r="TSA43" s="407"/>
      <c r="TSB43" s="407"/>
      <c r="TSC43" s="407"/>
      <c r="TSD43" s="407"/>
      <c r="TSE43" s="407"/>
      <c r="TSF43" s="407"/>
      <c r="TSG43" s="407"/>
      <c r="TSH43" s="407"/>
      <c r="TSI43" s="407"/>
      <c r="TSJ43" s="407"/>
      <c r="TSK43" s="407"/>
      <c r="TSL43" s="407"/>
      <c r="TSM43" s="407"/>
      <c r="TSN43" s="407"/>
      <c r="TSO43" s="407"/>
      <c r="TSP43" s="407"/>
      <c r="TSQ43" s="407"/>
      <c r="TSR43" s="407"/>
      <c r="TSS43" s="407"/>
      <c r="TST43" s="407"/>
      <c r="TSU43" s="407"/>
      <c r="TSV43" s="407"/>
      <c r="TSW43" s="407"/>
      <c r="TSX43" s="407"/>
      <c r="TSY43" s="407"/>
      <c r="TSZ43" s="407"/>
      <c r="TTA43" s="407"/>
      <c r="TTB43" s="407"/>
      <c r="TTC43" s="407"/>
      <c r="TTD43" s="407"/>
      <c r="TTE43" s="407"/>
      <c r="TTF43" s="407"/>
      <c r="TTG43" s="407"/>
      <c r="TTH43" s="407"/>
      <c r="TTI43" s="407"/>
      <c r="TTJ43" s="407"/>
      <c r="TTK43" s="407"/>
      <c r="TTL43" s="407"/>
      <c r="TTM43" s="407"/>
      <c r="TTN43" s="407"/>
      <c r="TTO43" s="407"/>
      <c r="TTP43" s="407"/>
      <c r="TTQ43" s="407"/>
      <c r="TTR43" s="407"/>
      <c r="TTS43" s="407"/>
      <c r="TTT43" s="407"/>
      <c r="TTU43" s="407"/>
      <c r="TTV43" s="407"/>
      <c r="TTW43" s="407"/>
      <c r="TTX43" s="407"/>
      <c r="TTY43" s="407"/>
      <c r="TTZ43" s="407"/>
      <c r="TUA43" s="407"/>
      <c r="TUB43" s="407"/>
      <c r="TUC43" s="407"/>
      <c r="TUD43" s="407"/>
      <c r="TUE43" s="407"/>
      <c r="TUF43" s="407"/>
      <c r="TUG43" s="407"/>
      <c r="TUH43" s="407"/>
      <c r="TUI43" s="407"/>
      <c r="TUJ43" s="407"/>
      <c r="TUK43" s="407"/>
      <c r="TUL43" s="407"/>
      <c r="TUM43" s="407"/>
      <c r="TUN43" s="407"/>
      <c r="TUO43" s="407"/>
      <c r="TUP43" s="407"/>
      <c r="TUQ43" s="407"/>
      <c r="TUR43" s="407"/>
      <c r="TUS43" s="407"/>
      <c r="TUT43" s="407"/>
      <c r="TUU43" s="407"/>
      <c r="TUV43" s="407"/>
      <c r="TUW43" s="407"/>
      <c r="TUX43" s="407"/>
      <c r="TUY43" s="407"/>
      <c r="TUZ43" s="407"/>
      <c r="TVA43" s="407"/>
      <c r="TVB43" s="407"/>
      <c r="TVC43" s="407"/>
      <c r="TVD43" s="407"/>
      <c r="TVE43" s="407"/>
      <c r="TVF43" s="407"/>
      <c r="TVG43" s="407"/>
      <c r="TVH43" s="407"/>
      <c r="TVI43" s="407"/>
      <c r="TVJ43" s="407"/>
      <c r="TVK43" s="407"/>
      <c r="TVL43" s="407"/>
      <c r="TVM43" s="407"/>
      <c r="TVN43" s="407"/>
      <c r="TVO43" s="407"/>
      <c r="TVP43" s="407"/>
      <c r="TVQ43" s="407"/>
      <c r="TVR43" s="407"/>
      <c r="TVS43" s="407"/>
      <c r="TVT43" s="407"/>
      <c r="TVU43" s="407"/>
      <c r="TVV43" s="407"/>
      <c r="TVW43" s="407"/>
      <c r="TVX43" s="407"/>
      <c r="TVY43" s="407"/>
      <c r="TVZ43" s="407"/>
      <c r="TWA43" s="407"/>
      <c r="TWB43" s="407"/>
      <c r="TWC43" s="407"/>
      <c r="TWD43" s="407"/>
      <c r="TWE43" s="407"/>
      <c r="TWF43" s="407"/>
      <c r="TWG43" s="407"/>
      <c r="TWH43" s="407"/>
      <c r="TWI43" s="407"/>
      <c r="TWJ43" s="407"/>
      <c r="TWK43" s="407"/>
      <c r="TWL43" s="407"/>
      <c r="TWM43" s="407"/>
      <c r="TWN43" s="407"/>
      <c r="TWO43" s="407"/>
      <c r="TWP43" s="407"/>
      <c r="TWQ43" s="407"/>
      <c r="TWR43" s="407"/>
      <c r="TWS43" s="407"/>
      <c r="TWT43" s="407"/>
      <c r="TWU43" s="407"/>
      <c r="TWV43" s="407"/>
      <c r="TWW43" s="407"/>
      <c r="TWX43" s="407"/>
      <c r="TWY43" s="407"/>
      <c r="TWZ43" s="407"/>
      <c r="TXA43" s="407"/>
      <c r="TXB43" s="407"/>
      <c r="TXC43" s="407"/>
      <c r="TXD43" s="407"/>
      <c r="TXE43" s="407"/>
      <c r="TXF43" s="407"/>
      <c r="TXG43" s="407"/>
      <c r="TXH43" s="407"/>
      <c r="TXI43" s="407"/>
      <c r="TXJ43" s="407"/>
      <c r="TXK43" s="407"/>
      <c r="TXL43" s="407"/>
      <c r="TXM43" s="407"/>
      <c r="TXN43" s="407"/>
      <c r="TXO43" s="407"/>
      <c r="TXP43" s="407"/>
      <c r="TXQ43" s="407"/>
      <c r="TXR43" s="407"/>
      <c r="TXS43" s="407"/>
      <c r="TXT43" s="407"/>
      <c r="TXU43" s="407"/>
      <c r="TXV43" s="407"/>
      <c r="TXW43" s="407"/>
      <c r="TXX43" s="407"/>
      <c r="TXY43" s="407"/>
      <c r="TXZ43" s="407"/>
      <c r="TYA43" s="407"/>
      <c r="TYB43" s="407"/>
      <c r="TYC43" s="407"/>
      <c r="TYD43" s="407"/>
      <c r="TYE43" s="407"/>
      <c r="TYF43" s="407"/>
      <c r="TYG43" s="407"/>
      <c r="TYH43" s="407"/>
      <c r="TYI43" s="407"/>
      <c r="TYJ43" s="407"/>
      <c r="TYK43" s="407"/>
      <c r="TYL43" s="407"/>
      <c r="TYM43" s="407"/>
      <c r="TYN43" s="407"/>
      <c r="TYO43" s="407"/>
      <c r="TYP43" s="407"/>
      <c r="TYQ43" s="407"/>
      <c r="TYR43" s="407"/>
      <c r="TYS43" s="407"/>
      <c r="TYT43" s="407"/>
      <c r="TYU43" s="407"/>
      <c r="TYV43" s="407"/>
      <c r="TYW43" s="407"/>
      <c r="TYX43" s="407"/>
      <c r="TYY43" s="407"/>
      <c r="TYZ43" s="407"/>
      <c r="TZA43" s="407"/>
      <c r="TZB43" s="407"/>
      <c r="TZC43" s="407"/>
      <c r="TZD43" s="407"/>
      <c r="TZE43" s="407"/>
      <c r="TZF43" s="407"/>
      <c r="TZG43" s="407"/>
      <c r="TZH43" s="407"/>
      <c r="TZI43" s="407"/>
      <c r="TZJ43" s="407"/>
      <c r="TZK43" s="407"/>
      <c r="TZL43" s="407"/>
      <c r="TZM43" s="407"/>
      <c r="TZN43" s="407"/>
      <c r="TZO43" s="407"/>
      <c r="TZP43" s="407"/>
      <c r="TZQ43" s="407"/>
      <c r="TZR43" s="407"/>
      <c r="TZS43" s="407"/>
      <c r="TZT43" s="407"/>
      <c r="TZU43" s="407"/>
      <c r="TZV43" s="407"/>
      <c r="TZW43" s="407"/>
      <c r="TZX43" s="407"/>
      <c r="TZY43" s="407"/>
      <c r="TZZ43" s="407"/>
      <c r="UAA43" s="407"/>
      <c r="UAB43" s="407"/>
      <c r="UAC43" s="407"/>
      <c r="UAD43" s="407"/>
      <c r="UAE43" s="407"/>
      <c r="UAF43" s="407"/>
      <c r="UAG43" s="407"/>
      <c r="UAH43" s="407"/>
      <c r="UAI43" s="407"/>
      <c r="UAJ43" s="407"/>
      <c r="UAK43" s="407"/>
      <c r="UAL43" s="407"/>
      <c r="UAM43" s="407"/>
      <c r="UAN43" s="407"/>
      <c r="UAO43" s="407"/>
      <c r="UAP43" s="407"/>
      <c r="UAQ43" s="407"/>
      <c r="UAR43" s="407"/>
      <c r="UAS43" s="407"/>
      <c r="UAT43" s="407"/>
      <c r="UAU43" s="407"/>
      <c r="UAV43" s="407"/>
      <c r="UAW43" s="407"/>
      <c r="UAX43" s="407"/>
      <c r="UAY43" s="407"/>
      <c r="UAZ43" s="407"/>
      <c r="UBA43" s="407"/>
      <c r="UBB43" s="407"/>
      <c r="UBC43" s="407"/>
      <c r="UBD43" s="407"/>
      <c r="UBE43" s="407"/>
      <c r="UBF43" s="407"/>
      <c r="UBG43" s="407"/>
      <c r="UBH43" s="407"/>
      <c r="UBI43" s="407"/>
      <c r="UBJ43" s="407"/>
      <c r="UBK43" s="407"/>
      <c r="UBL43" s="407"/>
      <c r="UBM43" s="407"/>
      <c r="UBN43" s="407"/>
      <c r="UBO43" s="407"/>
      <c r="UBP43" s="407"/>
      <c r="UBQ43" s="407"/>
      <c r="UBR43" s="407"/>
      <c r="UBS43" s="407"/>
      <c r="UBT43" s="407"/>
      <c r="UBU43" s="407"/>
      <c r="UBV43" s="407"/>
      <c r="UBW43" s="407"/>
      <c r="UBX43" s="407"/>
      <c r="UBY43" s="407"/>
      <c r="UBZ43" s="407"/>
      <c r="UCA43" s="407"/>
      <c r="UCB43" s="407"/>
      <c r="UCC43" s="407"/>
      <c r="UCD43" s="407"/>
      <c r="UCE43" s="407"/>
      <c r="UCF43" s="407"/>
      <c r="UCG43" s="407"/>
      <c r="UCH43" s="407"/>
      <c r="UCI43" s="407"/>
      <c r="UCJ43" s="407"/>
      <c r="UCK43" s="407"/>
      <c r="UCL43" s="407"/>
      <c r="UCM43" s="407"/>
      <c r="UCN43" s="407"/>
      <c r="UCO43" s="407"/>
      <c r="UCP43" s="407"/>
      <c r="UCQ43" s="407"/>
      <c r="UCR43" s="407"/>
      <c r="UCS43" s="407"/>
      <c r="UCT43" s="407"/>
      <c r="UCU43" s="407"/>
      <c r="UCV43" s="407"/>
      <c r="UCW43" s="407"/>
      <c r="UCX43" s="407"/>
      <c r="UCY43" s="407"/>
      <c r="UCZ43" s="407"/>
      <c r="UDA43" s="407"/>
      <c r="UDB43" s="407"/>
      <c r="UDC43" s="407"/>
      <c r="UDD43" s="407"/>
      <c r="UDE43" s="407"/>
      <c r="UDF43" s="407"/>
      <c r="UDG43" s="407"/>
      <c r="UDH43" s="407"/>
      <c r="UDI43" s="407"/>
      <c r="UDJ43" s="407"/>
      <c r="UDK43" s="407"/>
      <c r="UDL43" s="407"/>
      <c r="UDM43" s="407"/>
      <c r="UDN43" s="407"/>
      <c r="UDO43" s="407"/>
      <c r="UDP43" s="407"/>
      <c r="UDQ43" s="407"/>
      <c r="UDR43" s="407"/>
      <c r="UDS43" s="407"/>
      <c r="UDT43" s="407"/>
      <c r="UDU43" s="407"/>
      <c r="UDV43" s="407"/>
      <c r="UDW43" s="407"/>
      <c r="UDX43" s="407"/>
      <c r="UDY43" s="407"/>
      <c r="UDZ43" s="407"/>
      <c r="UEA43" s="407"/>
      <c r="UEB43" s="407"/>
      <c r="UEC43" s="407"/>
      <c r="UED43" s="407"/>
      <c r="UEE43" s="407"/>
      <c r="UEF43" s="407"/>
      <c r="UEG43" s="407"/>
      <c r="UEH43" s="407"/>
      <c r="UEI43" s="407"/>
      <c r="UEJ43" s="407"/>
      <c r="UEK43" s="407"/>
      <c r="UEL43" s="407"/>
      <c r="UEM43" s="407"/>
      <c r="UEN43" s="407"/>
      <c r="UEO43" s="407"/>
      <c r="UEP43" s="407"/>
      <c r="UEQ43" s="407"/>
      <c r="UER43" s="407"/>
      <c r="UES43" s="407"/>
      <c r="UET43" s="407"/>
      <c r="UEU43" s="407"/>
      <c r="UEV43" s="407"/>
      <c r="UEW43" s="407"/>
      <c r="UEX43" s="407"/>
      <c r="UEY43" s="407"/>
      <c r="UEZ43" s="407"/>
      <c r="UFA43" s="407"/>
      <c r="UFB43" s="407"/>
      <c r="UFC43" s="407"/>
      <c r="UFD43" s="407"/>
      <c r="UFE43" s="407"/>
      <c r="UFF43" s="407"/>
      <c r="UFG43" s="407"/>
      <c r="UFH43" s="407"/>
      <c r="UFI43" s="407"/>
      <c r="UFJ43" s="407"/>
      <c r="UFK43" s="407"/>
      <c r="UFL43" s="407"/>
      <c r="UFM43" s="407"/>
      <c r="UFN43" s="407"/>
      <c r="UFO43" s="407"/>
      <c r="UFP43" s="407"/>
      <c r="UFQ43" s="407"/>
      <c r="UFR43" s="407"/>
      <c r="UFS43" s="407"/>
      <c r="UFT43" s="407"/>
      <c r="UFU43" s="407"/>
      <c r="UFV43" s="407"/>
      <c r="UFW43" s="407"/>
      <c r="UFX43" s="407"/>
      <c r="UFY43" s="407"/>
      <c r="UFZ43" s="407"/>
      <c r="UGA43" s="407"/>
      <c r="UGB43" s="407"/>
      <c r="UGC43" s="407"/>
      <c r="UGD43" s="407"/>
      <c r="UGE43" s="407"/>
      <c r="UGF43" s="407"/>
      <c r="UGG43" s="407"/>
      <c r="UGH43" s="407"/>
      <c r="UGI43" s="407"/>
      <c r="UGJ43" s="407"/>
      <c r="UGK43" s="407"/>
      <c r="UGL43" s="407"/>
      <c r="UGM43" s="407"/>
      <c r="UGN43" s="407"/>
      <c r="UGO43" s="407"/>
      <c r="UGP43" s="407"/>
      <c r="UGQ43" s="407"/>
      <c r="UGR43" s="407"/>
      <c r="UGS43" s="407"/>
      <c r="UGT43" s="407"/>
      <c r="UGU43" s="407"/>
      <c r="UGV43" s="407"/>
      <c r="UGW43" s="407"/>
      <c r="UGX43" s="407"/>
      <c r="UGY43" s="407"/>
      <c r="UGZ43" s="407"/>
      <c r="UHA43" s="407"/>
      <c r="UHB43" s="407"/>
      <c r="UHC43" s="407"/>
      <c r="UHD43" s="407"/>
      <c r="UHE43" s="407"/>
      <c r="UHF43" s="407"/>
      <c r="UHG43" s="407"/>
      <c r="UHH43" s="407"/>
      <c r="UHI43" s="407"/>
      <c r="UHJ43" s="407"/>
      <c r="UHK43" s="407"/>
      <c r="UHL43" s="407"/>
      <c r="UHM43" s="407"/>
      <c r="UHN43" s="407"/>
      <c r="UHO43" s="407"/>
      <c r="UHP43" s="407"/>
      <c r="UHQ43" s="407"/>
      <c r="UHR43" s="407"/>
      <c r="UHS43" s="407"/>
      <c r="UHT43" s="407"/>
      <c r="UHU43" s="407"/>
      <c r="UHV43" s="407"/>
      <c r="UHW43" s="407"/>
      <c r="UHX43" s="407"/>
      <c r="UHY43" s="407"/>
      <c r="UHZ43" s="407"/>
      <c r="UIA43" s="407"/>
      <c r="UIB43" s="407"/>
      <c r="UIC43" s="407"/>
      <c r="UID43" s="407"/>
      <c r="UIE43" s="407"/>
      <c r="UIF43" s="407"/>
      <c r="UIG43" s="407"/>
      <c r="UIH43" s="407"/>
      <c r="UII43" s="407"/>
      <c r="UIJ43" s="407"/>
      <c r="UIK43" s="407"/>
      <c r="UIL43" s="407"/>
      <c r="UIM43" s="407"/>
      <c r="UIN43" s="407"/>
      <c r="UIO43" s="407"/>
      <c r="UIP43" s="407"/>
      <c r="UIQ43" s="407"/>
      <c r="UIR43" s="407"/>
      <c r="UIS43" s="407"/>
      <c r="UIT43" s="407"/>
      <c r="UIU43" s="407"/>
      <c r="UIV43" s="407"/>
      <c r="UIW43" s="407"/>
      <c r="UIX43" s="407"/>
      <c r="UIY43" s="407"/>
      <c r="UIZ43" s="407"/>
      <c r="UJA43" s="407"/>
      <c r="UJB43" s="407"/>
      <c r="UJC43" s="407"/>
      <c r="UJD43" s="407"/>
      <c r="UJE43" s="407"/>
      <c r="UJF43" s="407"/>
      <c r="UJG43" s="407"/>
      <c r="UJH43" s="407"/>
      <c r="UJI43" s="407"/>
      <c r="UJJ43" s="407"/>
      <c r="UJK43" s="407"/>
      <c r="UJL43" s="407"/>
      <c r="UJM43" s="407"/>
      <c r="UJN43" s="407"/>
      <c r="UJO43" s="407"/>
      <c r="UJP43" s="407"/>
      <c r="UJQ43" s="407"/>
      <c r="UJR43" s="407"/>
      <c r="UJS43" s="407"/>
      <c r="UJT43" s="407"/>
      <c r="UJU43" s="407"/>
      <c r="UJV43" s="407"/>
      <c r="UJW43" s="407"/>
      <c r="UJX43" s="407"/>
      <c r="UJY43" s="407"/>
      <c r="UJZ43" s="407"/>
      <c r="UKA43" s="407"/>
      <c r="UKB43" s="407"/>
      <c r="UKC43" s="407"/>
      <c r="UKD43" s="407"/>
      <c r="UKE43" s="407"/>
      <c r="UKF43" s="407"/>
      <c r="UKG43" s="407"/>
      <c r="UKH43" s="407"/>
      <c r="UKI43" s="407"/>
      <c r="UKJ43" s="407"/>
      <c r="UKK43" s="407"/>
      <c r="UKL43" s="407"/>
      <c r="UKM43" s="407"/>
      <c r="UKN43" s="407"/>
      <c r="UKO43" s="407"/>
      <c r="UKP43" s="407"/>
      <c r="UKQ43" s="407"/>
      <c r="UKR43" s="407"/>
      <c r="UKS43" s="407"/>
      <c r="UKT43" s="407"/>
      <c r="UKU43" s="407"/>
      <c r="UKV43" s="407"/>
      <c r="UKW43" s="407"/>
      <c r="UKX43" s="407"/>
      <c r="UKY43" s="407"/>
      <c r="UKZ43" s="407"/>
      <c r="ULA43" s="407"/>
      <c r="ULB43" s="407"/>
      <c r="ULC43" s="407"/>
      <c r="ULD43" s="407"/>
      <c r="ULE43" s="407"/>
      <c r="ULF43" s="407"/>
      <c r="ULG43" s="407"/>
      <c r="ULH43" s="407"/>
      <c r="ULI43" s="407"/>
      <c r="ULJ43" s="407"/>
      <c r="ULK43" s="407"/>
      <c r="ULL43" s="407"/>
      <c r="ULM43" s="407"/>
      <c r="ULN43" s="407"/>
      <c r="ULO43" s="407"/>
      <c r="ULP43" s="407"/>
      <c r="ULQ43" s="407"/>
      <c r="ULR43" s="407"/>
      <c r="ULS43" s="407"/>
      <c r="ULT43" s="407"/>
      <c r="ULU43" s="407"/>
      <c r="ULV43" s="407"/>
      <c r="ULW43" s="407"/>
      <c r="ULX43" s="407"/>
      <c r="ULY43" s="407"/>
      <c r="ULZ43" s="407"/>
      <c r="UMA43" s="407"/>
      <c r="UMB43" s="407"/>
      <c r="UMC43" s="407"/>
      <c r="UMD43" s="407"/>
      <c r="UME43" s="407"/>
      <c r="UMF43" s="407"/>
      <c r="UMG43" s="407"/>
      <c r="UMH43" s="407"/>
      <c r="UMI43" s="407"/>
      <c r="UMJ43" s="407"/>
      <c r="UMK43" s="407"/>
      <c r="UML43" s="407"/>
      <c r="UMM43" s="407"/>
      <c r="UMN43" s="407"/>
      <c r="UMO43" s="407"/>
      <c r="UMP43" s="407"/>
      <c r="UMQ43" s="407"/>
      <c r="UMR43" s="407"/>
      <c r="UMS43" s="407"/>
      <c r="UMT43" s="407"/>
      <c r="UMU43" s="407"/>
      <c r="UMV43" s="407"/>
      <c r="UMW43" s="407"/>
      <c r="UMX43" s="407"/>
      <c r="UMY43" s="407"/>
      <c r="UMZ43" s="407"/>
      <c r="UNA43" s="407"/>
      <c r="UNB43" s="407"/>
      <c r="UNC43" s="407"/>
      <c r="UND43" s="407"/>
      <c r="UNE43" s="407"/>
      <c r="UNF43" s="407"/>
      <c r="UNG43" s="407"/>
      <c r="UNH43" s="407"/>
      <c r="UNI43" s="407"/>
      <c r="UNJ43" s="407"/>
      <c r="UNK43" s="407"/>
      <c r="UNL43" s="407"/>
      <c r="UNM43" s="407"/>
      <c r="UNN43" s="407"/>
      <c r="UNO43" s="407"/>
      <c r="UNP43" s="407"/>
      <c r="UNQ43" s="407"/>
      <c r="UNR43" s="407"/>
      <c r="UNS43" s="407"/>
      <c r="UNT43" s="407"/>
      <c r="UNU43" s="407"/>
      <c r="UNV43" s="407"/>
      <c r="UNW43" s="407"/>
      <c r="UNX43" s="407"/>
      <c r="UNY43" s="407"/>
      <c r="UNZ43" s="407"/>
      <c r="UOA43" s="407"/>
      <c r="UOB43" s="407"/>
      <c r="UOC43" s="407"/>
      <c r="UOD43" s="407"/>
      <c r="UOE43" s="407"/>
      <c r="UOF43" s="407"/>
      <c r="UOG43" s="407"/>
      <c r="UOH43" s="407"/>
      <c r="UOI43" s="407"/>
      <c r="UOJ43" s="407"/>
      <c r="UOK43" s="407"/>
      <c r="UOL43" s="407"/>
      <c r="UOM43" s="407"/>
      <c r="UON43" s="407"/>
      <c r="UOO43" s="407"/>
      <c r="UOP43" s="407"/>
      <c r="UOQ43" s="407"/>
      <c r="UOR43" s="407"/>
      <c r="UOS43" s="407"/>
      <c r="UOT43" s="407"/>
      <c r="UOU43" s="407"/>
      <c r="UOV43" s="407"/>
      <c r="UOW43" s="407"/>
      <c r="UOX43" s="407"/>
      <c r="UOY43" s="407"/>
      <c r="UOZ43" s="407"/>
      <c r="UPA43" s="407"/>
      <c r="UPB43" s="407"/>
      <c r="UPC43" s="407"/>
      <c r="UPD43" s="407"/>
      <c r="UPE43" s="407"/>
      <c r="UPF43" s="407"/>
      <c r="UPG43" s="407"/>
      <c r="UPH43" s="407"/>
      <c r="UPI43" s="407"/>
      <c r="UPJ43" s="407"/>
      <c r="UPK43" s="407"/>
      <c r="UPL43" s="407"/>
      <c r="UPM43" s="407"/>
      <c r="UPN43" s="407"/>
      <c r="UPO43" s="407"/>
      <c r="UPP43" s="407"/>
      <c r="UPQ43" s="407"/>
      <c r="UPR43" s="407"/>
      <c r="UPS43" s="407"/>
      <c r="UPT43" s="407"/>
      <c r="UPU43" s="407"/>
      <c r="UPV43" s="407"/>
      <c r="UPW43" s="407"/>
      <c r="UPX43" s="407"/>
      <c r="UPY43" s="407"/>
      <c r="UPZ43" s="407"/>
      <c r="UQA43" s="407"/>
      <c r="UQB43" s="407"/>
      <c r="UQC43" s="407"/>
      <c r="UQD43" s="407"/>
      <c r="UQE43" s="407"/>
      <c r="UQF43" s="407"/>
      <c r="UQG43" s="407"/>
      <c r="UQH43" s="407"/>
      <c r="UQI43" s="407"/>
      <c r="UQJ43" s="407"/>
      <c r="UQK43" s="407"/>
      <c r="UQL43" s="407"/>
      <c r="UQM43" s="407"/>
      <c r="UQN43" s="407"/>
      <c r="UQO43" s="407"/>
      <c r="UQP43" s="407"/>
      <c r="UQQ43" s="407"/>
      <c r="UQR43" s="407"/>
      <c r="UQS43" s="407"/>
      <c r="UQT43" s="407"/>
      <c r="UQU43" s="407"/>
      <c r="UQV43" s="407"/>
      <c r="UQW43" s="407"/>
      <c r="UQX43" s="407"/>
      <c r="UQY43" s="407"/>
      <c r="UQZ43" s="407"/>
      <c r="URA43" s="407"/>
      <c r="URB43" s="407"/>
      <c r="URC43" s="407"/>
      <c r="URD43" s="407"/>
      <c r="URE43" s="407"/>
      <c r="URF43" s="407"/>
      <c r="URG43" s="407"/>
      <c r="URH43" s="407"/>
      <c r="URI43" s="407"/>
      <c r="URJ43" s="407"/>
      <c r="URK43" s="407"/>
      <c r="URL43" s="407"/>
      <c r="URM43" s="407"/>
      <c r="URN43" s="407"/>
      <c r="URO43" s="407"/>
      <c r="URP43" s="407"/>
      <c r="URQ43" s="407"/>
      <c r="URR43" s="407"/>
      <c r="URS43" s="407"/>
      <c r="URT43" s="407"/>
      <c r="URU43" s="407"/>
      <c r="URV43" s="407"/>
      <c r="URW43" s="407"/>
      <c r="URX43" s="407"/>
      <c r="URY43" s="407"/>
      <c r="URZ43" s="407"/>
      <c r="USA43" s="407"/>
      <c r="USB43" s="407"/>
      <c r="USC43" s="407"/>
      <c r="USD43" s="407"/>
      <c r="USE43" s="407"/>
      <c r="USF43" s="407"/>
      <c r="USG43" s="407"/>
      <c r="USH43" s="407"/>
      <c r="USI43" s="407"/>
      <c r="USJ43" s="407"/>
      <c r="USK43" s="407"/>
      <c r="USL43" s="407"/>
      <c r="USM43" s="407"/>
      <c r="USN43" s="407"/>
      <c r="USO43" s="407"/>
      <c r="USP43" s="407"/>
      <c r="USQ43" s="407"/>
      <c r="USR43" s="407"/>
      <c r="USS43" s="407"/>
      <c r="UST43" s="407"/>
      <c r="USU43" s="407"/>
      <c r="USV43" s="407"/>
      <c r="USW43" s="407"/>
      <c r="USX43" s="407"/>
      <c r="USY43" s="407"/>
      <c r="USZ43" s="407"/>
      <c r="UTA43" s="407"/>
      <c r="UTB43" s="407"/>
      <c r="UTC43" s="407"/>
      <c r="UTD43" s="407"/>
      <c r="UTE43" s="407"/>
      <c r="UTF43" s="407"/>
      <c r="UTG43" s="407"/>
      <c r="UTH43" s="407"/>
      <c r="UTI43" s="407"/>
      <c r="UTJ43" s="407"/>
      <c r="UTK43" s="407"/>
      <c r="UTL43" s="407"/>
      <c r="UTM43" s="407"/>
      <c r="UTN43" s="407"/>
      <c r="UTO43" s="407"/>
      <c r="UTP43" s="407"/>
      <c r="UTQ43" s="407"/>
      <c r="UTR43" s="407"/>
      <c r="UTS43" s="407"/>
      <c r="UTT43" s="407"/>
      <c r="UTU43" s="407"/>
      <c r="UTV43" s="407"/>
      <c r="UTW43" s="407"/>
      <c r="UTX43" s="407"/>
      <c r="UTY43" s="407"/>
      <c r="UTZ43" s="407"/>
      <c r="UUA43" s="407"/>
      <c r="UUB43" s="407"/>
      <c r="UUC43" s="407"/>
      <c r="UUD43" s="407"/>
      <c r="UUE43" s="407"/>
      <c r="UUF43" s="407"/>
      <c r="UUG43" s="407"/>
      <c r="UUH43" s="407"/>
      <c r="UUI43" s="407"/>
      <c r="UUJ43" s="407"/>
      <c r="UUK43" s="407"/>
      <c r="UUL43" s="407"/>
      <c r="UUM43" s="407"/>
      <c r="UUN43" s="407"/>
      <c r="UUO43" s="407"/>
      <c r="UUP43" s="407"/>
      <c r="UUQ43" s="407"/>
      <c r="UUR43" s="407"/>
      <c r="UUS43" s="407"/>
      <c r="UUT43" s="407"/>
      <c r="UUU43" s="407"/>
      <c r="UUV43" s="407"/>
      <c r="UUW43" s="407"/>
      <c r="UUX43" s="407"/>
      <c r="UUY43" s="407"/>
      <c r="UUZ43" s="407"/>
      <c r="UVA43" s="407"/>
      <c r="UVB43" s="407"/>
      <c r="UVC43" s="407"/>
      <c r="UVD43" s="407"/>
      <c r="UVE43" s="407"/>
      <c r="UVF43" s="407"/>
      <c r="UVG43" s="407"/>
      <c r="UVH43" s="407"/>
      <c r="UVI43" s="407"/>
      <c r="UVJ43" s="407"/>
      <c r="UVK43" s="407"/>
      <c r="UVL43" s="407"/>
      <c r="UVM43" s="407"/>
      <c r="UVN43" s="407"/>
      <c r="UVO43" s="407"/>
      <c r="UVP43" s="407"/>
      <c r="UVQ43" s="407"/>
      <c r="UVR43" s="407"/>
      <c r="UVS43" s="407"/>
      <c r="UVT43" s="407"/>
      <c r="UVU43" s="407"/>
      <c r="UVV43" s="407"/>
      <c r="UVW43" s="407"/>
      <c r="UVX43" s="407"/>
      <c r="UVY43" s="407"/>
      <c r="UVZ43" s="407"/>
      <c r="UWA43" s="407"/>
      <c r="UWB43" s="407"/>
      <c r="UWC43" s="407"/>
      <c r="UWD43" s="407"/>
      <c r="UWE43" s="407"/>
      <c r="UWF43" s="407"/>
      <c r="UWG43" s="407"/>
      <c r="UWH43" s="407"/>
      <c r="UWI43" s="407"/>
      <c r="UWJ43" s="407"/>
      <c r="UWK43" s="407"/>
      <c r="UWL43" s="407"/>
      <c r="UWM43" s="407"/>
      <c r="UWN43" s="407"/>
      <c r="UWO43" s="407"/>
      <c r="UWP43" s="407"/>
      <c r="UWQ43" s="407"/>
      <c r="UWR43" s="407"/>
      <c r="UWS43" s="407"/>
      <c r="UWT43" s="407"/>
      <c r="UWU43" s="407"/>
      <c r="UWV43" s="407"/>
      <c r="UWW43" s="407"/>
      <c r="UWX43" s="407"/>
      <c r="UWY43" s="407"/>
      <c r="UWZ43" s="407"/>
      <c r="UXA43" s="407"/>
      <c r="UXB43" s="407"/>
      <c r="UXC43" s="407"/>
      <c r="UXD43" s="407"/>
      <c r="UXE43" s="407"/>
      <c r="UXF43" s="407"/>
      <c r="UXG43" s="407"/>
      <c r="UXH43" s="407"/>
      <c r="UXI43" s="407"/>
      <c r="UXJ43" s="407"/>
      <c r="UXK43" s="407"/>
      <c r="UXL43" s="407"/>
      <c r="UXM43" s="407"/>
      <c r="UXN43" s="407"/>
      <c r="UXO43" s="407"/>
      <c r="UXP43" s="407"/>
      <c r="UXQ43" s="407"/>
      <c r="UXR43" s="407"/>
      <c r="UXS43" s="407"/>
      <c r="UXT43" s="407"/>
      <c r="UXU43" s="407"/>
      <c r="UXV43" s="407"/>
      <c r="UXW43" s="407"/>
      <c r="UXX43" s="407"/>
      <c r="UXY43" s="407"/>
      <c r="UXZ43" s="407"/>
      <c r="UYA43" s="407"/>
      <c r="UYB43" s="407"/>
      <c r="UYC43" s="407"/>
      <c r="UYD43" s="407"/>
      <c r="UYE43" s="407"/>
      <c r="UYF43" s="407"/>
      <c r="UYG43" s="407"/>
      <c r="UYH43" s="407"/>
      <c r="UYI43" s="407"/>
      <c r="UYJ43" s="407"/>
      <c r="UYK43" s="407"/>
      <c r="UYL43" s="407"/>
      <c r="UYM43" s="407"/>
      <c r="UYN43" s="407"/>
      <c r="UYO43" s="407"/>
      <c r="UYP43" s="407"/>
      <c r="UYQ43" s="407"/>
      <c r="UYR43" s="407"/>
      <c r="UYS43" s="407"/>
      <c r="UYT43" s="407"/>
      <c r="UYU43" s="407"/>
      <c r="UYV43" s="407"/>
      <c r="UYW43" s="407"/>
      <c r="UYX43" s="407"/>
      <c r="UYY43" s="407"/>
      <c r="UYZ43" s="407"/>
      <c r="UZA43" s="407"/>
      <c r="UZB43" s="407"/>
      <c r="UZC43" s="407"/>
      <c r="UZD43" s="407"/>
      <c r="UZE43" s="407"/>
      <c r="UZF43" s="407"/>
      <c r="UZG43" s="407"/>
      <c r="UZH43" s="407"/>
      <c r="UZI43" s="407"/>
      <c r="UZJ43" s="407"/>
      <c r="UZK43" s="407"/>
      <c r="UZL43" s="407"/>
      <c r="UZM43" s="407"/>
      <c r="UZN43" s="407"/>
      <c r="UZO43" s="407"/>
      <c r="UZP43" s="407"/>
      <c r="UZQ43" s="407"/>
      <c r="UZR43" s="407"/>
      <c r="UZS43" s="407"/>
      <c r="UZT43" s="407"/>
      <c r="UZU43" s="407"/>
      <c r="UZV43" s="407"/>
      <c r="UZW43" s="407"/>
      <c r="UZX43" s="407"/>
      <c r="UZY43" s="407"/>
      <c r="UZZ43" s="407"/>
      <c r="VAA43" s="407"/>
      <c r="VAB43" s="407"/>
      <c r="VAC43" s="407"/>
      <c r="VAD43" s="407"/>
      <c r="VAE43" s="407"/>
      <c r="VAF43" s="407"/>
      <c r="VAG43" s="407"/>
      <c r="VAH43" s="407"/>
      <c r="VAI43" s="407"/>
      <c r="VAJ43" s="407"/>
      <c r="VAK43" s="407"/>
      <c r="VAL43" s="407"/>
      <c r="VAM43" s="407"/>
      <c r="VAN43" s="407"/>
      <c r="VAO43" s="407"/>
      <c r="VAP43" s="407"/>
      <c r="VAQ43" s="407"/>
      <c r="VAR43" s="407"/>
      <c r="VAS43" s="407"/>
      <c r="VAT43" s="407"/>
      <c r="VAU43" s="407"/>
      <c r="VAV43" s="407"/>
      <c r="VAW43" s="407"/>
      <c r="VAX43" s="407"/>
      <c r="VAY43" s="407"/>
      <c r="VAZ43" s="407"/>
      <c r="VBA43" s="407"/>
      <c r="VBB43" s="407"/>
      <c r="VBC43" s="407"/>
      <c r="VBD43" s="407"/>
      <c r="VBE43" s="407"/>
      <c r="VBF43" s="407"/>
      <c r="VBG43" s="407"/>
      <c r="VBH43" s="407"/>
      <c r="VBI43" s="407"/>
      <c r="VBJ43" s="407"/>
      <c r="VBK43" s="407"/>
      <c r="VBL43" s="407"/>
      <c r="VBM43" s="407"/>
      <c r="VBN43" s="407"/>
      <c r="VBO43" s="407"/>
      <c r="VBP43" s="407"/>
      <c r="VBQ43" s="407"/>
      <c r="VBR43" s="407"/>
      <c r="VBS43" s="407"/>
      <c r="VBT43" s="407"/>
      <c r="VBU43" s="407"/>
      <c r="VBV43" s="407"/>
      <c r="VBW43" s="407"/>
      <c r="VBX43" s="407"/>
      <c r="VBY43" s="407"/>
      <c r="VBZ43" s="407"/>
      <c r="VCA43" s="407"/>
      <c r="VCB43" s="407"/>
      <c r="VCC43" s="407"/>
      <c r="VCD43" s="407"/>
      <c r="VCE43" s="407"/>
      <c r="VCF43" s="407"/>
      <c r="VCG43" s="407"/>
      <c r="VCH43" s="407"/>
      <c r="VCI43" s="407"/>
      <c r="VCJ43" s="407"/>
      <c r="VCK43" s="407"/>
      <c r="VCL43" s="407"/>
      <c r="VCM43" s="407"/>
      <c r="VCN43" s="407"/>
      <c r="VCO43" s="407"/>
      <c r="VCP43" s="407"/>
      <c r="VCQ43" s="407"/>
      <c r="VCR43" s="407"/>
      <c r="VCS43" s="407"/>
      <c r="VCT43" s="407"/>
      <c r="VCU43" s="407"/>
      <c r="VCV43" s="407"/>
      <c r="VCW43" s="407"/>
      <c r="VCX43" s="407"/>
      <c r="VCY43" s="407"/>
      <c r="VCZ43" s="407"/>
      <c r="VDA43" s="407"/>
      <c r="VDB43" s="407"/>
      <c r="VDC43" s="407"/>
      <c r="VDD43" s="407"/>
      <c r="VDE43" s="407"/>
      <c r="VDF43" s="407"/>
      <c r="VDG43" s="407"/>
      <c r="VDH43" s="407"/>
      <c r="VDI43" s="407"/>
      <c r="VDJ43" s="407"/>
      <c r="VDK43" s="407"/>
      <c r="VDL43" s="407"/>
      <c r="VDM43" s="407"/>
      <c r="VDN43" s="407"/>
      <c r="VDO43" s="407"/>
      <c r="VDP43" s="407"/>
      <c r="VDQ43" s="407"/>
      <c r="VDR43" s="407"/>
      <c r="VDS43" s="407"/>
      <c r="VDT43" s="407"/>
      <c r="VDU43" s="407"/>
      <c r="VDV43" s="407"/>
      <c r="VDW43" s="407"/>
      <c r="VDX43" s="407"/>
      <c r="VDY43" s="407"/>
      <c r="VDZ43" s="407"/>
      <c r="VEA43" s="407"/>
      <c r="VEB43" s="407"/>
      <c r="VEC43" s="407"/>
      <c r="VED43" s="407"/>
      <c r="VEE43" s="407"/>
      <c r="VEF43" s="407"/>
      <c r="VEG43" s="407"/>
      <c r="VEH43" s="407"/>
      <c r="VEI43" s="407"/>
      <c r="VEJ43" s="407"/>
      <c r="VEK43" s="407"/>
      <c r="VEL43" s="407"/>
      <c r="VEM43" s="407"/>
      <c r="VEN43" s="407"/>
      <c r="VEO43" s="407"/>
      <c r="VEP43" s="407"/>
      <c r="VEQ43" s="407"/>
      <c r="VER43" s="407"/>
      <c r="VES43" s="407"/>
      <c r="VET43" s="407"/>
      <c r="VEU43" s="407"/>
      <c r="VEV43" s="407"/>
      <c r="VEW43" s="407"/>
      <c r="VEX43" s="407"/>
      <c r="VEY43" s="407"/>
      <c r="VEZ43" s="407"/>
      <c r="VFA43" s="407"/>
      <c r="VFB43" s="407"/>
      <c r="VFC43" s="407"/>
      <c r="VFD43" s="407"/>
      <c r="VFE43" s="407"/>
      <c r="VFF43" s="407"/>
      <c r="VFG43" s="407"/>
      <c r="VFH43" s="407"/>
      <c r="VFI43" s="407"/>
      <c r="VFJ43" s="407"/>
      <c r="VFK43" s="407"/>
      <c r="VFL43" s="407"/>
      <c r="VFM43" s="407"/>
      <c r="VFN43" s="407"/>
      <c r="VFO43" s="407"/>
      <c r="VFP43" s="407"/>
      <c r="VFQ43" s="407"/>
      <c r="VFR43" s="407"/>
      <c r="VFS43" s="407"/>
      <c r="VFT43" s="407"/>
      <c r="VFU43" s="407"/>
      <c r="VFV43" s="407"/>
      <c r="VFW43" s="407"/>
      <c r="VFX43" s="407"/>
      <c r="VFY43" s="407"/>
      <c r="VFZ43" s="407"/>
      <c r="VGA43" s="407"/>
      <c r="VGB43" s="407"/>
      <c r="VGC43" s="407"/>
      <c r="VGD43" s="407"/>
      <c r="VGE43" s="407"/>
      <c r="VGF43" s="407"/>
      <c r="VGG43" s="407"/>
      <c r="VGH43" s="407"/>
      <c r="VGI43" s="407"/>
      <c r="VGJ43" s="407"/>
      <c r="VGK43" s="407"/>
      <c r="VGL43" s="407"/>
      <c r="VGM43" s="407"/>
      <c r="VGN43" s="407"/>
      <c r="VGO43" s="407"/>
      <c r="VGP43" s="407"/>
      <c r="VGQ43" s="407"/>
      <c r="VGR43" s="407"/>
      <c r="VGS43" s="407"/>
      <c r="VGT43" s="407"/>
      <c r="VGU43" s="407"/>
      <c r="VGV43" s="407"/>
      <c r="VGW43" s="407"/>
      <c r="VGX43" s="407"/>
      <c r="VGY43" s="407"/>
      <c r="VGZ43" s="407"/>
      <c r="VHA43" s="407"/>
      <c r="VHB43" s="407"/>
      <c r="VHC43" s="407"/>
      <c r="VHD43" s="407"/>
      <c r="VHE43" s="407"/>
      <c r="VHF43" s="407"/>
      <c r="VHG43" s="407"/>
      <c r="VHH43" s="407"/>
      <c r="VHI43" s="407"/>
      <c r="VHJ43" s="407"/>
      <c r="VHK43" s="407"/>
      <c r="VHL43" s="407"/>
      <c r="VHM43" s="407"/>
      <c r="VHN43" s="407"/>
      <c r="VHO43" s="407"/>
      <c r="VHP43" s="407"/>
      <c r="VHQ43" s="407"/>
      <c r="VHR43" s="407"/>
      <c r="VHS43" s="407"/>
      <c r="VHT43" s="407"/>
      <c r="VHU43" s="407"/>
      <c r="VHV43" s="407"/>
      <c r="VHW43" s="407"/>
      <c r="VHX43" s="407"/>
      <c r="VHY43" s="407"/>
      <c r="VHZ43" s="407"/>
      <c r="VIA43" s="407"/>
      <c r="VIB43" s="407"/>
      <c r="VIC43" s="407"/>
      <c r="VID43" s="407"/>
      <c r="VIE43" s="407"/>
      <c r="VIF43" s="407"/>
      <c r="VIG43" s="407"/>
      <c r="VIH43" s="407"/>
      <c r="VII43" s="407"/>
      <c r="VIJ43" s="407"/>
      <c r="VIK43" s="407"/>
      <c r="VIL43" s="407"/>
      <c r="VIM43" s="407"/>
      <c r="VIN43" s="407"/>
      <c r="VIO43" s="407"/>
      <c r="VIP43" s="407"/>
      <c r="VIQ43" s="407"/>
      <c r="VIR43" s="407"/>
      <c r="VIS43" s="407"/>
      <c r="VIT43" s="407"/>
      <c r="VIU43" s="407"/>
      <c r="VIV43" s="407"/>
      <c r="VIW43" s="407"/>
      <c r="VIX43" s="407"/>
      <c r="VIY43" s="407"/>
      <c r="VIZ43" s="407"/>
      <c r="VJA43" s="407"/>
      <c r="VJB43" s="407"/>
      <c r="VJC43" s="407"/>
      <c r="VJD43" s="407"/>
      <c r="VJE43" s="407"/>
      <c r="VJF43" s="407"/>
      <c r="VJG43" s="407"/>
      <c r="VJH43" s="407"/>
      <c r="VJI43" s="407"/>
      <c r="VJJ43" s="407"/>
      <c r="VJK43" s="407"/>
      <c r="VJL43" s="407"/>
      <c r="VJM43" s="407"/>
      <c r="VJN43" s="407"/>
      <c r="VJO43" s="407"/>
      <c r="VJP43" s="407"/>
      <c r="VJQ43" s="407"/>
      <c r="VJR43" s="407"/>
      <c r="VJS43" s="407"/>
      <c r="VJT43" s="407"/>
      <c r="VJU43" s="407"/>
      <c r="VJV43" s="407"/>
      <c r="VJW43" s="407"/>
      <c r="VJX43" s="407"/>
      <c r="VJY43" s="407"/>
      <c r="VJZ43" s="407"/>
      <c r="VKA43" s="407"/>
      <c r="VKB43" s="407"/>
      <c r="VKC43" s="407"/>
      <c r="VKD43" s="407"/>
      <c r="VKE43" s="407"/>
      <c r="VKF43" s="407"/>
      <c r="VKG43" s="407"/>
      <c r="VKH43" s="407"/>
      <c r="VKI43" s="407"/>
      <c r="VKJ43" s="407"/>
      <c r="VKK43" s="407"/>
      <c r="VKL43" s="407"/>
      <c r="VKM43" s="407"/>
      <c r="VKN43" s="407"/>
      <c r="VKO43" s="407"/>
      <c r="VKP43" s="407"/>
      <c r="VKQ43" s="407"/>
      <c r="VKR43" s="407"/>
      <c r="VKS43" s="407"/>
      <c r="VKT43" s="407"/>
      <c r="VKU43" s="407"/>
      <c r="VKV43" s="407"/>
      <c r="VKW43" s="407"/>
      <c r="VKX43" s="407"/>
      <c r="VKY43" s="407"/>
      <c r="VKZ43" s="407"/>
      <c r="VLA43" s="407"/>
      <c r="VLB43" s="407"/>
      <c r="VLC43" s="407"/>
      <c r="VLD43" s="407"/>
      <c r="VLE43" s="407"/>
      <c r="VLF43" s="407"/>
      <c r="VLG43" s="407"/>
      <c r="VLH43" s="407"/>
      <c r="VLI43" s="407"/>
      <c r="VLJ43" s="407"/>
      <c r="VLK43" s="407"/>
      <c r="VLL43" s="407"/>
      <c r="VLM43" s="407"/>
      <c r="VLN43" s="407"/>
      <c r="VLO43" s="407"/>
      <c r="VLP43" s="407"/>
      <c r="VLQ43" s="407"/>
      <c r="VLR43" s="407"/>
      <c r="VLS43" s="407"/>
      <c r="VLT43" s="407"/>
      <c r="VLU43" s="407"/>
      <c r="VLV43" s="407"/>
      <c r="VLW43" s="407"/>
      <c r="VLX43" s="407"/>
      <c r="VLY43" s="407"/>
      <c r="VLZ43" s="407"/>
      <c r="VMA43" s="407"/>
      <c r="VMB43" s="407"/>
      <c r="VMC43" s="407"/>
      <c r="VMD43" s="407"/>
      <c r="VME43" s="407"/>
      <c r="VMF43" s="407"/>
      <c r="VMG43" s="407"/>
      <c r="VMH43" s="407"/>
      <c r="VMI43" s="407"/>
      <c r="VMJ43" s="407"/>
      <c r="VMK43" s="407"/>
      <c r="VML43" s="407"/>
      <c r="VMM43" s="407"/>
      <c r="VMN43" s="407"/>
      <c r="VMO43" s="407"/>
      <c r="VMP43" s="407"/>
      <c r="VMQ43" s="407"/>
      <c r="VMR43" s="407"/>
      <c r="VMS43" s="407"/>
      <c r="VMT43" s="407"/>
      <c r="VMU43" s="407"/>
      <c r="VMV43" s="407"/>
      <c r="VMW43" s="407"/>
      <c r="VMX43" s="407"/>
      <c r="VMY43" s="407"/>
      <c r="VMZ43" s="407"/>
      <c r="VNA43" s="407"/>
      <c r="VNB43" s="407"/>
      <c r="VNC43" s="407"/>
      <c r="VND43" s="407"/>
      <c r="VNE43" s="407"/>
      <c r="VNF43" s="407"/>
      <c r="VNG43" s="407"/>
      <c r="VNH43" s="407"/>
      <c r="VNI43" s="407"/>
      <c r="VNJ43" s="407"/>
      <c r="VNK43" s="407"/>
      <c r="VNL43" s="407"/>
      <c r="VNM43" s="407"/>
      <c r="VNN43" s="407"/>
      <c r="VNO43" s="407"/>
      <c r="VNP43" s="407"/>
      <c r="VNQ43" s="407"/>
      <c r="VNR43" s="407"/>
      <c r="VNS43" s="407"/>
      <c r="VNT43" s="407"/>
      <c r="VNU43" s="407"/>
      <c r="VNV43" s="407"/>
      <c r="VNW43" s="407"/>
      <c r="VNX43" s="407"/>
      <c r="VNY43" s="407"/>
      <c r="VNZ43" s="407"/>
      <c r="VOA43" s="407"/>
      <c r="VOB43" s="407"/>
      <c r="VOC43" s="407"/>
      <c r="VOD43" s="407"/>
      <c r="VOE43" s="407"/>
      <c r="VOF43" s="407"/>
      <c r="VOG43" s="407"/>
      <c r="VOH43" s="407"/>
      <c r="VOI43" s="407"/>
      <c r="VOJ43" s="407"/>
      <c r="VOK43" s="407"/>
      <c r="VOL43" s="407"/>
      <c r="VOM43" s="407"/>
      <c r="VON43" s="407"/>
      <c r="VOO43" s="407"/>
      <c r="VOP43" s="407"/>
      <c r="VOQ43" s="407"/>
      <c r="VOR43" s="407"/>
      <c r="VOS43" s="407"/>
      <c r="VOT43" s="407"/>
      <c r="VOU43" s="407"/>
      <c r="VOV43" s="407"/>
      <c r="VOW43" s="407"/>
      <c r="VOX43" s="407"/>
      <c r="VOY43" s="407"/>
      <c r="VOZ43" s="407"/>
      <c r="VPA43" s="407"/>
      <c r="VPB43" s="407"/>
      <c r="VPC43" s="407"/>
      <c r="VPD43" s="407"/>
      <c r="VPE43" s="407"/>
      <c r="VPF43" s="407"/>
      <c r="VPG43" s="407"/>
      <c r="VPH43" s="407"/>
      <c r="VPI43" s="407"/>
      <c r="VPJ43" s="407"/>
      <c r="VPK43" s="407"/>
      <c r="VPL43" s="407"/>
      <c r="VPM43" s="407"/>
      <c r="VPN43" s="407"/>
      <c r="VPO43" s="407"/>
      <c r="VPP43" s="407"/>
      <c r="VPQ43" s="407"/>
      <c r="VPR43" s="407"/>
      <c r="VPS43" s="407"/>
      <c r="VPT43" s="407"/>
      <c r="VPU43" s="407"/>
      <c r="VPV43" s="407"/>
      <c r="VPW43" s="407"/>
      <c r="VPX43" s="407"/>
      <c r="VPY43" s="407"/>
      <c r="VPZ43" s="407"/>
      <c r="VQA43" s="407"/>
      <c r="VQB43" s="407"/>
      <c r="VQC43" s="407"/>
      <c r="VQD43" s="407"/>
      <c r="VQE43" s="407"/>
      <c r="VQF43" s="407"/>
      <c r="VQG43" s="407"/>
      <c r="VQH43" s="407"/>
      <c r="VQI43" s="407"/>
      <c r="VQJ43" s="407"/>
      <c r="VQK43" s="407"/>
      <c r="VQL43" s="407"/>
      <c r="VQM43" s="407"/>
      <c r="VQN43" s="407"/>
      <c r="VQO43" s="407"/>
      <c r="VQP43" s="407"/>
      <c r="VQQ43" s="407"/>
      <c r="VQR43" s="407"/>
      <c r="VQS43" s="407"/>
      <c r="VQT43" s="407"/>
      <c r="VQU43" s="407"/>
      <c r="VQV43" s="407"/>
      <c r="VQW43" s="407"/>
      <c r="VQX43" s="407"/>
      <c r="VQY43" s="407"/>
      <c r="VQZ43" s="407"/>
      <c r="VRA43" s="407"/>
      <c r="VRB43" s="407"/>
      <c r="VRC43" s="407"/>
      <c r="VRD43" s="407"/>
      <c r="VRE43" s="407"/>
      <c r="VRF43" s="407"/>
      <c r="VRG43" s="407"/>
      <c r="VRH43" s="407"/>
      <c r="VRI43" s="407"/>
      <c r="VRJ43" s="407"/>
      <c r="VRK43" s="407"/>
      <c r="VRL43" s="407"/>
      <c r="VRM43" s="407"/>
      <c r="VRN43" s="407"/>
      <c r="VRO43" s="407"/>
      <c r="VRP43" s="407"/>
      <c r="VRQ43" s="407"/>
      <c r="VRR43" s="407"/>
      <c r="VRS43" s="407"/>
      <c r="VRT43" s="407"/>
      <c r="VRU43" s="407"/>
      <c r="VRV43" s="407"/>
      <c r="VRW43" s="407"/>
      <c r="VRX43" s="407"/>
      <c r="VRY43" s="407"/>
      <c r="VRZ43" s="407"/>
      <c r="VSA43" s="407"/>
      <c r="VSB43" s="407"/>
      <c r="VSC43" s="407"/>
      <c r="VSD43" s="407"/>
      <c r="VSE43" s="407"/>
      <c r="VSF43" s="407"/>
      <c r="VSG43" s="407"/>
      <c r="VSH43" s="407"/>
      <c r="VSI43" s="407"/>
      <c r="VSJ43" s="407"/>
      <c r="VSK43" s="407"/>
      <c r="VSL43" s="407"/>
      <c r="VSM43" s="407"/>
      <c r="VSN43" s="407"/>
      <c r="VSO43" s="407"/>
      <c r="VSP43" s="407"/>
      <c r="VSQ43" s="407"/>
      <c r="VSR43" s="407"/>
      <c r="VSS43" s="407"/>
      <c r="VST43" s="407"/>
      <c r="VSU43" s="407"/>
      <c r="VSV43" s="407"/>
      <c r="VSW43" s="407"/>
      <c r="VSX43" s="407"/>
      <c r="VSY43" s="407"/>
      <c r="VSZ43" s="407"/>
      <c r="VTA43" s="407"/>
      <c r="VTB43" s="407"/>
      <c r="VTC43" s="407"/>
      <c r="VTD43" s="407"/>
      <c r="VTE43" s="407"/>
      <c r="VTF43" s="407"/>
      <c r="VTG43" s="407"/>
      <c r="VTH43" s="407"/>
      <c r="VTI43" s="407"/>
      <c r="VTJ43" s="407"/>
      <c r="VTK43" s="407"/>
      <c r="VTL43" s="407"/>
      <c r="VTM43" s="407"/>
      <c r="VTN43" s="407"/>
      <c r="VTO43" s="407"/>
      <c r="VTP43" s="407"/>
      <c r="VTQ43" s="407"/>
      <c r="VTR43" s="407"/>
      <c r="VTS43" s="407"/>
      <c r="VTT43" s="407"/>
      <c r="VTU43" s="407"/>
      <c r="VTV43" s="407"/>
      <c r="VTW43" s="407"/>
      <c r="VTX43" s="407"/>
      <c r="VTY43" s="407"/>
      <c r="VTZ43" s="407"/>
      <c r="VUA43" s="407"/>
      <c r="VUB43" s="407"/>
      <c r="VUC43" s="407"/>
      <c r="VUD43" s="407"/>
      <c r="VUE43" s="407"/>
      <c r="VUF43" s="407"/>
      <c r="VUG43" s="407"/>
      <c r="VUH43" s="407"/>
      <c r="VUI43" s="407"/>
      <c r="VUJ43" s="407"/>
      <c r="VUK43" s="407"/>
      <c r="VUL43" s="407"/>
      <c r="VUM43" s="407"/>
      <c r="VUN43" s="407"/>
      <c r="VUO43" s="407"/>
      <c r="VUP43" s="407"/>
      <c r="VUQ43" s="407"/>
      <c r="VUR43" s="407"/>
      <c r="VUS43" s="407"/>
      <c r="VUT43" s="407"/>
      <c r="VUU43" s="407"/>
      <c r="VUV43" s="407"/>
      <c r="VUW43" s="407"/>
      <c r="VUX43" s="407"/>
      <c r="VUY43" s="407"/>
      <c r="VUZ43" s="407"/>
      <c r="VVA43" s="407"/>
      <c r="VVB43" s="407"/>
      <c r="VVC43" s="407"/>
      <c r="VVD43" s="407"/>
      <c r="VVE43" s="407"/>
      <c r="VVF43" s="407"/>
      <c r="VVG43" s="407"/>
      <c r="VVH43" s="407"/>
      <c r="VVI43" s="407"/>
      <c r="VVJ43" s="407"/>
      <c r="VVK43" s="407"/>
      <c r="VVL43" s="407"/>
      <c r="VVM43" s="407"/>
      <c r="VVN43" s="407"/>
      <c r="VVO43" s="407"/>
      <c r="VVP43" s="407"/>
      <c r="VVQ43" s="407"/>
      <c r="VVR43" s="407"/>
      <c r="VVS43" s="407"/>
      <c r="VVT43" s="407"/>
      <c r="VVU43" s="407"/>
      <c r="VVV43" s="407"/>
      <c r="VVW43" s="407"/>
      <c r="VVX43" s="407"/>
      <c r="VVY43" s="407"/>
      <c r="VVZ43" s="407"/>
      <c r="VWA43" s="407"/>
      <c r="VWB43" s="407"/>
      <c r="VWC43" s="407"/>
      <c r="VWD43" s="407"/>
      <c r="VWE43" s="407"/>
      <c r="VWF43" s="407"/>
      <c r="VWG43" s="407"/>
      <c r="VWH43" s="407"/>
      <c r="VWI43" s="407"/>
      <c r="VWJ43" s="407"/>
      <c r="VWK43" s="407"/>
      <c r="VWL43" s="407"/>
      <c r="VWM43" s="407"/>
      <c r="VWN43" s="407"/>
      <c r="VWO43" s="407"/>
      <c r="VWP43" s="407"/>
      <c r="VWQ43" s="407"/>
      <c r="VWR43" s="407"/>
      <c r="VWS43" s="407"/>
      <c r="VWT43" s="407"/>
      <c r="VWU43" s="407"/>
      <c r="VWV43" s="407"/>
      <c r="VWW43" s="407"/>
      <c r="VWX43" s="407"/>
      <c r="VWY43" s="407"/>
      <c r="VWZ43" s="407"/>
      <c r="VXA43" s="407"/>
      <c r="VXB43" s="407"/>
      <c r="VXC43" s="407"/>
      <c r="VXD43" s="407"/>
      <c r="VXE43" s="407"/>
      <c r="VXF43" s="407"/>
      <c r="VXG43" s="407"/>
      <c r="VXH43" s="407"/>
      <c r="VXI43" s="407"/>
      <c r="VXJ43" s="407"/>
      <c r="VXK43" s="407"/>
      <c r="VXL43" s="407"/>
      <c r="VXM43" s="407"/>
      <c r="VXN43" s="407"/>
      <c r="VXO43" s="407"/>
      <c r="VXP43" s="407"/>
      <c r="VXQ43" s="407"/>
      <c r="VXR43" s="407"/>
      <c r="VXS43" s="407"/>
      <c r="VXT43" s="407"/>
      <c r="VXU43" s="407"/>
      <c r="VXV43" s="407"/>
      <c r="VXW43" s="407"/>
      <c r="VXX43" s="407"/>
      <c r="VXY43" s="407"/>
      <c r="VXZ43" s="407"/>
      <c r="VYA43" s="407"/>
      <c r="VYB43" s="407"/>
      <c r="VYC43" s="407"/>
      <c r="VYD43" s="407"/>
      <c r="VYE43" s="407"/>
      <c r="VYF43" s="407"/>
      <c r="VYG43" s="407"/>
      <c r="VYH43" s="407"/>
      <c r="VYI43" s="407"/>
      <c r="VYJ43" s="407"/>
      <c r="VYK43" s="407"/>
      <c r="VYL43" s="407"/>
      <c r="VYM43" s="407"/>
      <c r="VYN43" s="407"/>
      <c r="VYO43" s="407"/>
      <c r="VYP43" s="407"/>
      <c r="VYQ43" s="407"/>
      <c r="VYR43" s="407"/>
      <c r="VYS43" s="407"/>
      <c r="VYT43" s="407"/>
      <c r="VYU43" s="407"/>
      <c r="VYV43" s="407"/>
      <c r="VYW43" s="407"/>
      <c r="VYX43" s="407"/>
      <c r="VYY43" s="407"/>
      <c r="VYZ43" s="407"/>
      <c r="VZA43" s="407"/>
      <c r="VZB43" s="407"/>
      <c r="VZC43" s="407"/>
      <c r="VZD43" s="407"/>
      <c r="VZE43" s="407"/>
      <c r="VZF43" s="407"/>
      <c r="VZG43" s="407"/>
      <c r="VZH43" s="407"/>
      <c r="VZI43" s="407"/>
      <c r="VZJ43" s="407"/>
      <c r="VZK43" s="407"/>
      <c r="VZL43" s="407"/>
      <c r="VZM43" s="407"/>
      <c r="VZN43" s="407"/>
      <c r="VZO43" s="407"/>
      <c r="VZP43" s="407"/>
      <c r="VZQ43" s="407"/>
      <c r="VZR43" s="407"/>
      <c r="VZS43" s="407"/>
      <c r="VZT43" s="407"/>
      <c r="VZU43" s="407"/>
      <c r="VZV43" s="407"/>
      <c r="VZW43" s="407"/>
      <c r="VZX43" s="407"/>
      <c r="VZY43" s="407"/>
      <c r="VZZ43" s="407"/>
      <c r="WAA43" s="407"/>
      <c r="WAB43" s="407"/>
      <c r="WAC43" s="407"/>
      <c r="WAD43" s="407"/>
      <c r="WAE43" s="407"/>
      <c r="WAF43" s="407"/>
      <c r="WAG43" s="407"/>
      <c r="WAH43" s="407"/>
      <c r="WAI43" s="407"/>
      <c r="WAJ43" s="407"/>
      <c r="WAK43" s="407"/>
      <c r="WAL43" s="407"/>
      <c r="WAM43" s="407"/>
      <c r="WAN43" s="407"/>
      <c r="WAO43" s="407"/>
      <c r="WAP43" s="407"/>
      <c r="WAQ43" s="407"/>
      <c r="WAR43" s="407"/>
      <c r="WAS43" s="407"/>
      <c r="WAT43" s="407"/>
      <c r="WAU43" s="407"/>
      <c r="WAV43" s="407"/>
      <c r="WAW43" s="407"/>
      <c r="WAX43" s="407"/>
      <c r="WAY43" s="407"/>
      <c r="WAZ43" s="407"/>
      <c r="WBA43" s="407"/>
      <c r="WBB43" s="407"/>
      <c r="WBC43" s="407"/>
      <c r="WBD43" s="407"/>
      <c r="WBE43" s="407"/>
      <c r="WBF43" s="407"/>
      <c r="WBG43" s="407"/>
      <c r="WBH43" s="407"/>
      <c r="WBI43" s="407"/>
      <c r="WBJ43" s="407"/>
      <c r="WBK43" s="407"/>
      <c r="WBL43" s="407"/>
      <c r="WBM43" s="407"/>
      <c r="WBN43" s="407"/>
      <c r="WBO43" s="407"/>
      <c r="WBP43" s="407"/>
      <c r="WBQ43" s="407"/>
      <c r="WBR43" s="407"/>
      <c r="WBS43" s="407"/>
      <c r="WBT43" s="407"/>
      <c r="WBU43" s="407"/>
      <c r="WBV43" s="407"/>
      <c r="WBW43" s="407"/>
      <c r="WBX43" s="407"/>
      <c r="WBY43" s="407"/>
      <c r="WBZ43" s="407"/>
      <c r="WCA43" s="407"/>
      <c r="WCB43" s="407"/>
      <c r="WCC43" s="407"/>
      <c r="WCD43" s="407"/>
      <c r="WCE43" s="407"/>
      <c r="WCF43" s="407"/>
      <c r="WCG43" s="407"/>
      <c r="WCH43" s="407"/>
      <c r="WCI43" s="407"/>
      <c r="WCJ43" s="407"/>
      <c r="WCK43" s="407"/>
      <c r="WCL43" s="407"/>
      <c r="WCM43" s="407"/>
      <c r="WCN43" s="407"/>
      <c r="WCO43" s="407"/>
      <c r="WCP43" s="407"/>
      <c r="WCQ43" s="407"/>
      <c r="WCR43" s="407"/>
      <c r="WCS43" s="407"/>
      <c r="WCT43" s="407"/>
      <c r="WCU43" s="407"/>
      <c r="WCV43" s="407"/>
      <c r="WCW43" s="407"/>
      <c r="WCX43" s="407"/>
      <c r="WCY43" s="407"/>
      <c r="WCZ43" s="407"/>
      <c r="WDA43" s="407"/>
      <c r="WDB43" s="407"/>
      <c r="WDC43" s="407"/>
      <c r="WDD43" s="407"/>
      <c r="WDE43" s="407"/>
      <c r="WDF43" s="407"/>
      <c r="WDG43" s="407"/>
      <c r="WDH43" s="407"/>
      <c r="WDI43" s="407"/>
      <c r="WDJ43" s="407"/>
      <c r="WDK43" s="407"/>
      <c r="WDL43" s="407"/>
      <c r="WDM43" s="407"/>
      <c r="WDN43" s="407"/>
      <c r="WDO43" s="407"/>
      <c r="WDP43" s="407"/>
      <c r="WDQ43" s="407"/>
      <c r="WDR43" s="407"/>
      <c r="WDS43" s="407"/>
      <c r="WDT43" s="407"/>
      <c r="WDU43" s="407"/>
      <c r="WDV43" s="407"/>
      <c r="WDW43" s="407"/>
      <c r="WDX43" s="407"/>
      <c r="WDY43" s="407"/>
      <c r="WDZ43" s="407"/>
      <c r="WEA43" s="407"/>
      <c r="WEB43" s="407"/>
      <c r="WEC43" s="407"/>
      <c r="WED43" s="407"/>
      <c r="WEE43" s="407"/>
      <c r="WEF43" s="407"/>
      <c r="WEG43" s="407"/>
      <c r="WEH43" s="407"/>
      <c r="WEI43" s="407"/>
      <c r="WEJ43" s="407"/>
      <c r="WEK43" s="407"/>
      <c r="WEL43" s="407"/>
      <c r="WEM43" s="407"/>
      <c r="WEN43" s="407"/>
      <c r="WEO43" s="407"/>
      <c r="WEP43" s="407"/>
      <c r="WEQ43" s="407"/>
      <c r="WER43" s="407"/>
      <c r="WES43" s="407"/>
      <c r="WET43" s="407"/>
      <c r="WEU43" s="407"/>
      <c r="WEV43" s="407"/>
      <c r="WEW43" s="407"/>
      <c r="WEX43" s="407"/>
      <c r="WEY43" s="407"/>
      <c r="WEZ43" s="407"/>
      <c r="WFA43" s="407"/>
      <c r="WFB43" s="407"/>
      <c r="WFC43" s="407"/>
      <c r="WFD43" s="407"/>
      <c r="WFE43" s="407"/>
      <c r="WFF43" s="407"/>
      <c r="WFG43" s="407"/>
      <c r="WFH43" s="407"/>
      <c r="WFI43" s="407"/>
      <c r="WFJ43" s="407"/>
      <c r="WFK43" s="407"/>
      <c r="WFL43" s="407"/>
      <c r="WFM43" s="407"/>
      <c r="WFN43" s="407"/>
      <c r="WFO43" s="407"/>
      <c r="WFP43" s="407"/>
      <c r="WFQ43" s="407"/>
      <c r="WFR43" s="407"/>
      <c r="WFS43" s="407"/>
      <c r="WFT43" s="407"/>
      <c r="WFU43" s="407"/>
      <c r="WFV43" s="407"/>
      <c r="WFW43" s="407"/>
      <c r="WFX43" s="407"/>
      <c r="WFY43" s="407"/>
      <c r="WFZ43" s="407"/>
      <c r="WGA43" s="407"/>
      <c r="WGB43" s="407"/>
      <c r="WGC43" s="407"/>
      <c r="WGD43" s="407"/>
      <c r="WGE43" s="407"/>
      <c r="WGF43" s="407"/>
      <c r="WGG43" s="407"/>
      <c r="WGH43" s="407"/>
      <c r="WGI43" s="407"/>
      <c r="WGJ43" s="407"/>
      <c r="WGK43" s="407"/>
      <c r="WGL43" s="407"/>
      <c r="WGM43" s="407"/>
      <c r="WGN43" s="407"/>
      <c r="WGO43" s="407"/>
      <c r="WGP43" s="407"/>
      <c r="WGQ43" s="407"/>
      <c r="WGR43" s="407"/>
      <c r="WGS43" s="407"/>
      <c r="WGT43" s="407"/>
      <c r="WGU43" s="407"/>
      <c r="WGV43" s="407"/>
      <c r="WGW43" s="407"/>
      <c r="WGX43" s="407"/>
      <c r="WGY43" s="407"/>
      <c r="WGZ43" s="407"/>
      <c r="WHA43" s="407"/>
      <c r="WHB43" s="407"/>
      <c r="WHC43" s="407"/>
      <c r="WHD43" s="407"/>
      <c r="WHE43" s="407"/>
      <c r="WHF43" s="407"/>
      <c r="WHG43" s="407"/>
      <c r="WHH43" s="407"/>
      <c r="WHI43" s="407"/>
      <c r="WHJ43" s="407"/>
      <c r="WHK43" s="407"/>
      <c r="WHL43" s="407"/>
      <c r="WHM43" s="407"/>
      <c r="WHN43" s="407"/>
      <c r="WHO43" s="407"/>
      <c r="WHP43" s="407"/>
      <c r="WHQ43" s="407"/>
      <c r="WHR43" s="407"/>
      <c r="WHS43" s="407"/>
      <c r="WHT43" s="407"/>
      <c r="WHU43" s="407"/>
      <c r="WHV43" s="407"/>
      <c r="WHW43" s="407"/>
      <c r="WHX43" s="407"/>
      <c r="WHY43" s="407"/>
      <c r="WHZ43" s="407"/>
      <c r="WIA43" s="407"/>
      <c r="WIB43" s="407"/>
      <c r="WIC43" s="407"/>
      <c r="WID43" s="407"/>
      <c r="WIE43" s="407"/>
      <c r="WIF43" s="407"/>
      <c r="WIG43" s="407"/>
      <c r="WIH43" s="407"/>
      <c r="WII43" s="407"/>
      <c r="WIJ43" s="407"/>
      <c r="WIK43" s="407"/>
      <c r="WIL43" s="407"/>
      <c r="WIM43" s="407"/>
      <c r="WIN43" s="407"/>
      <c r="WIO43" s="407"/>
      <c r="WIP43" s="407"/>
      <c r="WIQ43" s="407"/>
      <c r="WIR43" s="407"/>
      <c r="WIS43" s="407"/>
      <c r="WIT43" s="407"/>
      <c r="WIU43" s="407"/>
      <c r="WIV43" s="407"/>
      <c r="WIW43" s="407"/>
      <c r="WIX43" s="407"/>
      <c r="WIY43" s="407"/>
      <c r="WIZ43" s="407"/>
      <c r="WJA43" s="407"/>
      <c r="WJB43" s="407"/>
      <c r="WJC43" s="407"/>
      <c r="WJD43" s="407"/>
      <c r="WJE43" s="407"/>
      <c r="WJF43" s="407"/>
      <c r="WJG43" s="407"/>
      <c r="WJH43" s="407"/>
      <c r="WJI43" s="407"/>
      <c r="WJJ43" s="407"/>
      <c r="WJK43" s="407"/>
      <c r="WJL43" s="407"/>
      <c r="WJM43" s="407"/>
      <c r="WJN43" s="407"/>
      <c r="WJO43" s="407"/>
      <c r="WJP43" s="407"/>
      <c r="WJQ43" s="407"/>
      <c r="WJR43" s="407"/>
      <c r="WJS43" s="407"/>
      <c r="WJT43" s="407"/>
      <c r="WJU43" s="407"/>
      <c r="WJV43" s="407"/>
      <c r="WJW43" s="407"/>
      <c r="WJX43" s="407"/>
      <c r="WJY43" s="407"/>
      <c r="WJZ43" s="407"/>
      <c r="WKA43" s="407"/>
      <c r="WKB43" s="407"/>
      <c r="WKC43" s="407"/>
      <c r="WKD43" s="407"/>
      <c r="WKE43" s="407"/>
      <c r="WKF43" s="407"/>
      <c r="WKG43" s="407"/>
      <c r="WKH43" s="407"/>
      <c r="WKI43" s="407"/>
      <c r="WKJ43" s="407"/>
      <c r="WKK43" s="407"/>
      <c r="WKL43" s="407"/>
      <c r="WKM43" s="407"/>
      <c r="WKN43" s="407"/>
      <c r="WKO43" s="407"/>
      <c r="WKP43" s="407"/>
      <c r="WKQ43" s="407"/>
      <c r="WKR43" s="407"/>
      <c r="WKS43" s="407"/>
      <c r="WKT43" s="407"/>
      <c r="WKU43" s="407"/>
      <c r="WKV43" s="407"/>
      <c r="WKW43" s="407"/>
      <c r="WKX43" s="407"/>
      <c r="WKY43" s="407"/>
      <c r="WKZ43" s="407"/>
      <c r="WLA43" s="407"/>
      <c r="WLB43" s="407"/>
      <c r="WLC43" s="407"/>
      <c r="WLD43" s="407"/>
      <c r="WLE43" s="407"/>
      <c r="WLF43" s="407"/>
      <c r="WLG43" s="407"/>
      <c r="WLH43" s="407"/>
      <c r="WLI43" s="407"/>
      <c r="WLJ43" s="407"/>
      <c r="WLK43" s="407"/>
      <c r="WLL43" s="407"/>
      <c r="WLM43" s="407"/>
      <c r="WLN43" s="407"/>
      <c r="WLO43" s="407"/>
      <c r="WLP43" s="407"/>
      <c r="WLQ43" s="407"/>
      <c r="WLR43" s="407"/>
      <c r="WLS43" s="407"/>
      <c r="WLT43" s="407"/>
      <c r="WLU43" s="407"/>
      <c r="WLV43" s="407"/>
      <c r="WLW43" s="407"/>
      <c r="WLX43" s="407"/>
      <c r="WLY43" s="407"/>
      <c r="WLZ43" s="407"/>
      <c r="WMA43" s="407"/>
      <c r="WMB43" s="407"/>
      <c r="WMC43" s="407"/>
      <c r="WMD43" s="407"/>
      <c r="WME43" s="407"/>
      <c r="WMF43" s="407"/>
      <c r="WMG43" s="407"/>
      <c r="WMH43" s="407"/>
      <c r="WMI43" s="407"/>
      <c r="WMJ43" s="407"/>
      <c r="WMK43" s="407"/>
      <c r="WML43" s="407"/>
      <c r="WMM43" s="407"/>
      <c r="WMN43" s="407"/>
      <c r="WMO43" s="407"/>
      <c r="WMP43" s="407"/>
      <c r="WMQ43" s="407"/>
      <c r="WMR43" s="407"/>
      <c r="WMS43" s="407"/>
      <c r="WMT43" s="407"/>
      <c r="WMU43" s="407"/>
      <c r="WMV43" s="407"/>
      <c r="WMW43" s="407"/>
      <c r="WMX43" s="407"/>
      <c r="WMY43" s="407"/>
      <c r="WMZ43" s="407"/>
      <c r="WNA43" s="407"/>
      <c r="WNB43" s="407"/>
      <c r="WNC43" s="407"/>
      <c r="WND43" s="407"/>
      <c r="WNE43" s="407"/>
      <c r="WNF43" s="407"/>
      <c r="WNG43" s="407"/>
      <c r="WNH43" s="407"/>
      <c r="WNI43" s="407"/>
      <c r="WNJ43" s="407"/>
      <c r="WNK43" s="407"/>
      <c r="WNL43" s="407"/>
      <c r="WNM43" s="407"/>
      <c r="WNN43" s="407"/>
      <c r="WNO43" s="407"/>
      <c r="WNP43" s="407"/>
      <c r="WNQ43" s="407"/>
      <c r="WNR43" s="407"/>
      <c r="WNS43" s="407"/>
      <c r="WNT43" s="407"/>
      <c r="WNU43" s="407"/>
      <c r="WNV43" s="407"/>
      <c r="WNW43" s="407"/>
      <c r="WNX43" s="407"/>
      <c r="WNY43" s="407"/>
      <c r="WNZ43" s="407"/>
      <c r="WOA43" s="407"/>
      <c r="WOB43" s="407"/>
      <c r="WOC43" s="407"/>
      <c r="WOD43" s="407"/>
      <c r="WOE43" s="407"/>
      <c r="WOF43" s="407"/>
      <c r="WOG43" s="407"/>
      <c r="WOH43" s="407"/>
      <c r="WOI43" s="407"/>
      <c r="WOJ43" s="407"/>
      <c r="WOK43" s="407"/>
      <c r="WOL43" s="407"/>
      <c r="WOM43" s="407"/>
      <c r="WON43" s="407"/>
      <c r="WOO43" s="407"/>
      <c r="WOP43" s="407"/>
      <c r="WOQ43" s="407"/>
      <c r="WOR43" s="407"/>
      <c r="WOS43" s="407"/>
      <c r="WOT43" s="407"/>
      <c r="WOU43" s="407"/>
      <c r="WOV43" s="407"/>
      <c r="WOW43" s="407"/>
      <c r="WOX43" s="407"/>
      <c r="WOY43" s="407"/>
      <c r="WOZ43" s="407"/>
      <c r="WPA43" s="407"/>
      <c r="WPB43" s="407"/>
      <c r="WPC43" s="407"/>
      <c r="WPD43" s="407"/>
      <c r="WPE43" s="407"/>
      <c r="WPF43" s="407"/>
      <c r="WPG43" s="407"/>
      <c r="WPH43" s="407"/>
      <c r="WPI43" s="407"/>
      <c r="WPJ43" s="407"/>
      <c r="WPK43" s="407"/>
      <c r="WPL43" s="407"/>
      <c r="WPM43" s="407"/>
      <c r="WPN43" s="407"/>
      <c r="WPO43" s="407"/>
      <c r="WPP43" s="407"/>
      <c r="WPQ43" s="407"/>
      <c r="WPR43" s="407"/>
      <c r="WPS43" s="407"/>
      <c r="WPT43" s="407"/>
      <c r="WPU43" s="407"/>
      <c r="WPV43" s="407"/>
      <c r="WPW43" s="407"/>
      <c r="WPX43" s="407"/>
      <c r="WPY43" s="407"/>
      <c r="WPZ43" s="407"/>
      <c r="WQA43" s="407"/>
      <c r="WQB43" s="407"/>
      <c r="WQC43" s="407"/>
      <c r="WQD43" s="407"/>
      <c r="WQE43" s="407"/>
      <c r="WQF43" s="407"/>
      <c r="WQG43" s="407"/>
      <c r="WQH43" s="407"/>
      <c r="WQI43" s="407"/>
      <c r="WQJ43" s="407"/>
      <c r="WQK43" s="407"/>
      <c r="WQL43" s="407"/>
      <c r="WQM43" s="407"/>
      <c r="WQN43" s="407"/>
      <c r="WQO43" s="407"/>
      <c r="WQP43" s="407"/>
      <c r="WQQ43" s="407"/>
      <c r="WQR43" s="407"/>
      <c r="WQS43" s="407"/>
      <c r="WQT43" s="407"/>
      <c r="WQU43" s="407"/>
      <c r="WQV43" s="407"/>
      <c r="WQW43" s="407"/>
      <c r="WQX43" s="407"/>
      <c r="WQY43" s="407"/>
      <c r="WQZ43" s="407"/>
      <c r="WRA43" s="407"/>
      <c r="WRB43" s="407"/>
      <c r="WRC43" s="407"/>
      <c r="WRD43" s="407"/>
      <c r="WRE43" s="407"/>
      <c r="WRF43" s="407"/>
      <c r="WRG43" s="407"/>
      <c r="WRH43" s="407"/>
      <c r="WRI43" s="407"/>
      <c r="WRJ43" s="407"/>
      <c r="WRK43" s="407"/>
      <c r="WRL43" s="407"/>
      <c r="WRM43" s="407"/>
      <c r="WRN43" s="407"/>
      <c r="WRO43" s="407"/>
      <c r="WRP43" s="407"/>
      <c r="WRQ43" s="407"/>
      <c r="WRR43" s="407"/>
      <c r="WRS43" s="407"/>
      <c r="WRT43" s="407"/>
      <c r="WRU43" s="407"/>
      <c r="WRV43" s="407"/>
      <c r="WRW43" s="407"/>
      <c r="WRX43" s="407"/>
      <c r="WRY43" s="407"/>
      <c r="WRZ43" s="407"/>
      <c r="WSA43" s="407"/>
      <c r="WSB43" s="407"/>
      <c r="WSC43" s="407"/>
      <c r="WSD43" s="407"/>
      <c r="WSE43" s="407"/>
      <c r="WSF43" s="407"/>
      <c r="WSG43" s="407"/>
      <c r="WSH43" s="407"/>
      <c r="WSI43" s="407"/>
      <c r="WSJ43" s="407"/>
      <c r="WSK43" s="407"/>
      <c r="WSL43" s="407"/>
      <c r="WSM43" s="407"/>
      <c r="WSN43" s="407"/>
      <c r="WSO43" s="407"/>
      <c r="WSP43" s="407"/>
      <c r="WSQ43" s="407"/>
      <c r="WSR43" s="407"/>
      <c r="WSS43" s="407"/>
      <c r="WST43" s="407"/>
      <c r="WSU43" s="407"/>
      <c r="WSV43" s="407"/>
      <c r="WSW43" s="407"/>
      <c r="WSX43" s="407"/>
      <c r="WSY43" s="407"/>
      <c r="WSZ43" s="407"/>
      <c r="WTA43" s="407"/>
      <c r="WTB43" s="407"/>
      <c r="WTC43" s="407"/>
      <c r="WTD43" s="407"/>
      <c r="WTE43" s="407"/>
      <c r="WTF43" s="407"/>
      <c r="WTG43" s="407"/>
      <c r="WTH43" s="407"/>
      <c r="WTI43" s="407"/>
      <c r="WTJ43" s="407"/>
      <c r="WTK43" s="407"/>
      <c r="WTL43" s="407"/>
      <c r="WTM43" s="407"/>
      <c r="WTN43" s="407"/>
      <c r="WTO43" s="407"/>
      <c r="WTP43" s="407"/>
      <c r="WTQ43" s="407"/>
      <c r="WTR43" s="407"/>
      <c r="WTS43" s="407"/>
      <c r="WTT43" s="407"/>
      <c r="WTU43" s="407"/>
      <c r="WTV43" s="407"/>
      <c r="WTW43" s="407"/>
      <c r="WTX43" s="407"/>
      <c r="WTY43" s="407"/>
      <c r="WTZ43" s="407"/>
      <c r="WUA43" s="407"/>
      <c r="WUB43" s="407"/>
      <c r="WUC43" s="407"/>
      <c r="WUD43" s="407"/>
      <c r="WUE43" s="407"/>
      <c r="WUF43" s="407"/>
      <c r="WUG43" s="407"/>
      <c r="WUH43" s="407"/>
      <c r="WUI43" s="407"/>
      <c r="WUJ43" s="407"/>
      <c r="WUK43" s="407"/>
      <c r="WUL43" s="407"/>
      <c r="WUM43" s="407"/>
      <c r="WUN43" s="407"/>
      <c r="WUO43" s="407"/>
      <c r="WUP43" s="407"/>
      <c r="WUQ43" s="407"/>
      <c r="WUR43" s="407"/>
      <c r="WUS43" s="407"/>
      <c r="WUT43" s="407"/>
      <c r="WUU43" s="407"/>
      <c r="WUV43" s="407"/>
      <c r="WUW43" s="407"/>
      <c r="WUX43" s="407"/>
      <c r="WUY43" s="407"/>
      <c r="WUZ43" s="407"/>
      <c r="WVA43" s="407"/>
      <c r="WVB43" s="407"/>
      <c r="WVC43" s="407"/>
      <c r="WVD43" s="407"/>
      <c r="WVE43" s="407"/>
      <c r="WVF43" s="407"/>
      <c r="WVG43" s="407"/>
      <c r="WVH43" s="407"/>
      <c r="WVI43" s="407"/>
      <c r="WVJ43" s="407"/>
      <c r="WVK43" s="407"/>
      <c r="WVL43" s="407"/>
      <c r="WVM43" s="407"/>
      <c r="WVN43" s="407"/>
      <c r="WVO43" s="407"/>
      <c r="WVP43" s="407"/>
      <c r="WVQ43" s="407"/>
      <c r="WVR43" s="407"/>
      <c r="WVS43" s="407"/>
      <c r="WVT43" s="407"/>
    </row>
  </sheetData>
  <mergeCells count="8">
    <mergeCell ref="G2:G3"/>
    <mergeCell ref="B22:F22"/>
    <mergeCell ref="A2:A3"/>
    <mergeCell ref="B2:B3"/>
    <mergeCell ref="C2:C3"/>
    <mergeCell ref="D2:D3"/>
    <mergeCell ref="E2:E3"/>
    <mergeCell ref="F2:F3"/>
  </mergeCells>
  <printOptions horizontalCentered="1"/>
  <pageMargins left="0.75" right="0.5" top="0.5" bottom="0.5" header="0" footer="0"/>
  <pageSetup paperSize="9" scale="66"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D884B-1506-46CE-932B-CD3502DC34D9}">
  <sheetPr>
    <tabColor theme="4" tint="-0.499984740745262"/>
    <pageSetUpPr fitToPage="1"/>
  </sheetPr>
  <dimension ref="A1:J61"/>
  <sheetViews>
    <sheetView view="pageBreakPreview" topLeftCell="A13" zoomScaleNormal="100" zoomScaleSheetLayoutView="100" workbookViewId="0">
      <selection activeCell="I14" sqref="I14"/>
    </sheetView>
  </sheetViews>
  <sheetFormatPr defaultColWidth="9.109375" defaultRowHeight="14.4"/>
  <cols>
    <col min="1" max="1" width="7.6640625" style="449" customWidth="1"/>
    <col min="2" max="2" width="51.6640625" style="416" customWidth="1"/>
    <col min="3" max="4" width="12" style="416" customWidth="1"/>
    <col min="5" max="5" width="11.44140625" style="193" customWidth="1"/>
    <col min="6" max="6" width="20.44140625" style="193" customWidth="1"/>
    <col min="7" max="7" width="9.33203125" style="416" bestFit="1" customWidth="1"/>
    <col min="8" max="8" width="9.109375" style="416"/>
    <col min="9" max="9" width="11.109375" style="416" bestFit="1" customWidth="1"/>
    <col min="10" max="16384" width="9.109375" style="416"/>
  </cols>
  <sheetData>
    <row r="1" spans="1:6" s="414" customFormat="1" ht="27" customHeight="1">
      <c r="A1" s="412" t="s">
        <v>942</v>
      </c>
      <c r="B1" s="413"/>
      <c r="C1" s="695"/>
      <c r="D1" s="695"/>
      <c r="E1" s="695"/>
      <c r="F1" s="696"/>
    </row>
    <row r="2" spans="1:6" ht="13.2">
      <c r="A2" s="415" t="s">
        <v>554</v>
      </c>
      <c r="B2" s="415" t="s">
        <v>11</v>
      </c>
      <c r="C2" s="415" t="s">
        <v>20</v>
      </c>
      <c r="D2" s="415" t="s">
        <v>555</v>
      </c>
      <c r="E2" s="358" t="s">
        <v>22</v>
      </c>
      <c r="F2" s="358" t="s">
        <v>556</v>
      </c>
    </row>
    <row r="3" spans="1:6" ht="22.5" customHeight="1">
      <c r="A3" s="417">
        <v>9.1</v>
      </c>
      <c r="B3" s="418" t="s">
        <v>557</v>
      </c>
      <c r="C3" s="419"/>
      <c r="D3" s="419"/>
      <c r="E3" s="420"/>
      <c r="F3" s="420"/>
    </row>
    <row r="4" spans="1:6" ht="15" customHeight="1">
      <c r="A4" s="421" t="s">
        <v>943</v>
      </c>
      <c r="B4" s="422" t="s">
        <v>559</v>
      </c>
      <c r="C4" s="421" t="s">
        <v>560</v>
      </c>
      <c r="D4" s="423">
        <v>100</v>
      </c>
      <c r="E4" s="424"/>
      <c r="F4" s="424"/>
    </row>
    <row r="5" spans="1:6" ht="15" customHeight="1">
      <c r="A5" s="421" t="s">
        <v>944</v>
      </c>
      <c r="B5" s="425" t="s">
        <v>562</v>
      </c>
      <c r="C5" s="426" t="s">
        <v>560</v>
      </c>
      <c r="D5" s="427">
        <v>100</v>
      </c>
      <c r="E5" s="428"/>
      <c r="F5" s="428"/>
    </row>
    <row r="6" spans="1:6" ht="15" customHeight="1">
      <c r="A6" s="421" t="s">
        <v>945</v>
      </c>
      <c r="B6" s="425" t="s">
        <v>563</v>
      </c>
      <c r="C6" s="426" t="s">
        <v>560</v>
      </c>
      <c r="D6" s="427">
        <v>50</v>
      </c>
      <c r="E6" s="428"/>
      <c r="F6" s="428"/>
    </row>
    <row r="7" spans="1:6" ht="15" customHeight="1">
      <c r="A7" s="421" t="s">
        <v>946</v>
      </c>
      <c r="B7" s="425" t="s">
        <v>564</v>
      </c>
      <c r="C7" s="426" t="s">
        <v>560</v>
      </c>
      <c r="D7" s="427">
        <v>50</v>
      </c>
      <c r="E7" s="428"/>
      <c r="F7" s="428"/>
    </row>
    <row r="8" spans="1:6" ht="15" customHeight="1">
      <c r="A8" s="421" t="s">
        <v>947</v>
      </c>
      <c r="B8" s="425" t="s">
        <v>565</v>
      </c>
      <c r="C8" s="426" t="s">
        <v>560</v>
      </c>
      <c r="D8" s="427">
        <v>50</v>
      </c>
      <c r="E8" s="428"/>
      <c r="F8" s="428"/>
    </row>
    <row r="9" spans="1:6" ht="15" customHeight="1">
      <c r="A9" s="421" t="s">
        <v>948</v>
      </c>
      <c r="B9" s="425" t="s">
        <v>566</v>
      </c>
      <c r="C9" s="426" t="s">
        <v>560</v>
      </c>
      <c r="D9" s="427">
        <v>50</v>
      </c>
      <c r="E9" s="428"/>
      <c r="F9" s="428"/>
    </row>
    <row r="10" spans="1:6" ht="15" customHeight="1">
      <c r="A10" s="421" t="s">
        <v>949</v>
      </c>
      <c r="B10" s="425" t="s">
        <v>567</v>
      </c>
      <c r="C10" s="426" t="s">
        <v>560</v>
      </c>
      <c r="D10" s="427">
        <v>50</v>
      </c>
      <c r="E10" s="428"/>
      <c r="F10" s="428"/>
    </row>
    <row r="11" spans="1:6" ht="15" customHeight="1">
      <c r="A11" s="421" t="s">
        <v>950</v>
      </c>
      <c r="B11" s="425" t="s">
        <v>568</v>
      </c>
      <c r="C11" s="426" t="s">
        <v>560</v>
      </c>
      <c r="D11" s="427">
        <v>50</v>
      </c>
      <c r="E11" s="428"/>
      <c r="F11" s="428"/>
    </row>
    <row r="12" spans="1:6" ht="15" customHeight="1">
      <c r="A12" s="421" t="s">
        <v>951</v>
      </c>
      <c r="B12" s="425" t="s">
        <v>569</v>
      </c>
      <c r="C12" s="426" t="s">
        <v>560</v>
      </c>
      <c r="D12" s="427">
        <v>50</v>
      </c>
      <c r="E12" s="428"/>
      <c r="F12" s="428"/>
    </row>
    <row r="13" spans="1:6" ht="15" customHeight="1">
      <c r="A13" s="421" t="s">
        <v>952</v>
      </c>
      <c r="B13" s="425" t="s">
        <v>570</v>
      </c>
      <c r="C13" s="426" t="s">
        <v>560</v>
      </c>
      <c r="D13" s="429">
        <v>50</v>
      </c>
      <c r="E13" s="428"/>
      <c r="F13" s="428"/>
    </row>
    <row r="14" spans="1:6" ht="15" customHeight="1">
      <c r="A14" s="417">
        <v>9.1999999999999993</v>
      </c>
      <c r="B14" s="418" t="s">
        <v>571</v>
      </c>
      <c r="C14" s="419"/>
      <c r="D14" s="419"/>
      <c r="E14" s="430"/>
      <c r="F14" s="430"/>
    </row>
    <row r="15" spans="1:6" ht="15" customHeight="1">
      <c r="A15" s="421" t="s">
        <v>953</v>
      </c>
      <c r="B15" s="431" t="s">
        <v>573</v>
      </c>
      <c r="C15" s="432" t="s">
        <v>574</v>
      </c>
      <c r="D15" s="433">
        <v>20</v>
      </c>
      <c r="E15" s="428"/>
      <c r="F15" s="428"/>
    </row>
    <row r="16" spans="1:6" ht="15" customHeight="1">
      <c r="A16" s="421" t="s">
        <v>954</v>
      </c>
      <c r="B16" s="434" t="s">
        <v>576</v>
      </c>
      <c r="C16" s="435" t="s">
        <v>49</v>
      </c>
      <c r="D16" s="435">
        <v>10</v>
      </c>
      <c r="E16" s="428"/>
      <c r="F16" s="428"/>
    </row>
    <row r="17" spans="1:6" ht="15" customHeight="1">
      <c r="A17" s="421" t="s">
        <v>955</v>
      </c>
      <c r="B17" s="434" t="s">
        <v>577</v>
      </c>
      <c r="C17" s="435" t="s">
        <v>49</v>
      </c>
      <c r="D17" s="435">
        <v>10</v>
      </c>
      <c r="E17" s="428"/>
      <c r="F17" s="428"/>
    </row>
    <row r="18" spans="1:6" ht="15" customHeight="1">
      <c r="A18" s="421" t="s">
        <v>956</v>
      </c>
      <c r="B18" s="434" t="s">
        <v>578</v>
      </c>
      <c r="C18" s="435" t="s">
        <v>49</v>
      </c>
      <c r="D18" s="435">
        <v>10</v>
      </c>
      <c r="E18" s="428"/>
      <c r="F18" s="428"/>
    </row>
    <row r="19" spans="1:6" ht="15" customHeight="1">
      <c r="A19" s="421" t="s">
        <v>957</v>
      </c>
      <c r="B19" s="434" t="s">
        <v>579</v>
      </c>
      <c r="C19" s="435" t="s">
        <v>49</v>
      </c>
      <c r="D19" s="435">
        <v>10</v>
      </c>
      <c r="E19" s="428"/>
      <c r="F19" s="428"/>
    </row>
    <row r="20" spans="1:6" ht="15" customHeight="1">
      <c r="A20" s="421" t="s">
        <v>958</v>
      </c>
      <c r="B20" s="434" t="s">
        <v>580</v>
      </c>
      <c r="C20" s="435" t="s">
        <v>49</v>
      </c>
      <c r="D20" s="435">
        <v>10</v>
      </c>
      <c r="E20" s="428"/>
      <c r="F20" s="428"/>
    </row>
    <row r="21" spans="1:6" ht="15" customHeight="1">
      <c r="A21" s="421" t="s">
        <v>959</v>
      </c>
      <c r="B21" s="434" t="s">
        <v>581</v>
      </c>
      <c r="C21" s="435" t="s">
        <v>582</v>
      </c>
      <c r="D21" s="435">
        <v>10</v>
      </c>
      <c r="E21" s="428"/>
      <c r="F21" s="428"/>
    </row>
    <row r="22" spans="1:6" ht="15" customHeight="1">
      <c r="A22" s="421" t="s">
        <v>960</v>
      </c>
      <c r="B22" s="434" t="s">
        <v>583</v>
      </c>
      <c r="C22" s="435" t="s">
        <v>80</v>
      </c>
      <c r="D22" s="435">
        <v>100</v>
      </c>
      <c r="E22" s="428"/>
      <c r="F22" s="428"/>
    </row>
    <row r="23" spans="1:6" ht="15" customHeight="1">
      <c r="A23" s="421" t="s">
        <v>961</v>
      </c>
      <c r="B23" s="434" t="s">
        <v>584</v>
      </c>
      <c r="C23" s="435" t="s">
        <v>80</v>
      </c>
      <c r="D23" s="435">
        <v>100</v>
      </c>
      <c r="E23" s="428"/>
      <c r="F23" s="428"/>
    </row>
    <row r="24" spans="1:6" ht="15" customHeight="1">
      <c r="A24" s="421" t="s">
        <v>962</v>
      </c>
      <c r="B24" s="434" t="s">
        <v>585</v>
      </c>
      <c r="C24" s="435" t="s">
        <v>7</v>
      </c>
      <c r="D24" s="435">
        <v>50</v>
      </c>
      <c r="E24" s="428"/>
      <c r="F24" s="428"/>
    </row>
    <row r="25" spans="1:6" ht="15" customHeight="1">
      <c r="A25" s="421" t="s">
        <v>963</v>
      </c>
      <c r="B25" s="434" t="s">
        <v>586</v>
      </c>
      <c r="C25" s="435" t="s">
        <v>7</v>
      </c>
      <c r="D25" s="435">
        <v>50</v>
      </c>
      <c r="E25" s="428"/>
      <c r="F25" s="428"/>
    </row>
    <row r="26" spans="1:6" ht="15" customHeight="1">
      <c r="A26" s="421" t="s">
        <v>964</v>
      </c>
      <c r="B26" s="434" t="s">
        <v>587</v>
      </c>
      <c r="C26" s="435" t="s">
        <v>7</v>
      </c>
      <c r="D26" s="435">
        <v>50</v>
      </c>
      <c r="E26" s="428"/>
      <c r="F26" s="428"/>
    </row>
    <row r="27" spans="1:6" ht="15" customHeight="1">
      <c r="A27" s="421" t="s">
        <v>965</v>
      </c>
      <c r="B27" s="434" t="s">
        <v>588</v>
      </c>
      <c r="C27" s="435" t="s">
        <v>49</v>
      </c>
      <c r="D27" s="435">
        <v>10</v>
      </c>
      <c r="E27" s="428"/>
      <c r="F27" s="428"/>
    </row>
    <row r="28" spans="1:6" ht="15" customHeight="1">
      <c r="A28" s="421" t="s">
        <v>966</v>
      </c>
      <c r="B28" s="434" t="s">
        <v>589</v>
      </c>
      <c r="C28" s="435" t="s">
        <v>49</v>
      </c>
      <c r="D28" s="435">
        <v>10</v>
      </c>
      <c r="E28" s="428"/>
      <c r="F28" s="428"/>
    </row>
    <row r="29" spans="1:6" ht="15" customHeight="1">
      <c r="A29" s="421" t="s">
        <v>967</v>
      </c>
      <c r="B29" s="434" t="s">
        <v>590</v>
      </c>
      <c r="C29" s="435" t="s">
        <v>97</v>
      </c>
      <c r="D29" s="435">
        <v>10</v>
      </c>
      <c r="E29" s="428"/>
      <c r="F29" s="428"/>
    </row>
    <row r="30" spans="1:6" ht="15" customHeight="1">
      <c r="A30" s="421" t="s">
        <v>968</v>
      </c>
      <c r="B30" s="434" t="s">
        <v>591</v>
      </c>
      <c r="C30" s="435" t="s">
        <v>592</v>
      </c>
      <c r="D30" s="435">
        <v>10</v>
      </c>
      <c r="E30" s="428"/>
      <c r="F30" s="428"/>
    </row>
    <row r="31" spans="1:6" ht="15" customHeight="1">
      <c r="A31" s="421" t="s">
        <v>969</v>
      </c>
      <c r="B31" s="434" t="s">
        <v>593</v>
      </c>
      <c r="C31" s="435" t="s">
        <v>592</v>
      </c>
      <c r="D31" s="435">
        <v>10</v>
      </c>
      <c r="E31" s="428"/>
      <c r="F31" s="428"/>
    </row>
    <row r="32" spans="1:6" ht="15" customHeight="1">
      <c r="A32" s="421" t="s">
        <v>970</v>
      </c>
      <c r="B32" s="434" t="s">
        <v>594</v>
      </c>
      <c r="C32" s="435" t="s">
        <v>595</v>
      </c>
      <c r="D32" s="435">
        <v>100</v>
      </c>
      <c r="E32" s="428"/>
      <c r="F32" s="428"/>
    </row>
    <row r="33" spans="1:10" ht="15" customHeight="1">
      <c r="A33" s="421" t="s">
        <v>971</v>
      </c>
      <c r="B33" s="434" t="s">
        <v>596</v>
      </c>
      <c r="C33" s="435" t="s">
        <v>595</v>
      </c>
      <c r="D33" s="435">
        <v>100</v>
      </c>
      <c r="E33" s="428"/>
      <c r="F33" s="428"/>
    </row>
    <row r="34" spans="1:10" ht="15" customHeight="1">
      <c r="A34" s="421" t="s">
        <v>972</v>
      </c>
      <c r="B34" s="434" t="s">
        <v>597</v>
      </c>
      <c r="C34" s="435" t="s">
        <v>595</v>
      </c>
      <c r="D34" s="435">
        <v>100</v>
      </c>
      <c r="E34" s="428"/>
      <c r="F34" s="428"/>
    </row>
    <row r="35" spans="1:10" ht="15" customHeight="1">
      <c r="A35" s="421" t="s">
        <v>973</v>
      </c>
      <c r="B35" s="434" t="s">
        <v>598</v>
      </c>
      <c r="C35" s="435" t="s">
        <v>49</v>
      </c>
      <c r="D35" s="435">
        <v>20</v>
      </c>
      <c r="E35" s="428"/>
      <c r="F35" s="428"/>
    </row>
    <row r="36" spans="1:10" ht="15" customHeight="1">
      <c r="A36" s="421" t="s">
        <v>974</v>
      </c>
      <c r="B36" s="434" t="s">
        <v>599</v>
      </c>
      <c r="C36" s="435" t="s">
        <v>32</v>
      </c>
      <c r="D36" s="435">
        <v>10</v>
      </c>
      <c r="E36" s="428"/>
      <c r="F36" s="428"/>
    </row>
    <row r="37" spans="1:10" ht="15" customHeight="1">
      <c r="A37" s="421" t="s">
        <v>975</v>
      </c>
      <c r="B37" s="434" t="s">
        <v>600</v>
      </c>
      <c r="C37" s="435" t="s">
        <v>49</v>
      </c>
      <c r="D37" s="435">
        <v>2</v>
      </c>
      <c r="E37" s="428"/>
      <c r="F37" s="428"/>
    </row>
    <row r="38" spans="1:10" ht="15" customHeight="1">
      <c r="A38" s="417">
        <v>9.3000000000000007</v>
      </c>
      <c r="B38" s="418" t="s">
        <v>601</v>
      </c>
      <c r="C38" s="419"/>
      <c r="D38" s="419"/>
      <c r="E38" s="430"/>
      <c r="F38" s="430"/>
    </row>
    <row r="39" spans="1:10" ht="15" customHeight="1">
      <c r="A39" s="421" t="s">
        <v>976</v>
      </c>
      <c r="B39" s="434" t="s">
        <v>603</v>
      </c>
      <c r="C39" s="421" t="s">
        <v>560</v>
      </c>
      <c r="D39" s="436">
        <v>8</v>
      </c>
      <c r="E39" s="428"/>
      <c r="F39" s="428"/>
    </row>
    <row r="40" spans="1:10" ht="15" customHeight="1">
      <c r="A40" s="421" t="s">
        <v>977</v>
      </c>
      <c r="B40" s="434" t="s">
        <v>605</v>
      </c>
      <c r="C40" s="436" t="s">
        <v>560</v>
      </c>
      <c r="D40" s="436">
        <v>8</v>
      </c>
      <c r="E40" s="428"/>
      <c r="F40" s="428"/>
    </row>
    <row r="41" spans="1:10" ht="15" customHeight="1">
      <c r="A41" s="421" t="s">
        <v>978</v>
      </c>
      <c r="B41" s="434" t="s">
        <v>607</v>
      </c>
      <c r="C41" s="426" t="s">
        <v>608</v>
      </c>
      <c r="D41" s="436">
        <v>8</v>
      </c>
      <c r="E41" s="428"/>
      <c r="F41" s="428"/>
      <c r="J41" s="437" t="s">
        <v>609</v>
      </c>
    </row>
    <row r="42" spans="1:10" ht="15" customHeight="1">
      <c r="A42" s="421" t="s">
        <v>979</v>
      </c>
      <c r="B42" s="434" t="s">
        <v>611</v>
      </c>
      <c r="C42" s="426" t="s">
        <v>560</v>
      </c>
      <c r="D42" s="436">
        <v>8</v>
      </c>
      <c r="E42" s="428"/>
      <c r="F42" s="428"/>
    </row>
    <row r="43" spans="1:10" ht="15" customHeight="1">
      <c r="A43" s="421" t="s">
        <v>980</v>
      </c>
      <c r="B43" s="434" t="s">
        <v>612</v>
      </c>
      <c r="C43" s="426" t="s">
        <v>560</v>
      </c>
      <c r="D43" s="436">
        <v>8</v>
      </c>
      <c r="E43" s="428"/>
      <c r="F43" s="428"/>
      <c r="H43" s="416">
        <v>1250</v>
      </c>
      <c r="I43" s="416">
        <v>1.25</v>
      </c>
      <c r="J43" s="416">
        <f>+H43*1.25</f>
        <v>1562.5</v>
      </c>
    </row>
    <row r="44" spans="1:10" ht="15" customHeight="1">
      <c r="A44" s="421" t="s">
        <v>981</v>
      </c>
      <c r="B44" s="438" t="s">
        <v>613</v>
      </c>
      <c r="C44" s="439" t="s">
        <v>560</v>
      </c>
      <c r="D44" s="436">
        <v>8</v>
      </c>
      <c r="E44" s="440"/>
      <c r="F44" s="428"/>
      <c r="H44" s="416">
        <v>5000</v>
      </c>
      <c r="J44" s="416">
        <f>+H44*1.25</f>
        <v>6250</v>
      </c>
    </row>
    <row r="45" spans="1:10" ht="15" customHeight="1">
      <c r="A45" s="421" t="s">
        <v>982</v>
      </c>
      <c r="B45" s="438" t="s">
        <v>614</v>
      </c>
      <c r="C45" s="439" t="s">
        <v>560</v>
      </c>
      <c r="D45" s="436">
        <v>8</v>
      </c>
      <c r="E45" s="440"/>
      <c r="F45" s="428"/>
      <c r="H45" s="416">
        <v>1850</v>
      </c>
      <c r="J45" s="416">
        <f>+H45*1.25</f>
        <v>2312.5</v>
      </c>
    </row>
    <row r="46" spans="1:10" ht="15" customHeight="1">
      <c r="A46" s="421" t="s">
        <v>983</v>
      </c>
      <c r="B46" s="438" t="s">
        <v>615</v>
      </c>
      <c r="C46" s="439" t="s">
        <v>560</v>
      </c>
      <c r="D46" s="436">
        <v>8</v>
      </c>
      <c r="E46" s="440"/>
      <c r="F46" s="428"/>
    </row>
    <row r="47" spans="1:10" ht="15" customHeight="1">
      <c r="A47" s="421" t="s">
        <v>984</v>
      </c>
      <c r="B47" s="441" t="s">
        <v>616</v>
      </c>
      <c r="C47" s="439" t="s">
        <v>560</v>
      </c>
      <c r="D47" s="436">
        <v>8</v>
      </c>
      <c r="E47" s="442"/>
      <c r="F47" s="428"/>
    </row>
    <row r="48" spans="1:10" ht="15" customHeight="1">
      <c r="A48" s="421" t="s">
        <v>985</v>
      </c>
      <c r="B48" s="441" t="s">
        <v>617</v>
      </c>
      <c r="C48" s="439" t="s">
        <v>560</v>
      </c>
      <c r="D48" s="436">
        <v>8</v>
      </c>
      <c r="E48" s="442"/>
      <c r="F48" s="428"/>
    </row>
    <row r="49" spans="1:9" ht="15" customHeight="1">
      <c r="A49" s="421" t="s">
        <v>986</v>
      </c>
      <c r="B49" s="443" t="s">
        <v>618</v>
      </c>
      <c r="C49" s="439" t="s">
        <v>560</v>
      </c>
      <c r="D49" s="436">
        <v>8</v>
      </c>
      <c r="E49" s="444"/>
      <c r="F49" s="428"/>
    </row>
    <row r="50" spans="1:9" ht="15" customHeight="1">
      <c r="A50" s="421" t="s">
        <v>987</v>
      </c>
      <c r="B50" s="443" t="s">
        <v>619</v>
      </c>
      <c r="C50" s="445" t="s">
        <v>560</v>
      </c>
      <c r="D50" s="436">
        <v>5</v>
      </c>
      <c r="E50" s="444"/>
      <c r="F50" s="428"/>
    </row>
    <row r="51" spans="1:9" ht="15" customHeight="1">
      <c r="A51" s="421" t="s">
        <v>988</v>
      </c>
      <c r="B51" s="443" t="s">
        <v>620</v>
      </c>
      <c r="C51" s="445" t="s">
        <v>560</v>
      </c>
      <c r="D51" s="436">
        <v>8</v>
      </c>
      <c r="E51" s="444"/>
      <c r="F51" s="428"/>
    </row>
    <row r="52" spans="1:9" ht="15" customHeight="1">
      <c r="A52" s="421" t="s">
        <v>989</v>
      </c>
      <c r="B52" s="443" t="s">
        <v>621</v>
      </c>
      <c r="C52" s="445" t="s">
        <v>622</v>
      </c>
      <c r="D52" s="436">
        <v>10</v>
      </c>
      <c r="E52" s="444"/>
      <c r="F52" s="428"/>
    </row>
    <row r="53" spans="1:9" ht="15" customHeight="1">
      <c r="A53" s="421" t="s">
        <v>990</v>
      </c>
      <c r="B53" s="443" t="s">
        <v>623</v>
      </c>
      <c r="C53" s="445" t="s">
        <v>622</v>
      </c>
      <c r="D53" s="436">
        <v>10</v>
      </c>
      <c r="E53" s="444"/>
      <c r="F53" s="428"/>
    </row>
    <row r="54" spans="1:9" ht="15" customHeight="1">
      <c r="A54" s="421" t="s">
        <v>991</v>
      </c>
      <c r="B54" s="443" t="s">
        <v>624</v>
      </c>
      <c r="C54" s="445" t="s">
        <v>560</v>
      </c>
      <c r="D54" s="436">
        <v>10</v>
      </c>
      <c r="E54" s="444"/>
      <c r="F54" s="428"/>
    </row>
    <row r="55" spans="1:9" ht="15" customHeight="1">
      <c r="A55" s="421" t="s">
        <v>992</v>
      </c>
      <c r="B55" s="443" t="s">
        <v>625</v>
      </c>
      <c r="C55" s="445" t="s">
        <v>560</v>
      </c>
      <c r="D55" s="436">
        <v>10</v>
      </c>
      <c r="E55" s="444"/>
      <c r="F55" s="428"/>
    </row>
    <row r="56" spans="1:9" ht="15" customHeight="1">
      <c r="A56" s="421" t="s">
        <v>993</v>
      </c>
      <c r="B56" s="443" t="s">
        <v>626</v>
      </c>
      <c r="C56" s="445" t="s">
        <v>560</v>
      </c>
      <c r="D56" s="436">
        <v>10</v>
      </c>
      <c r="E56" s="444"/>
      <c r="F56" s="428"/>
    </row>
    <row r="57" spans="1:9" ht="15" customHeight="1">
      <c r="A57" s="421" t="s">
        <v>994</v>
      </c>
      <c r="B57" s="443" t="s">
        <v>627</v>
      </c>
      <c r="C57" s="445" t="s">
        <v>560</v>
      </c>
      <c r="D57" s="436">
        <v>10</v>
      </c>
      <c r="E57" s="444"/>
      <c r="F57" s="428"/>
    </row>
    <row r="58" spans="1:9" ht="15" customHeight="1">
      <c r="A58" s="421" t="s">
        <v>995</v>
      </c>
      <c r="B58" s="443" t="s">
        <v>628</v>
      </c>
      <c r="C58" s="445" t="s">
        <v>608</v>
      </c>
      <c r="D58" s="436">
        <v>10</v>
      </c>
      <c r="E58" s="444"/>
      <c r="F58" s="428"/>
    </row>
    <row r="59" spans="1:9" ht="15" customHeight="1">
      <c r="A59" s="421" t="s">
        <v>996</v>
      </c>
      <c r="B59" s="443" t="s">
        <v>629</v>
      </c>
      <c r="C59" s="445" t="s">
        <v>560</v>
      </c>
      <c r="D59" s="436">
        <v>10</v>
      </c>
      <c r="E59" s="444"/>
      <c r="F59" s="428"/>
    </row>
    <row r="60" spans="1:9" ht="15" customHeight="1">
      <c r="A60" s="421" t="s">
        <v>997</v>
      </c>
      <c r="B60" s="443" t="s">
        <v>630</v>
      </c>
      <c r="C60" s="445" t="s">
        <v>622</v>
      </c>
      <c r="D60" s="436">
        <v>10</v>
      </c>
      <c r="E60" s="444"/>
      <c r="F60" s="428"/>
    </row>
    <row r="61" spans="1:9" ht="15.6">
      <c r="A61" s="446"/>
      <c r="B61" s="697" t="s">
        <v>998</v>
      </c>
      <c r="C61" s="698"/>
      <c r="D61" s="698"/>
      <c r="E61" s="698"/>
      <c r="F61" s="447">
        <f>SUM(F4:F60)</f>
        <v>0</v>
      </c>
      <c r="I61" s="448">
        <f>F61-15000000</f>
        <v>-15000000</v>
      </c>
    </row>
  </sheetData>
  <mergeCells count="2">
    <mergeCell ref="C1:F1"/>
    <mergeCell ref="B61:E61"/>
  </mergeCells>
  <phoneticPr fontId="31" type="noConversion"/>
  <printOptions horizontalCentered="1"/>
  <pageMargins left="0.75" right="0.5" top="0.5" bottom="0.5" header="0" footer="0"/>
  <pageSetup paperSize="9" scale="77"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F8D3-D3F7-48DF-B7D6-C1ADF88210C1}">
  <sheetPr>
    <tabColor rgb="FF00B050"/>
  </sheetPr>
  <dimension ref="A1:R235"/>
  <sheetViews>
    <sheetView view="pageBreakPreview" zoomScale="90" zoomScaleNormal="100" zoomScaleSheetLayoutView="90" workbookViewId="0">
      <pane ySplit="2" topLeftCell="A117" activePane="bottomLeft" state="frozen"/>
      <selection activeCell="E15" sqref="E15"/>
      <selection pane="bottomLeft" activeCell="E15" sqref="E15"/>
    </sheetView>
  </sheetViews>
  <sheetFormatPr defaultColWidth="9.109375" defaultRowHeight="13.2"/>
  <cols>
    <col min="1" max="1" width="26.5546875" style="78" customWidth="1"/>
    <col min="2" max="5" width="10.6640625" style="78" customWidth="1"/>
    <col min="6" max="7" width="12.6640625" style="78" customWidth="1"/>
    <col min="8" max="8" width="5.5546875" style="78" customWidth="1"/>
    <col min="9" max="10" width="12.6640625" style="78" customWidth="1"/>
    <col min="11" max="11" width="10.33203125" style="78" bestFit="1" customWidth="1"/>
    <col min="12" max="12" width="10" style="78" bestFit="1" customWidth="1"/>
    <col min="13" max="15" width="9.109375" style="78"/>
    <col min="16" max="16" width="11.109375" style="78" bestFit="1" customWidth="1"/>
    <col min="17" max="16384" width="9.109375" style="78"/>
  </cols>
  <sheetData>
    <row r="1" spans="1:12" ht="20.100000000000001" customHeight="1">
      <c r="A1" s="662" t="s">
        <v>451</v>
      </c>
      <c r="B1" s="663"/>
      <c r="C1" s="663"/>
      <c r="D1" s="663"/>
      <c r="E1" s="663"/>
      <c r="F1" s="663"/>
      <c r="G1" s="663"/>
      <c r="H1" s="663"/>
      <c r="I1" s="663"/>
      <c r="J1" s="664"/>
    </row>
    <row r="2" spans="1:12" s="81" customFormat="1" ht="30" customHeight="1">
      <c r="A2" s="79"/>
      <c r="B2" s="80" t="s">
        <v>136</v>
      </c>
      <c r="C2" s="80" t="s">
        <v>137</v>
      </c>
      <c r="D2" s="80" t="s">
        <v>9</v>
      </c>
      <c r="E2" s="80" t="s">
        <v>138</v>
      </c>
      <c r="F2" s="80" t="s">
        <v>139</v>
      </c>
      <c r="G2" s="80" t="s">
        <v>140</v>
      </c>
      <c r="H2" s="80" t="s">
        <v>141</v>
      </c>
      <c r="I2" s="80" t="s">
        <v>142</v>
      </c>
      <c r="J2" s="80" t="s">
        <v>143</v>
      </c>
      <c r="L2" s="82"/>
    </row>
    <row r="3" spans="1:12" ht="24.9" customHeight="1">
      <c r="A3" s="665" t="s">
        <v>144</v>
      </c>
      <c r="B3" s="666"/>
      <c r="C3" s="666"/>
      <c r="D3" s="666"/>
      <c r="E3" s="666"/>
      <c r="F3" s="666"/>
      <c r="G3" s="666"/>
      <c r="H3" s="666"/>
      <c r="I3" s="666"/>
      <c r="J3" s="667"/>
    </row>
    <row r="4" spans="1:12" ht="15">
      <c r="A4" s="668" t="s">
        <v>145</v>
      </c>
      <c r="B4" s="669"/>
      <c r="C4" s="669"/>
      <c r="D4" s="669"/>
      <c r="E4" s="669"/>
      <c r="F4" s="670"/>
      <c r="G4" s="83"/>
      <c r="H4" s="84"/>
      <c r="I4" s="83"/>
      <c r="J4" s="83"/>
    </row>
    <row r="5" spans="1:12" ht="15">
      <c r="A5" s="272" t="str">
        <f>'6Sheet1'!F1</f>
        <v>Nailing Area 01</v>
      </c>
      <c r="B5" s="86"/>
      <c r="C5" s="87"/>
      <c r="D5" s="88"/>
      <c r="E5" s="87"/>
      <c r="F5" s="86"/>
      <c r="G5" s="87"/>
      <c r="H5" s="87"/>
      <c r="I5" s="87"/>
      <c r="J5" s="89"/>
      <c r="L5" s="90"/>
    </row>
    <row r="6" spans="1:12" ht="15">
      <c r="A6" s="273" t="str">
        <f>'6Sheet1'!F3</f>
        <v>~CS01</v>
      </c>
      <c r="B6" s="91">
        <f>'6Sheet1'!H3</f>
        <v>0</v>
      </c>
      <c r="C6" s="91">
        <f>'6Sheet1'!I3</f>
        <v>0</v>
      </c>
      <c r="D6" s="88"/>
      <c r="E6" s="87"/>
      <c r="F6" s="86">
        <f>B6*C6</f>
        <v>0</v>
      </c>
      <c r="G6" s="87"/>
      <c r="H6" s="274" t="s">
        <v>119</v>
      </c>
      <c r="I6" s="89">
        <f>F6*1.1</f>
        <v>0</v>
      </c>
      <c r="J6" s="255">
        <f>ROUNDUP(I6,2)</f>
        <v>0</v>
      </c>
      <c r="L6" s="90"/>
    </row>
    <row r="7" spans="1:12" ht="15">
      <c r="A7" s="273" t="str">
        <f>'6Sheet1'!F4</f>
        <v>CS01-CS02</v>
      </c>
      <c r="B7" s="91">
        <f>'6Sheet1'!H4</f>
        <v>0</v>
      </c>
      <c r="C7" s="91">
        <f>'6Sheet1'!I4</f>
        <v>0</v>
      </c>
      <c r="D7" s="88"/>
      <c r="E7" s="87"/>
      <c r="F7" s="86">
        <f t="shared" ref="F7:F36" si="0">B7*C7</f>
        <v>0</v>
      </c>
      <c r="G7" s="87"/>
      <c r="H7" s="274" t="s">
        <v>119</v>
      </c>
      <c r="I7" s="89">
        <f t="shared" ref="I7:I36" si="1">F7*1.1</f>
        <v>0</v>
      </c>
      <c r="J7" s="255">
        <f t="shared" ref="J7:J36" si="2">ROUNDUP(I7,2)</f>
        <v>0</v>
      </c>
      <c r="L7" s="90"/>
    </row>
    <row r="8" spans="1:12" ht="15">
      <c r="A8" s="273" t="str">
        <f>'6Sheet1'!F5</f>
        <v>CS02-CS03</v>
      </c>
      <c r="B8" s="91">
        <f>'6Sheet1'!H5</f>
        <v>0</v>
      </c>
      <c r="C8" s="91">
        <f>'6Sheet1'!I5</f>
        <v>0</v>
      </c>
      <c r="D8" s="88"/>
      <c r="E8" s="87"/>
      <c r="F8" s="86">
        <f t="shared" si="0"/>
        <v>0</v>
      </c>
      <c r="G8" s="87"/>
      <c r="H8" s="274" t="s">
        <v>119</v>
      </c>
      <c r="I8" s="89">
        <f t="shared" si="1"/>
        <v>0</v>
      </c>
      <c r="J8" s="255">
        <f t="shared" si="2"/>
        <v>0</v>
      </c>
      <c r="L8" s="90"/>
    </row>
    <row r="9" spans="1:12" ht="15">
      <c r="A9" s="273" t="str">
        <f>'6Sheet1'!F6</f>
        <v>CS02-CS04</v>
      </c>
      <c r="B9" s="91">
        <f>'6Sheet1'!H6</f>
        <v>0</v>
      </c>
      <c r="C9" s="91">
        <f>'6Sheet1'!I6</f>
        <v>0</v>
      </c>
      <c r="D9" s="88"/>
      <c r="E9" s="87"/>
      <c r="F9" s="86">
        <f t="shared" si="0"/>
        <v>0</v>
      </c>
      <c r="G9" s="87"/>
      <c r="H9" s="274" t="s">
        <v>119</v>
      </c>
      <c r="I9" s="89">
        <f t="shared" si="1"/>
        <v>0</v>
      </c>
      <c r="J9" s="255">
        <f t="shared" si="2"/>
        <v>0</v>
      </c>
      <c r="L9" s="90"/>
    </row>
    <row r="10" spans="1:12" ht="15">
      <c r="A10" s="273" t="str">
        <f>'6Sheet1'!F7</f>
        <v>CS04~</v>
      </c>
      <c r="B10" s="91">
        <f>'6Sheet1'!H7</f>
        <v>0</v>
      </c>
      <c r="C10" s="91">
        <f>'6Sheet1'!I7</f>
        <v>0</v>
      </c>
      <c r="D10" s="88"/>
      <c r="E10" s="87"/>
      <c r="F10" s="86">
        <f t="shared" si="0"/>
        <v>0</v>
      </c>
      <c r="G10" s="87"/>
      <c r="H10" s="274" t="s">
        <v>119</v>
      </c>
      <c r="I10" s="89">
        <f t="shared" si="1"/>
        <v>0</v>
      </c>
      <c r="J10" s="255">
        <f t="shared" si="2"/>
        <v>0</v>
      </c>
      <c r="L10" s="90"/>
    </row>
    <row r="11" spans="1:12" ht="15">
      <c r="A11" s="95"/>
      <c r="B11" s="96"/>
      <c r="C11" s="86"/>
      <c r="D11" s="88"/>
      <c r="E11" s="87"/>
      <c r="F11" s="86"/>
      <c r="G11" s="87"/>
      <c r="H11" s="274"/>
      <c r="I11" s="89"/>
      <c r="J11" s="89"/>
      <c r="L11" s="90"/>
    </row>
    <row r="12" spans="1:12" ht="15">
      <c r="A12" s="273" t="str">
        <f>'6Sheet1'!F9</f>
        <v>Retaining wall</v>
      </c>
      <c r="B12" s="96"/>
      <c r="C12" s="86"/>
      <c r="D12" s="88"/>
      <c r="E12" s="87"/>
      <c r="F12" s="86"/>
      <c r="G12" s="87"/>
      <c r="H12" s="274"/>
      <c r="I12" s="89"/>
      <c r="J12" s="89"/>
      <c r="L12" s="90"/>
    </row>
    <row r="13" spans="1:12" ht="15">
      <c r="A13" s="273" t="str">
        <f>'6Sheet1'!F13</f>
        <v>~CS01</v>
      </c>
      <c r="B13" s="96">
        <f>'6Sheet1'!H13</f>
        <v>7.55</v>
      </c>
      <c r="C13" s="86">
        <f>'6Sheet1'!I13</f>
        <v>6</v>
      </c>
      <c r="D13" s="88"/>
      <c r="E13" s="87"/>
      <c r="F13" s="86">
        <f t="shared" si="0"/>
        <v>45.3</v>
      </c>
      <c r="G13" s="87"/>
      <c r="H13" s="274" t="s">
        <v>119</v>
      </c>
      <c r="I13" s="89">
        <f t="shared" si="1"/>
        <v>49.83</v>
      </c>
      <c r="J13" s="255">
        <f t="shared" si="2"/>
        <v>49.83</v>
      </c>
      <c r="L13" s="90"/>
    </row>
    <row r="14" spans="1:12" ht="15">
      <c r="A14" s="273" t="str">
        <f>'6Sheet1'!F14</f>
        <v>CS01-CS02</v>
      </c>
      <c r="B14" s="96">
        <f>'6Sheet1'!H14</f>
        <v>5</v>
      </c>
      <c r="C14" s="86">
        <f>'6Sheet1'!I14</f>
        <v>6</v>
      </c>
      <c r="D14" s="88"/>
      <c r="E14" s="87"/>
      <c r="F14" s="86">
        <f t="shared" si="0"/>
        <v>30</v>
      </c>
      <c r="G14" s="87"/>
      <c r="H14" s="274" t="s">
        <v>119</v>
      </c>
      <c r="I14" s="89">
        <f t="shared" si="1"/>
        <v>33</v>
      </c>
      <c r="J14" s="255">
        <f t="shared" si="2"/>
        <v>33</v>
      </c>
      <c r="L14" s="90"/>
    </row>
    <row r="15" spans="1:12" ht="15">
      <c r="A15" s="273" t="str">
        <f>'6Sheet1'!F15</f>
        <v>CS02-CS03</v>
      </c>
      <c r="B15" s="96">
        <f>'6Sheet1'!H15</f>
        <v>5.05</v>
      </c>
      <c r="C15" s="86">
        <f>'6Sheet1'!I15</f>
        <v>6</v>
      </c>
      <c r="D15" s="88"/>
      <c r="E15" s="87"/>
      <c r="F15" s="86">
        <f t="shared" si="0"/>
        <v>30.299999999999997</v>
      </c>
      <c r="G15" s="87"/>
      <c r="H15" s="274" t="s">
        <v>119</v>
      </c>
      <c r="I15" s="89">
        <f t="shared" si="1"/>
        <v>33.33</v>
      </c>
      <c r="J15" s="255">
        <f t="shared" si="2"/>
        <v>33.33</v>
      </c>
      <c r="L15" s="90"/>
    </row>
    <row r="16" spans="1:12" ht="15">
      <c r="A16" s="273" t="str">
        <f>'6Sheet1'!F16</f>
        <v>CS03-CS04</v>
      </c>
      <c r="B16" s="96">
        <f>'6Sheet1'!H16</f>
        <v>5.05</v>
      </c>
      <c r="C16" s="86">
        <f>'6Sheet1'!I16</f>
        <v>6</v>
      </c>
      <c r="D16" s="88"/>
      <c r="E16" s="87"/>
      <c r="F16" s="86">
        <f t="shared" si="0"/>
        <v>30.299999999999997</v>
      </c>
      <c r="G16" s="87"/>
      <c r="H16" s="274" t="s">
        <v>119</v>
      </c>
      <c r="I16" s="89">
        <f t="shared" si="1"/>
        <v>33.33</v>
      </c>
      <c r="J16" s="255">
        <f t="shared" si="2"/>
        <v>33.33</v>
      </c>
      <c r="L16" s="90"/>
    </row>
    <row r="17" spans="1:12" ht="15">
      <c r="A17" s="273"/>
      <c r="B17" s="96"/>
      <c r="C17" s="86"/>
      <c r="D17" s="88"/>
      <c r="E17" s="87"/>
      <c r="F17" s="86"/>
      <c r="G17" s="87"/>
      <c r="H17" s="274"/>
      <c r="I17" s="89"/>
      <c r="J17" s="89"/>
      <c r="L17" s="90"/>
    </row>
    <row r="18" spans="1:12" ht="15">
      <c r="A18" s="273" t="str">
        <f>'6Sheet1'!F22</f>
        <v>Gabion Wall Type 4</v>
      </c>
      <c r="B18" s="96"/>
      <c r="C18" s="86"/>
      <c r="D18" s="88"/>
      <c r="E18" s="87"/>
      <c r="F18" s="86"/>
      <c r="G18" s="87"/>
      <c r="H18" s="274"/>
      <c r="I18" s="89"/>
      <c r="J18" s="89"/>
      <c r="L18" s="90"/>
    </row>
    <row r="19" spans="1:12" ht="15">
      <c r="A19" s="273" t="str">
        <f>'6Sheet1'!F24</f>
        <v>~CS A</v>
      </c>
      <c r="B19" s="96">
        <f>'6Sheet1'!H24</f>
        <v>0</v>
      </c>
      <c r="C19" s="86">
        <f>'6Sheet1'!I24</f>
        <v>0</v>
      </c>
      <c r="D19" s="88"/>
      <c r="E19" s="87"/>
      <c r="F19" s="86">
        <f t="shared" si="0"/>
        <v>0</v>
      </c>
      <c r="G19" s="87"/>
      <c r="H19" s="274" t="s">
        <v>119</v>
      </c>
      <c r="I19" s="89">
        <f t="shared" si="1"/>
        <v>0</v>
      </c>
      <c r="J19" s="255">
        <f t="shared" si="2"/>
        <v>0</v>
      </c>
      <c r="L19" s="90"/>
    </row>
    <row r="20" spans="1:12" ht="15">
      <c r="A20" s="273" t="str">
        <f>'6Sheet1'!F25</f>
        <v>CS A-CS B</v>
      </c>
      <c r="B20" s="96">
        <f>'6Sheet1'!H25</f>
        <v>0</v>
      </c>
      <c r="C20" s="86">
        <f>'6Sheet1'!I25</f>
        <v>0</v>
      </c>
      <c r="D20" s="88"/>
      <c r="E20" s="87"/>
      <c r="F20" s="86">
        <f t="shared" si="0"/>
        <v>0</v>
      </c>
      <c r="G20" s="87"/>
      <c r="H20" s="274" t="s">
        <v>119</v>
      </c>
      <c r="I20" s="89">
        <f t="shared" si="1"/>
        <v>0</v>
      </c>
      <c r="J20" s="255">
        <f t="shared" si="2"/>
        <v>0</v>
      </c>
      <c r="L20" s="90"/>
    </row>
    <row r="21" spans="1:12" ht="15">
      <c r="A21" s="273" t="str">
        <f>'6Sheet1'!F26</f>
        <v>CS B~</v>
      </c>
      <c r="B21" s="96">
        <f>'6Sheet1'!H26</f>
        <v>0</v>
      </c>
      <c r="C21" s="86">
        <f>'6Sheet1'!I26</f>
        <v>0</v>
      </c>
      <c r="D21" s="88"/>
      <c r="E21" s="87"/>
      <c r="F21" s="86">
        <f t="shared" si="0"/>
        <v>0</v>
      </c>
      <c r="G21" s="87"/>
      <c r="H21" s="274" t="s">
        <v>119</v>
      </c>
      <c r="I21" s="89">
        <f t="shared" si="1"/>
        <v>0</v>
      </c>
      <c r="J21" s="255">
        <f t="shared" si="2"/>
        <v>0</v>
      </c>
      <c r="L21" s="90"/>
    </row>
    <row r="22" spans="1:12" ht="15">
      <c r="A22" s="273">
        <f>'6Sheet1'!F27</f>
        <v>0</v>
      </c>
      <c r="B22" s="96">
        <f>'6Sheet1'!H27</f>
        <v>0</v>
      </c>
      <c r="C22" s="86">
        <f>'6Sheet1'!I27</f>
        <v>0</v>
      </c>
      <c r="D22" s="88"/>
      <c r="E22" s="87"/>
      <c r="F22" s="86">
        <f t="shared" si="0"/>
        <v>0</v>
      </c>
      <c r="G22" s="87"/>
      <c r="H22" s="274" t="s">
        <v>119</v>
      </c>
      <c r="I22" s="89">
        <f t="shared" si="1"/>
        <v>0</v>
      </c>
      <c r="J22" s="255">
        <f t="shared" si="2"/>
        <v>0</v>
      </c>
      <c r="L22" s="90"/>
    </row>
    <row r="23" spans="1:12" ht="15">
      <c r="A23" s="273"/>
      <c r="B23" s="96"/>
      <c r="C23" s="86"/>
      <c r="D23" s="88"/>
      <c r="E23" s="87"/>
      <c r="F23" s="86"/>
      <c r="G23" s="87"/>
      <c r="H23" s="274"/>
      <c r="I23" s="89"/>
      <c r="J23" s="89"/>
      <c r="L23" s="90"/>
    </row>
    <row r="24" spans="1:12" ht="15">
      <c r="A24" s="273" t="str">
        <f>'6Sheet1'!F29</f>
        <v>CS07</v>
      </c>
      <c r="B24" s="96">
        <f>'6Sheet1'!H29</f>
        <v>0</v>
      </c>
      <c r="C24" s="86">
        <f>'6Sheet1'!I29</f>
        <v>0</v>
      </c>
      <c r="D24" s="88"/>
      <c r="E24" s="87"/>
      <c r="F24" s="86">
        <f t="shared" si="0"/>
        <v>0</v>
      </c>
      <c r="G24" s="87"/>
      <c r="H24" s="274" t="s">
        <v>119</v>
      </c>
      <c r="I24" s="89">
        <f t="shared" si="1"/>
        <v>0</v>
      </c>
      <c r="J24" s="255">
        <f t="shared" si="2"/>
        <v>0</v>
      </c>
      <c r="L24" s="90"/>
    </row>
    <row r="25" spans="1:12" ht="15">
      <c r="A25" s="273"/>
      <c r="B25" s="96"/>
      <c r="C25" s="86"/>
      <c r="D25" s="88"/>
      <c r="E25" s="87"/>
      <c r="F25" s="86"/>
      <c r="G25" s="87"/>
      <c r="H25" s="274"/>
      <c r="I25" s="89"/>
      <c r="J25" s="89"/>
      <c r="L25" s="90"/>
    </row>
    <row r="26" spans="1:12" ht="15">
      <c r="A26" s="273" t="str">
        <f>'6Sheet1'!F31</f>
        <v>Gabion Wall Type 3</v>
      </c>
      <c r="B26" s="96"/>
      <c r="C26" s="86"/>
      <c r="D26" s="88"/>
      <c r="E26" s="87"/>
      <c r="F26" s="86"/>
      <c r="G26" s="87"/>
      <c r="H26" s="274"/>
      <c r="I26" s="89"/>
      <c r="J26" s="89"/>
      <c r="L26" s="90"/>
    </row>
    <row r="27" spans="1:12" ht="15">
      <c r="A27" s="273" t="str">
        <f>'6Sheet1'!F33</f>
        <v>~CS05</v>
      </c>
      <c r="B27" s="96">
        <f>'6Sheet1'!H33</f>
        <v>0</v>
      </c>
      <c r="C27" s="86">
        <f>'6Sheet1'!I33</f>
        <v>0</v>
      </c>
      <c r="D27" s="88"/>
      <c r="E27" s="87"/>
      <c r="F27" s="86">
        <f t="shared" si="0"/>
        <v>0</v>
      </c>
      <c r="G27" s="87"/>
      <c r="H27" s="274" t="s">
        <v>119</v>
      </c>
      <c r="I27" s="89">
        <f t="shared" si="1"/>
        <v>0</v>
      </c>
      <c r="J27" s="255">
        <f t="shared" si="2"/>
        <v>0</v>
      </c>
      <c r="L27" s="90"/>
    </row>
    <row r="28" spans="1:12" ht="15">
      <c r="A28" s="273" t="str">
        <f>'6Sheet1'!F34</f>
        <v>CS05-CS06</v>
      </c>
      <c r="B28" s="96">
        <f>'6Sheet1'!H34</f>
        <v>0</v>
      </c>
      <c r="C28" s="86">
        <f>'6Sheet1'!I34</f>
        <v>0</v>
      </c>
      <c r="D28" s="88"/>
      <c r="E28" s="87"/>
      <c r="F28" s="86">
        <f t="shared" si="0"/>
        <v>0</v>
      </c>
      <c r="G28" s="87"/>
      <c r="H28" s="274" t="s">
        <v>119</v>
      </c>
      <c r="I28" s="89">
        <f t="shared" si="1"/>
        <v>0</v>
      </c>
      <c r="J28" s="255">
        <f t="shared" si="2"/>
        <v>0</v>
      </c>
      <c r="L28" s="90"/>
    </row>
    <row r="29" spans="1:12" ht="15">
      <c r="A29" s="273" t="str">
        <f>'6Sheet1'!F35</f>
        <v>CS06~</v>
      </c>
      <c r="B29" s="96">
        <f>'6Sheet1'!H35</f>
        <v>0</v>
      </c>
      <c r="C29" s="86">
        <f>'6Sheet1'!I35</f>
        <v>0</v>
      </c>
      <c r="D29" s="88"/>
      <c r="E29" s="87"/>
      <c r="F29" s="86">
        <f t="shared" si="0"/>
        <v>0</v>
      </c>
      <c r="G29" s="87"/>
      <c r="H29" s="274" t="s">
        <v>119</v>
      </c>
      <c r="I29" s="89">
        <f t="shared" si="1"/>
        <v>0</v>
      </c>
      <c r="J29" s="255">
        <f t="shared" si="2"/>
        <v>0</v>
      </c>
      <c r="L29" s="90"/>
    </row>
    <row r="30" spans="1:12" ht="15">
      <c r="A30" s="273"/>
      <c r="B30" s="96"/>
      <c r="C30" s="86"/>
      <c r="D30" s="88"/>
      <c r="E30" s="87"/>
      <c r="F30" s="86"/>
      <c r="G30" s="87"/>
      <c r="H30" s="274"/>
      <c r="I30" s="89"/>
      <c r="J30" s="89"/>
      <c r="L30" s="90"/>
    </row>
    <row r="31" spans="1:12" ht="15">
      <c r="A31" s="273" t="str">
        <f>'6Sheet1'!F39</f>
        <v>Gabion Wall Type 5</v>
      </c>
      <c r="B31" s="96"/>
      <c r="C31" s="86"/>
      <c r="D31" s="88"/>
      <c r="E31" s="87"/>
      <c r="F31" s="86"/>
      <c r="G31" s="87"/>
      <c r="H31" s="274"/>
      <c r="I31" s="89"/>
      <c r="J31" s="89"/>
      <c r="L31" s="90"/>
    </row>
    <row r="32" spans="1:12" ht="15">
      <c r="A32" s="273" t="str">
        <f>'6Sheet1'!F41</f>
        <v>~CS05</v>
      </c>
      <c r="B32" s="96">
        <f>'6Sheet1'!H41</f>
        <v>0</v>
      </c>
      <c r="C32" s="86">
        <f>'6Sheet1'!I41</f>
        <v>0</v>
      </c>
      <c r="D32" s="88"/>
      <c r="E32" s="87"/>
      <c r="F32" s="86">
        <f t="shared" si="0"/>
        <v>0</v>
      </c>
      <c r="G32" s="87"/>
      <c r="H32" s="274" t="s">
        <v>119</v>
      </c>
      <c r="I32" s="89">
        <f t="shared" si="1"/>
        <v>0</v>
      </c>
      <c r="J32" s="255">
        <f t="shared" si="2"/>
        <v>0</v>
      </c>
      <c r="L32" s="90"/>
    </row>
    <row r="33" spans="1:12" ht="15">
      <c r="A33" s="273" t="str">
        <f>'6Sheet1'!F42</f>
        <v>CS05-CS06</v>
      </c>
      <c r="B33" s="96">
        <f>'6Sheet1'!H42</f>
        <v>0</v>
      </c>
      <c r="C33" s="86">
        <f>'6Sheet1'!I42</f>
        <v>0</v>
      </c>
      <c r="D33" s="88"/>
      <c r="E33" s="87"/>
      <c r="F33" s="86">
        <f t="shared" si="0"/>
        <v>0</v>
      </c>
      <c r="G33" s="87"/>
      <c r="H33" s="274" t="s">
        <v>119</v>
      </c>
      <c r="I33" s="89">
        <f t="shared" si="1"/>
        <v>0</v>
      </c>
      <c r="J33" s="255">
        <f t="shared" si="2"/>
        <v>0</v>
      </c>
      <c r="L33" s="90"/>
    </row>
    <row r="34" spans="1:12" ht="15">
      <c r="A34" s="273" t="str">
        <f>'6Sheet1'!F43</f>
        <v>CS06-CS07</v>
      </c>
      <c r="B34" s="96">
        <f>'6Sheet1'!H43</f>
        <v>0</v>
      </c>
      <c r="C34" s="86">
        <f>'6Sheet1'!I43</f>
        <v>0</v>
      </c>
      <c r="D34" s="88"/>
      <c r="E34" s="87"/>
      <c r="F34" s="86">
        <f t="shared" si="0"/>
        <v>0</v>
      </c>
      <c r="G34" s="87"/>
      <c r="H34" s="274" t="s">
        <v>119</v>
      </c>
      <c r="I34" s="89">
        <f t="shared" si="1"/>
        <v>0</v>
      </c>
      <c r="J34" s="255">
        <f t="shared" si="2"/>
        <v>0</v>
      </c>
      <c r="L34" s="90"/>
    </row>
    <row r="35" spans="1:12" ht="15">
      <c r="A35" s="273" t="str">
        <f>'6Sheet1'!F44</f>
        <v>CS07-CS08</v>
      </c>
      <c r="B35" s="96">
        <f>'6Sheet1'!H44</f>
        <v>0</v>
      </c>
      <c r="C35" s="86">
        <f>'6Sheet1'!I44</f>
        <v>0</v>
      </c>
      <c r="D35" s="88"/>
      <c r="E35" s="87"/>
      <c r="F35" s="86">
        <f t="shared" si="0"/>
        <v>0</v>
      </c>
      <c r="G35" s="87"/>
      <c r="H35" s="274" t="s">
        <v>119</v>
      </c>
      <c r="I35" s="89">
        <f t="shared" si="1"/>
        <v>0</v>
      </c>
      <c r="J35" s="255">
        <f t="shared" si="2"/>
        <v>0</v>
      </c>
      <c r="L35" s="90"/>
    </row>
    <row r="36" spans="1:12" ht="15">
      <c r="A36" s="273" t="str">
        <f>'6Sheet1'!F45</f>
        <v>CS08~</v>
      </c>
      <c r="B36" s="96">
        <f>'6Sheet1'!H45</f>
        <v>0</v>
      </c>
      <c r="C36" s="86">
        <f>'6Sheet1'!I45</f>
        <v>0</v>
      </c>
      <c r="D36" s="88"/>
      <c r="E36" s="87"/>
      <c r="F36" s="86">
        <f t="shared" si="0"/>
        <v>0</v>
      </c>
      <c r="G36" s="87"/>
      <c r="H36" s="274" t="s">
        <v>119</v>
      </c>
      <c r="I36" s="89">
        <f t="shared" si="1"/>
        <v>0</v>
      </c>
      <c r="J36" s="255">
        <f t="shared" si="2"/>
        <v>0</v>
      </c>
      <c r="L36" s="90"/>
    </row>
    <row r="37" spans="1:12" ht="15">
      <c r="A37" s="273"/>
      <c r="B37" s="96"/>
      <c r="C37" s="86"/>
      <c r="D37" s="88"/>
      <c r="E37" s="87"/>
      <c r="F37" s="86"/>
      <c r="G37" s="87"/>
      <c r="H37" s="87"/>
      <c r="I37" s="89"/>
      <c r="J37" s="89"/>
      <c r="L37" s="90"/>
    </row>
    <row r="38" spans="1:12" ht="15">
      <c r="A38" s="92"/>
      <c r="B38" s="86"/>
      <c r="C38" s="86"/>
      <c r="D38" s="88"/>
      <c r="E38" s="87"/>
      <c r="F38" s="86"/>
      <c r="G38" s="87"/>
      <c r="H38" s="87"/>
      <c r="I38" s="89"/>
      <c r="J38" s="253">
        <f>SUM(J6:J37)</f>
        <v>149.49</v>
      </c>
      <c r="L38" s="90"/>
    </row>
    <row r="39" spans="1:12" ht="15">
      <c r="A39" s="95"/>
      <c r="B39" s="96"/>
      <c r="C39" s="97"/>
      <c r="D39" s="98"/>
      <c r="E39" s="99"/>
      <c r="F39" s="96"/>
      <c r="G39" s="99"/>
      <c r="H39" s="99"/>
      <c r="I39" s="100"/>
      <c r="J39" s="101"/>
    </row>
    <row r="40" spans="1:12" ht="15">
      <c r="A40" s="665" t="s">
        <v>147</v>
      </c>
      <c r="B40" s="666"/>
      <c r="C40" s="666"/>
      <c r="D40" s="666"/>
      <c r="E40" s="666"/>
      <c r="F40" s="666"/>
      <c r="G40" s="666"/>
      <c r="H40" s="666"/>
      <c r="I40" s="666"/>
      <c r="J40" s="667"/>
    </row>
    <row r="41" spans="1:12" ht="15">
      <c r="A41" s="671" t="s">
        <v>148</v>
      </c>
      <c r="B41" s="672"/>
      <c r="C41" s="672"/>
      <c r="D41" s="672"/>
      <c r="E41" s="672"/>
      <c r="F41" s="673"/>
      <c r="G41" s="83"/>
      <c r="H41" s="84"/>
      <c r="I41" s="84"/>
      <c r="J41" s="83"/>
      <c r="K41" s="102"/>
    </row>
    <row r="42" spans="1:12" ht="15">
      <c r="A42" s="671" t="s">
        <v>149</v>
      </c>
      <c r="B42" s="672"/>
      <c r="C42" s="672"/>
      <c r="D42" s="672"/>
      <c r="E42" s="672"/>
      <c r="F42" s="673"/>
      <c r="G42" s="83"/>
      <c r="H42" s="84"/>
      <c r="I42" s="83"/>
      <c r="J42" s="83"/>
      <c r="L42" s="90"/>
    </row>
    <row r="43" spans="1:12" ht="15">
      <c r="A43" s="671" t="s">
        <v>150</v>
      </c>
      <c r="B43" s="672"/>
      <c r="C43" s="672"/>
      <c r="D43" s="672"/>
      <c r="E43" s="672"/>
      <c r="F43" s="673"/>
      <c r="G43" s="103"/>
      <c r="H43" s="104"/>
      <c r="I43" s="103"/>
      <c r="J43" s="103"/>
      <c r="L43" s="90"/>
    </row>
    <row r="44" spans="1:12" ht="15">
      <c r="A44" s="92" t="s">
        <v>151</v>
      </c>
      <c r="B44" s="86"/>
      <c r="C44" s="86"/>
      <c r="D44" s="88"/>
      <c r="E44" s="87"/>
      <c r="F44" s="86"/>
      <c r="G44" s="87"/>
      <c r="H44" s="87"/>
      <c r="I44" s="89"/>
      <c r="J44" s="89"/>
      <c r="L44" s="90"/>
    </row>
    <row r="45" spans="1:12" ht="15">
      <c r="A45" s="273" t="str">
        <f>'6Sheet1'!F9</f>
        <v>Retaining wall</v>
      </c>
      <c r="B45" s="96"/>
      <c r="C45" s="86"/>
      <c r="D45" s="88"/>
      <c r="E45" s="87"/>
      <c r="F45" s="86"/>
      <c r="G45" s="87"/>
      <c r="H45" s="87"/>
      <c r="I45" s="89"/>
      <c r="J45" s="89"/>
      <c r="L45" s="90"/>
    </row>
    <row r="46" spans="1:12" ht="15">
      <c r="A46" s="273" t="str">
        <f>'6Sheet1'!F13</f>
        <v>~CS01</v>
      </c>
      <c r="B46" s="96">
        <f>'6Sheet1'!H13</f>
        <v>7.55</v>
      </c>
      <c r="C46" s="86">
        <f>'6Sheet1'!M13</f>
        <v>1.7</v>
      </c>
      <c r="D46" s="88"/>
      <c r="E46" s="87"/>
      <c r="F46" s="86">
        <f t="shared" ref="F46:F63" si="3">B46*C46</f>
        <v>12.834999999999999</v>
      </c>
      <c r="G46" s="87"/>
      <c r="H46" s="87" t="s">
        <v>146</v>
      </c>
      <c r="I46" s="89">
        <f t="shared" ref="I46:I63" si="4">F46*1.1</f>
        <v>14.118500000000001</v>
      </c>
      <c r="J46" s="255">
        <f t="shared" ref="J46:J63" si="5">ROUNDUP(I46,2)</f>
        <v>14.12</v>
      </c>
      <c r="L46" s="90"/>
    </row>
    <row r="47" spans="1:12" ht="15">
      <c r="A47" s="273" t="str">
        <f>'6Sheet1'!F14</f>
        <v>CS01-CS02</v>
      </c>
      <c r="B47" s="96">
        <f>'6Sheet1'!H14</f>
        <v>5</v>
      </c>
      <c r="C47" s="86">
        <f>'6Sheet1'!M14</f>
        <v>1.7</v>
      </c>
      <c r="D47" s="88"/>
      <c r="E47" s="87"/>
      <c r="F47" s="86">
        <f t="shared" si="3"/>
        <v>8.5</v>
      </c>
      <c r="G47" s="87"/>
      <c r="H47" s="87" t="s">
        <v>146</v>
      </c>
      <c r="I47" s="89">
        <f t="shared" si="4"/>
        <v>9.3500000000000014</v>
      </c>
      <c r="J47" s="255">
        <f t="shared" si="5"/>
        <v>9.35</v>
      </c>
      <c r="L47" s="90"/>
    </row>
    <row r="48" spans="1:12" ht="15">
      <c r="A48" s="273" t="str">
        <f>'6Sheet1'!F15</f>
        <v>CS02-CS03</v>
      </c>
      <c r="B48" s="96">
        <f>'6Sheet1'!H15</f>
        <v>5.05</v>
      </c>
      <c r="C48" s="86">
        <f>'6Sheet1'!M15</f>
        <v>1.7</v>
      </c>
      <c r="D48" s="88"/>
      <c r="E48" s="87"/>
      <c r="F48" s="86">
        <f t="shared" si="3"/>
        <v>8.5849999999999991</v>
      </c>
      <c r="G48" s="87"/>
      <c r="H48" s="87" t="s">
        <v>146</v>
      </c>
      <c r="I48" s="89">
        <f t="shared" si="4"/>
        <v>9.4435000000000002</v>
      </c>
      <c r="J48" s="255">
        <f t="shared" si="5"/>
        <v>9.4499999999999993</v>
      </c>
      <c r="L48" s="90"/>
    </row>
    <row r="49" spans="1:12" ht="15">
      <c r="A49" s="273" t="str">
        <f>'6Sheet1'!F16</f>
        <v>CS03-CS04</v>
      </c>
      <c r="B49" s="96">
        <f>'6Sheet1'!H16</f>
        <v>5.05</v>
      </c>
      <c r="C49" s="86">
        <f>'6Sheet1'!M16</f>
        <v>1.7</v>
      </c>
      <c r="D49" s="88"/>
      <c r="E49" s="87"/>
      <c r="F49" s="86">
        <f t="shared" si="3"/>
        <v>8.5849999999999991</v>
      </c>
      <c r="G49" s="87"/>
      <c r="H49" s="87" t="s">
        <v>146</v>
      </c>
      <c r="I49" s="89">
        <f t="shared" si="4"/>
        <v>9.4435000000000002</v>
      </c>
      <c r="J49" s="255">
        <f t="shared" si="5"/>
        <v>9.4499999999999993</v>
      </c>
      <c r="L49" s="90"/>
    </row>
    <row r="50" spans="1:12" ht="15">
      <c r="A50" s="273" t="str">
        <f>'6Sheet1'!F17</f>
        <v>CS04-CS05</v>
      </c>
      <c r="B50" s="96">
        <f>'6Sheet1'!H17</f>
        <v>5.05</v>
      </c>
      <c r="C50" s="86">
        <f>'6Sheet1'!M17</f>
        <v>1.7</v>
      </c>
      <c r="D50" s="88"/>
      <c r="E50" s="87"/>
      <c r="F50" s="86">
        <f t="shared" si="3"/>
        <v>8.5849999999999991</v>
      </c>
      <c r="G50" s="87"/>
      <c r="H50" s="87" t="s">
        <v>146</v>
      </c>
      <c r="I50" s="89">
        <f t="shared" si="4"/>
        <v>9.4435000000000002</v>
      </c>
      <c r="J50" s="255">
        <f t="shared" si="5"/>
        <v>9.4499999999999993</v>
      </c>
      <c r="L50" s="90"/>
    </row>
    <row r="51" spans="1:12" ht="15">
      <c r="A51" s="273" t="str">
        <f>'6Sheet1'!F18</f>
        <v>CS02~</v>
      </c>
      <c r="B51" s="96">
        <f>'6Sheet1'!H18</f>
        <v>4.75</v>
      </c>
      <c r="C51" s="86">
        <f>'6Sheet1'!M18</f>
        <v>1.7</v>
      </c>
      <c r="D51" s="88"/>
      <c r="E51" s="87"/>
      <c r="F51" s="86">
        <f t="shared" si="3"/>
        <v>8.0749999999999993</v>
      </c>
      <c r="G51" s="87"/>
      <c r="H51" s="87" t="s">
        <v>146</v>
      </c>
      <c r="I51" s="89">
        <f t="shared" si="4"/>
        <v>8.8825000000000003</v>
      </c>
      <c r="J51" s="255">
        <f t="shared" si="5"/>
        <v>8.89</v>
      </c>
      <c r="L51" s="90"/>
    </row>
    <row r="52" spans="1:12" ht="15">
      <c r="A52" s="273"/>
      <c r="B52" s="96"/>
      <c r="C52" s="86"/>
      <c r="D52" s="88"/>
      <c r="E52" s="87"/>
      <c r="F52" s="86"/>
      <c r="G52" s="87"/>
      <c r="H52" s="87"/>
      <c r="I52" s="89"/>
      <c r="J52" s="255"/>
      <c r="L52" s="90"/>
    </row>
    <row r="53" spans="1:12" ht="15">
      <c r="A53" s="273" t="str">
        <f t="shared" ref="A53:B63" si="6">A26</f>
        <v>Gabion Wall Type 3</v>
      </c>
      <c r="B53" s="96"/>
      <c r="C53" s="86"/>
      <c r="D53" s="88"/>
      <c r="E53" s="87"/>
      <c r="F53" s="86"/>
      <c r="G53" s="87"/>
      <c r="H53" s="87"/>
      <c r="I53" s="89"/>
      <c r="J53" s="255"/>
      <c r="L53" s="90"/>
    </row>
    <row r="54" spans="1:12" ht="15">
      <c r="A54" s="273" t="str">
        <f t="shared" si="6"/>
        <v>~CS05</v>
      </c>
      <c r="B54" s="96">
        <f t="shared" si="6"/>
        <v>0</v>
      </c>
      <c r="C54" s="86">
        <f>'6Sheet1'!M33</f>
        <v>0</v>
      </c>
      <c r="D54" s="88"/>
      <c r="E54" s="87"/>
      <c r="F54" s="86">
        <f t="shared" si="3"/>
        <v>0</v>
      </c>
      <c r="G54" s="87"/>
      <c r="H54" s="87" t="s">
        <v>146</v>
      </c>
      <c r="I54" s="89">
        <f t="shared" si="4"/>
        <v>0</v>
      </c>
      <c r="J54" s="255">
        <f t="shared" si="5"/>
        <v>0</v>
      </c>
      <c r="L54" s="90"/>
    </row>
    <row r="55" spans="1:12" ht="15">
      <c r="A55" s="273" t="str">
        <f t="shared" si="6"/>
        <v>CS05-CS06</v>
      </c>
      <c r="B55" s="96">
        <f t="shared" si="6"/>
        <v>0</v>
      </c>
      <c r="C55" s="86">
        <f>'6Sheet1'!M34</f>
        <v>0</v>
      </c>
      <c r="D55" s="88"/>
      <c r="E55" s="87"/>
      <c r="F55" s="86">
        <f t="shared" si="3"/>
        <v>0</v>
      </c>
      <c r="G55" s="87"/>
      <c r="H55" s="87" t="s">
        <v>146</v>
      </c>
      <c r="I55" s="89">
        <f t="shared" si="4"/>
        <v>0</v>
      </c>
      <c r="J55" s="255">
        <f t="shared" si="5"/>
        <v>0</v>
      </c>
      <c r="L55" s="90"/>
    </row>
    <row r="56" spans="1:12" ht="15">
      <c r="A56" s="273" t="str">
        <f t="shared" si="6"/>
        <v>CS06~</v>
      </c>
      <c r="B56" s="96">
        <f t="shared" si="6"/>
        <v>0</v>
      </c>
      <c r="C56" s="86">
        <f>'6Sheet1'!M35</f>
        <v>0</v>
      </c>
      <c r="D56" s="88"/>
      <c r="E56" s="87"/>
      <c r="F56" s="86">
        <f t="shared" si="3"/>
        <v>0</v>
      </c>
      <c r="G56" s="87"/>
      <c r="H56" s="87" t="s">
        <v>146</v>
      </c>
      <c r="I56" s="89">
        <f t="shared" si="4"/>
        <v>0</v>
      </c>
      <c r="J56" s="255">
        <f t="shared" si="5"/>
        <v>0</v>
      </c>
      <c r="L56" s="90"/>
    </row>
    <row r="57" spans="1:12" ht="15">
      <c r="A57" s="273"/>
      <c r="B57" s="96"/>
      <c r="C57" s="86"/>
      <c r="D57" s="88"/>
      <c r="E57" s="87"/>
      <c r="F57" s="86"/>
      <c r="G57" s="87"/>
      <c r="H57" s="87"/>
      <c r="I57" s="89"/>
      <c r="J57" s="255"/>
      <c r="L57" s="90"/>
    </row>
    <row r="58" spans="1:12" ht="15">
      <c r="A58" s="273" t="str">
        <f t="shared" si="6"/>
        <v>Gabion Wall Type 5</v>
      </c>
      <c r="B58" s="96"/>
      <c r="C58" s="86"/>
      <c r="D58" s="88"/>
      <c r="E58" s="87"/>
      <c r="F58" s="86"/>
      <c r="G58" s="87"/>
      <c r="H58" s="87"/>
      <c r="I58" s="89"/>
      <c r="J58" s="255"/>
      <c r="L58" s="90"/>
    </row>
    <row r="59" spans="1:12" ht="15">
      <c r="A59" s="273" t="str">
        <f t="shared" si="6"/>
        <v>~CS05</v>
      </c>
      <c r="B59" s="96">
        <f t="shared" si="6"/>
        <v>0</v>
      </c>
      <c r="C59" s="86">
        <f>'6Sheet1'!M41</f>
        <v>0</v>
      </c>
      <c r="D59" s="88"/>
      <c r="E59" s="87"/>
      <c r="F59" s="86">
        <f t="shared" si="3"/>
        <v>0</v>
      </c>
      <c r="G59" s="87"/>
      <c r="H59" s="87" t="s">
        <v>146</v>
      </c>
      <c r="I59" s="89">
        <f t="shared" si="4"/>
        <v>0</v>
      </c>
      <c r="J59" s="255">
        <f t="shared" si="5"/>
        <v>0</v>
      </c>
      <c r="L59" s="90"/>
    </row>
    <row r="60" spans="1:12" ht="15">
      <c r="A60" s="273" t="str">
        <f t="shared" si="6"/>
        <v>CS05-CS06</v>
      </c>
      <c r="B60" s="96">
        <f t="shared" si="6"/>
        <v>0</v>
      </c>
      <c r="C60" s="86">
        <f>'6Sheet1'!M42</f>
        <v>0</v>
      </c>
      <c r="D60" s="88"/>
      <c r="E60" s="87"/>
      <c r="F60" s="86">
        <f t="shared" si="3"/>
        <v>0</v>
      </c>
      <c r="G60" s="87"/>
      <c r="H60" s="87" t="s">
        <v>146</v>
      </c>
      <c r="I60" s="89">
        <f t="shared" si="4"/>
        <v>0</v>
      </c>
      <c r="J60" s="255">
        <f t="shared" si="5"/>
        <v>0</v>
      </c>
      <c r="L60" s="90"/>
    </row>
    <row r="61" spans="1:12" ht="15">
      <c r="A61" s="273" t="str">
        <f t="shared" si="6"/>
        <v>CS06-CS07</v>
      </c>
      <c r="B61" s="96">
        <f t="shared" si="6"/>
        <v>0</v>
      </c>
      <c r="C61" s="86">
        <f>'6Sheet1'!M43</f>
        <v>0</v>
      </c>
      <c r="D61" s="88"/>
      <c r="E61" s="87"/>
      <c r="F61" s="86">
        <f t="shared" si="3"/>
        <v>0</v>
      </c>
      <c r="G61" s="87"/>
      <c r="H61" s="87" t="s">
        <v>146</v>
      </c>
      <c r="I61" s="89">
        <f t="shared" si="4"/>
        <v>0</v>
      </c>
      <c r="J61" s="255">
        <f t="shared" si="5"/>
        <v>0</v>
      </c>
      <c r="L61" s="90"/>
    </row>
    <row r="62" spans="1:12" ht="15">
      <c r="A62" s="273" t="str">
        <f t="shared" si="6"/>
        <v>CS07-CS08</v>
      </c>
      <c r="B62" s="96">
        <f t="shared" si="6"/>
        <v>0</v>
      </c>
      <c r="C62" s="86">
        <f>'6Sheet1'!M44</f>
        <v>0</v>
      </c>
      <c r="D62" s="88"/>
      <c r="E62" s="87"/>
      <c r="F62" s="86">
        <f t="shared" si="3"/>
        <v>0</v>
      </c>
      <c r="G62" s="87"/>
      <c r="H62" s="87" t="s">
        <v>146</v>
      </c>
      <c r="I62" s="89">
        <f t="shared" si="4"/>
        <v>0</v>
      </c>
      <c r="J62" s="255">
        <f t="shared" si="5"/>
        <v>0</v>
      </c>
      <c r="L62" s="90"/>
    </row>
    <row r="63" spans="1:12" ht="15">
      <c r="A63" s="273" t="str">
        <f t="shared" si="6"/>
        <v>CS08~</v>
      </c>
      <c r="B63" s="96">
        <f t="shared" si="6"/>
        <v>0</v>
      </c>
      <c r="C63" s="86">
        <f>'6Sheet1'!M45</f>
        <v>0</v>
      </c>
      <c r="D63" s="88"/>
      <c r="E63" s="87"/>
      <c r="F63" s="86">
        <f t="shared" si="3"/>
        <v>0</v>
      </c>
      <c r="G63" s="87"/>
      <c r="H63" s="87" t="s">
        <v>146</v>
      </c>
      <c r="I63" s="89">
        <f t="shared" si="4"/>
        <v>0</v>
      </c>
      <c r="J63" s="255">
        <f t="shared" si="5"/>
        <v>0</v>
      </c>
      <c r="L63" s="90"/>
    </row>
    <row r="64" spans="1:12" ht="15">
      <c r="A64" s="92"/>
      <c r="B64" s="86"/>
      <c r="C64" s="86"/>
      <c r="D64" s="88"/>
      <c r="E64" s="87"/>
      <c r="F64" s="86"/>
      <c r="G64" s="87"/>
      <c r="H64" s="87"/>
      <c r="I64" s="89"/>
      <c r="J64" s="255"/>
      <c r="L64" s="90"/>
    </row>
    <row r="65" spans="1:12" ht="15">
      <c r="A65" s="92"/>
      <c r="B65" s="86"/>
      <c r="C65" s="86"/>
      <c r="D65" s="88"/>
      <c r="E65" s="87"/>
      <c r="F65" s="86"/>
      <c r="G65" s="87"/>
      <c r="H65" s="87"/>
      <c r="I65" s="89"/>
      <c r="J65" s="253">
        <f>SUM(J44:J64)</f>
        <v>60.710000000000008</v>
      </c>
    </row>
    <row r="66" spans="1:12" ht="15">
      <c r="A66" s="92"/>
      <c r="B66" s="86"/>
      <c r="C66" s="86"/>
      <c r="D66" s="88"/>
      <c r="E66" s="87"/>
      <c r="F66" s="86"/>
      <c r="G66" s="87"/>
      <c r="H66" s="87"/>
      <c r="I66" s="89"/>
      <c r="J66" s="253"/>
    </row>
    <row r="67" spans="1:12" ht="15">
      <c r="A67" s="92"/>
      <c r="B67" s="86"/>
      <c r="C67" s="86"/>
      <c r="D67" s="88"/>
      <c r="E67" s="87"/>
      <c r="F67" s="86"/>
      <c r="G67" s="87"/>
      <c r="H67" s="87"/>
      <c r="I67" s="89"/>
      <c r="J67" s="89"/>
    </row>
    <row r="68" spans="1:12" ht="15">
      <c r="A68" s="671" t="s">
        <v>152</v>
      </c>
      <c r="B68" s="672"/>
      <c r="C68" s="672"/>
      <c r="D68" s="672"/>
      <c r="E68" s="672"/>
      <c r="F68" s="673"/>
      <c r="G68" s="105"/>
      <c r="H68" s="84"/>
      <c r="I68" s="83"/>
      <c r="J68" s="83"/>
      <c r="K68" s="90"/>
      <c r="L68" s="90"/>
    </row>
    <row r="69" spans="1:12" ht="15">
      <c r="A69" s="671" t="s">
        <v>153</v>
      </c>
      <c r="B69" s="672"/>
      <c r="C69" s="672"/>
      <c r="D69" s="672"/>
      <c r="E69" s="672"/>
      <c r="F69" s="673"/>
      <c r="G69" s="105"/>
      <c r="H69" s="84"/>
      <c r="I69" s="83"/>
      <c r="J69" s="83"/>
      <c r="K69" s="90"/>
      <c r="L69" s="90"/>
    </row>
    <row r="70" spans="1:12" ht="15">
      <c r="A70" s="671" t="s">
        <v>154</v>
      </c>
      <c r="B70" s="672"/>
      <c r="C70" s="672"/>
      <c r="D70" s="672"/>
      <c r="E70" s="672"/>
      <c r="F70" s="673"/>
      <c r="G70" s="103"/>
      <c r="H70" s="104"/>
      <c r="I70" s="103"/>
      <c r="J70" s="103"/>
      <c r="K70" s="90"/>
      <c r="L70" s="90"/>
    </row>
    <row r="71" spans="1:12" ht="15">
      <c r="A71" s="106" t="s">
        <v>155</v>
      </c>
      <c r="B71" s="91"/>
      <c r="C71" s="107"/>
      <c r="D71" s="107"/>
      <c r="E71" s="108"/>
      <c r="F71" s="91"/>
      <c r="G71" s="108"/>
      <c r="H71" s="108"/>
      <c r="I71" s="89"/>
      <c r="J71" s="109"/>
      <c r="K71" s="90"/>
      <c r="L71" s="90"/>
    </row>
    <row r="72" spans="1:12" ht="15">
      <c r="A72" s="277" t="str">
        <f>A45</f>
        <v>Retaining wall</v>
      </c>
      <c r="B72" s="96"/>
      <c r="C72" s="97"/>
      <c r="D72" s="98"/>
      <c r="E72" s="99"/>
      <c r="F72" s="96"/>
      <c r="G72" s="110"/>
      <c r="H72" s="87"/>
      <c r="I72" s="89"/>
      <c r="J72" s="89"/>
      <c r="K72" s="90"/>
      <c r="L72" s="90"/>
    </row>
    <row r="73" spans="1:12" ht="15">
      <c r="A73" s="277" t="str">
        <f t="shared" ref="A73:B88" si="7">A46</f>
        <v>~CS01</v>
      </c>
      <c r="B73" s="96">
        <f>B46</f>
        <v>7.55</v>
      </c>
      <c r="C73" s="97">
        <f>'6Sheet1'!K13</f>
        <v>4.75</v>
      </c>
      <c r="D73" s="98"/>
      <c r="E73" s="99"/>
      <c r="F73" s="96">
        <f>PRODUCT(B73:E73)</f>
        <v>35.862499999999997</v>
      </c>
      <c r="G73" s="110">
        <f>F73</f>
        <v>35.862499999999997</v>
      </c>
      <c r="H73" s="87" t="s">
        <v>146</v>
      </c>
      <c r="I73" s="89">
        <f>G73*1.1</f>
        <v>39.448749999999997</v>
      </c>
      <c r="J73" s="255">
        <f>I73</f>
        <v>39.448749999999997</v>
      </c>
      <c r="K73" s="90"/>
      <c r="L73" s="90"/>
    </row>
    <row r="74" spans="1:12" ht="15">
      <c r="A74" s="277" t="str">
        <f t="shared" si="7"/>
        <v>CS01-CS02</v>
      </c>
      <c r="B74" s="96">
        <f t="shared" si="7"/>
        <v>5</v>
      </c>
      <c r="C74" s="97">
        <f>'6Sheet1'!K14</f>
        <v>4.75</v>
      </c>
      <c r="D74" s="98"/>
      <c r="E74" s="99"/>
      <c r="F74" s="96">
        <f t="shared" ref="F74:F90" si="8">PRODUCT(B74:E74)</f>
        <v>23.75</v>
      </c>
      <c r="G74" s="110">
        <f t="shared" ref="G74:G90" si="9">F74</f>
        <v>23.75</v>
      </c>
      <c r="H74" s="87" t="s">
        <v>146</v>
      </c>
      <c r="I74" s="89">
        <f t="shared" ref="I74:I90" si="10">G74*1.1</f>
        <v>26.125000000000004</v>
      </c>
      <c r="J74" s="255">
        <f t="shared" ref="J74:J90" si="11">I74</f>
        <v>26.125000000000004</v>
      </c>
      <c r="K74" s="90"/>
      <c r="L74" s="90"/>
    </row>
    <row r="75" spans="1:12" ht="15">
      <c r="A75" s="277" t="str">
        <f t="shared" si="7"/>
        <v>CS02-CS03</v>
      </c>
      <c r="B75" s="96">
        <f t="shared" si="7"/>
        <v>5.05</v>
      </c>
      <c r="C75" s="97">
        <f>'6Sheet1'!K15</f>
        <v>4.75</v>
      </c>
      <c r="D75" s="98"/>
      <c r="E75" s="99"/>
      <c r="F75" s="96">
        <f t="shared" si="8"/>
        <v>23.987500000000001</v>
      </c>
      <c r="G75" s="110">
        <f t="shared" si="9"/>
        <v>23.987500000000001</v>
      </c>
      <c r="H75" s="87" t="s">
        <v>146</v>
      </c>
      <c r="I75" s="89">
        <f t="shared" si="10"/>
        <v>26.386250000000004</v>
      </c>
      <c r="J75" s="255">
        <f t="shared" si="11"/>
        <v>26.386250000000004</v>
      </c>
      <c r="K75" s="90"/>
      <c r="L75" s="90"/>
    </row>
    <row r="76" spans="1:12" ht="15">
      <c r="A76" s="277" t="str">
        <f t="shared" si="7"/>
        <v>CS03-CS04</v>
      </c>
      <c r="B76" s="96">
        <f t="shared" si="7"/>
        <v>5.05</v>
      </c>
      <c r="C76" s="97">
        <f>'6Sheet1'!K16</f>
        <v>4.75</v>
      </c>
      <c r="D76" s="98"/>
      <c r="E76" s="99"/>
      <c r="F76" s="96">
        <f t="shared" si="8"/>
        <v>23.987500000000001</v>
      </c>
      <c r="G76" s="110">
        <f t="shared" si="9"/>
        <v>23.987500000000001</v>
      </c>
      <c r="H76" s="87" t="s">
        <v>146</v>
      </c>
      <c r="I76" s="89">
        <f t="shared" si="10"/>
        <v>26.386250000000004</v>
      </c>
      <c r="J76" s="255">
        <f t="shared" si="11"/>
        <v>26.386250000000004</v>
      </c>
      <c r="K76" s="90"/>
      <c r="L76" s="90"/>
    </row>
    <row r="77" spans="1:12" ht="15">
      <c r="A77" s="277" t="str">
        <f t="shared" si="7"/>
        <v>CS04-CS05</v>
      </c>
      <c r="B77" s="96">
        <f t="shared" si="7"/>
        <v>5.05</v>
      </c>
      <c r="C77" s="97">
        <f>'6Sheet1'!K17</f>
        <v>4.75</v>
      </c>
      <c r="D77" s="98"/>
      <c r="E77" s="99"/>
      <c r="F77" s="96">
        <f t="shared" si="8"/>
        <v>23.987500000000001</v>
      </c>
      <c r="G77" s="110">
        <f t="shared" si="9"/>
        <v>23.987500000000001</v>
      </c>
      <c r="H77" s="87" t="s">
        <v>146</v>
      </c>
      <c r="I77" s="89">
        <f t="shared" si="10"/>
        <v>26.386250000000004</v>
      </c>
      <c r="J77" s="255">
        <f t="shared" si="11"/>
        <v>26.386250000000004</v>
      </c>
      <c r="K77" s="90"/>
      <c r="L77" s="90"/>
    </row>
    <row r="78" spans="1:12" ht="15">
      <c r="A78" s="277" t="str">
        <f t="shared" si="7"/>
        <v>CS02~</v>
      </c>
      <c r="B78" s="96">
        <f t="shared" si="7"/>
        <v>4.75</v>
      </c>
      <c r="C78" s="97">
        <f>'6Sheet1'!K18</f>
        <v>4.75</v>
      </c>
      <c r="D78" s="98"/>
      <c r="E78" s="99"/>
      <c r="F78" s="96">
        <f t="shared" si="8"/>
        <v>22.5625</v>
      </c>
      <c r="G78" s="110">
        <f t="shared" si="9"/>
        <v>22.5625</v>
      </c>
      <c r="H78" s="87" t="s">
        <v>146</v>
      </c>
      <c r="I78" s="89">
        <f t="shared" si="10"/>
        <v>24.818750000000001</v>
      </c>
      <c r="J78" s="255">
        <f t="shared" si="11"/>
        <v>24.818750000000001</v>
      </c>
      <c r="K78" s="90"/>
      <c r="L78" s="90"/>
    </row>
    <row r="79" spans="1:12" ht="15">
      <c r="A79" s="277"/>
      <c r="B79" s="96"/>
      <c r="C79" s="97"/>
      <c r="D79" s="98"/>
      <c r="E79" s="99"/>
      <c r="F79" s="96"/>
      <c r="G79" s="110"/>
      <c r="H79" s="87"/>
      <c r="I79" s="89"/>
      <c r="J79" s="89"/>
      <c r="K79" s="90"/>
      <c r="L79" s="90"/>
    </row>
    <row r="80" spans="1:12" ht="15">
      <c r="A80" s="277" t="str">
        <f t="shared" si="7"/>
        <v>Gabion Wall Type 3</v>
      </c>
      <c r="B80" s="96"/>
      <c r="C80" s="97"/>
      <c r="D80" s="98"/>
      <c r="E80" s="99"/>
      <c r="F80" s="96"/>
      <c r="G80" s="110"/>
      <c r="H80" s="87"/>
      <c r="I80" s="89"/>
      <c r="J80" s="89"/>
      <c r="K80" s="90"/>
      <c r="L80" s="90"/>
    </row>
    <row r="81" spans="1:18" ht="15">
      <c r="A81" s="277" t="str">
        <f t="shared" si="7"/>
        <v>~CS05</v>
      </c>
      <c r="B81" s="96">
        <f t="shared" si="7"/>
        <v>0</v>
      </c>
      <c r="C81" s="98">
        <f>'6Sheet1'!K33</f>
        <v>0</v>
      </c>
      <c r="D81" s="98"/>
      <c r="E81" s="99"/>
      <c r="F81" s="96">
        <f t="shared" si="8"/>
        <v>0</v>
      </c>
      <c r="G81" s="110">
        <f t="shared" si="9"/>
        <v>0</v>
      </c>
      <c r="H81" s="87" t="s">
        <v>146</v>
      </c>
      <c r="I81" s="89">
        <f t="shared" si="10"/>
        <v>0</v>
      </c>
      <c r="J81" s="255">
        <f t="shared" si="11"/>
        <v>0</v>
      </c>
      <c r="K81" s="90"/>
      <c r="L81" s="90"/>
    </row>
    <row r="82" spans="1:18" ht="15">
      <c r="A82" s="277" t="str">
        <f t="shared" si="7"/>
        <v>CS05-CS06</v>
      </c>
      <c r="B82" s="96">
        <f t="shared" si="7"/>
        <v>0</v>
      </c>
      <c r="C82" s="98">
        <f>'6Sheet1'!K34</f>
        <v>0</v>
      </c>
      <c r="D82" s="98"/>
      <c r="E82" s="99"/>
      <c r="F82" s="96">
        <f t="shared" si="8"/>
        <v>0</v>
      </c>
      <c r="G82" s="110">
        <f t="shared" si="9"/>
        <v>0</v>
      </c>
      <c r="H82" s="87" t="s">
        <v>146</v>
      </c>
      <c r="I82" s="89">
        <f t="shared" si="10"/>
        <v>0</v>
      </c>
      <c r="J82" s="255">
        <f t="shared" si="11"/>
        <v>0</v>
      </c>
      <c r="K82" s="90"/>
      <c r="L82" s="90"/>
    </row>
    <row r="83" spans="1:18" ht="15">
      <c r="A83" s="277" t="str">
        <f t="shared" si="7"/>
        <v>CS06~</v>
      </c>
      <c r="B83" s="96">
        <f t="shared" si="7"/>
        <v>0</v>
      </c>
      <c r="C83" s="98">
        <f>'6Sheet1'!K35</f>
        <v>0</v>
      </c>
      <c r="D83" s="98"/>
      <c r="E83" s="99"/>
      <c r="F83" s="96">
        <f t="shared" si="8"/>
        <v>0</v>
      </c>
      <c r="G83" s="110">
        <f t="shared" si="9"/>
        <v>0</v>
      </c>
      <c r="H83" s="87" t="s">
        <v>146</v>
      </c>
      <c r="I83" s="89">
        <f t="shared" si="10"/>
        <v>0</v>
      </c>
      <c r="J83" s="255">
        <f t="shared" si="11"/>
        <v>0</v>
      </c>
      <c r="K83" s="90"/>
      <c r="L83" s="90"/>
    </row>
    <row r="84" spans="1:18" ht="15">
      <c r="A84" s="277"/>
      <c r="B84" s="96"/>
      <c r="C84" s="98"/>
      <c r="D84" s="98"/>
      <c r="E84" s="99"/>
      <c r="F84" s="96"/>
      <c r="G84" s="110"/>
      <c r="H84" s="87"/>
      <c r="I84" s="89"/>
      <c r="J84" s="89"/>
      <c r="K84" s="90"/>
      <c r="L84" s="90"/>
    </row>
    <row r="85" spans="1:18" ht="15">
      <c r="A85" s="277" t="str">
        <f t="shared" si="7"/>
        <v>Gabion Wall Type 5</v>
      </c>
      <c r="B85" s="96"/>
      <c r="C85" s="98"/>
      <c r="D85" s="98"/>
      <c r="E85" s="99"/>
      <c r="F85" s="96"/>
      <c r="G85" s="110"/>
      <c r="H85" s="87"/>
      <c r="I85" s="89"/>
      <c r="J85" s="89"/>
      <c r="K85" s="90"/>
      <c r="L85" s="90"/>
    </row>
    <row r="86" spans="1:18" ht="15">
      <c r="A86" s="277" t="str">
        <f t="shared" si="7"/>
        <v>~CS05</v>
      </c>
      <c r="B86" s="96">
        <f t="shared" si="7"/>
        <v>0</v>
      </c>
      <c r="C86" s="98">
        <f>'6Sheet1'!K41</f>
        <v>0</v>
      </c>
      <c r="D86" s="98"/>
      <c r="E86" s="99"/>
      <c r="F86" s="96">
        <f t="shared" si="8"/>
        <v>0</v>
      </c>
      <c r="G86" s="110">
        <f t="shared" si="9"/>
        <v>0</v>
      </c>
      <c r="H86" s="87" t="s">
        <v>146</v>
      </c>
      <c r="I86" s="89">
        <f t="shared" si="10"/>
        <v>0</v>
      </c>
      <c r="J86" s="255">
        <f t="shared" si="11"/>
        <v>0</v>
      </c>
      <c r="K86" s="90"/>
      <c r="L86" s="90"/>
    </row>
    <row r="87" spans="1:18" ht="15">
      <c r="A87" s="277" t="str">
        <f t="shared" si="7"/>
        <v>CS05-CS06</v>
      </c>
      <c r="B87" s="96">
        <f t="shared" si="7"/>
        <v>0</v>
      </c>
      <c r="C87" s="98">
        <f>'6Sheet1'!K42</f>
        <v>0</v>
      </c>
      <c r="D87" s="98"/>
      <c r="E87" s="99"/>
      <c r="F87" s="96">
        <f t="shared" si="8"/>
        <v>0</v>
      </c>
      <c r="G87" s="110">
        <f t="shared" si="9"/>
        <v>0</v>
      </c>
      <c r="H87" s="87" t="s">
        <v>146</v>
      </c>
      <c r="I87" s="89">
        <f t="shared" si="10"/>
        <v>0</v>
      </c>
      <c r="J87" s="255">
        <f t="shared" si="11"/>
        <v>0</v>
      </c>
      <c r="K87" s="90"/>
      <c r="L87" s="90"/>
    </row>
    <row r="88" spans="1:18" ht="15">
      <c r="A88" s="277" t="str">
        <f t="shared" si="7"/>
        <v>CS06-CS07</v>
      </c>
      <c r="B88" s="96">
        <f t="shared" si="7"/>
        <v>0</v>
      </c>
      <c r="C88" s="98">
        <f>'6Sheet1'!K43</f>
        <v>0</v>
      </c>
      <c r="D88" s="98"/>
      <c r="E88" s="99"/>
      <c r="F88" s="96">
        <f t="shared" si="8"/>
        <v>0</v>
      </c>
      <c r="G88" s="110">
        <f t="shared" si="9"/>
        <v>0</v>
      </c>
      <c r="H88" s="87" t="s">
        <v>146</v>
      </c>
      <c r="I88" s="89">
        <f t="shared" si="10"/>
        <v>0</v>
      </c>
      <c r="J88" s="255">
        <f t="shared" si="11"/>
        <v>0</v>
      </c>
      <c r="K88" s="90"/>
      <c r="L88" s="90"/>
    </row>
    <row r="89" spans="1:18" ht="15">
      <c r="A89" s="277" t="str">
        <f t="shared" ref="A89:B90" si="12">A62</f>
        <v>CS07-CS08</v>
      </c>
      <c r="B89" s="96">
        <f t="shared" si="12"/>
        <v>0</v>
      </c>
      <c r="C89" s="98">
        <f>'6Sheet1'!K44</f>
        <v>0</v>
      </c>
      <c r="D89" s="98"/>
      <c r="E89" s="99"/>
      <c r="F89" s="96">
        <f t="shared" si="8"/>
        <v>0</v>
      </c>
      <c r="G89" s="110">
        <f t="shared" si="9"/>
        <v>0</v>
      </c>
      <c r="H89" s="87" t="s">
        <v>146</v>
      </c>
      <c r="I89" s="89">
        <f t="shared" si="10"/>
        <v>0</v>
      </c>
      <c r="J89" s="255">
        <f t="shared" si="11"/>
        <v>0</v>
      </c>
      <c r="K89" s="90"/>
      <c r="L89" s="90"/>
    </row>
    <row r="90" spans="1:18" ht="15">
      <c r="A90" s="277" t="str">
        <f t="shared" si="12"/>
        <v>CS08~</v>
      </c>
      <c r="B90" s="96">
        <f t="shared" si="12"/>
        <v>0</v>
      </c>
      <c r="C90" s="98">
        <f>'6Sheet1'!K45</f>
        <v>0</v>
      </c>
      <c r="D90" s="98"/>
      <c r="E90" s="99"/>
      <c r="F90" s="96">
        <f t="shared" si="8"/>
        <v>0</v>
      </c>
      <c r="G90" s="110">
        <f t="shared" si="9"/>
        <v>0</v>
      </c>
      <c r="H90" s="87" t="s">
        <v>146</v>
      </c>
      <c r="I90" s="89">
        <f t="shared" si="10"/>
        <v>0</v>
      </c>
      <c r="J90" s="255">
        <f t="shared" si="11"/>
        <v>0</v>
      </c>
      <c r="K90" s="90"/>
      <c r="L90" s="90"/>
    </row>
    <row r="91" spans="1:18" ht="15">
      <c r="A91" s="276"/>
      <c r="B91" s="96"/>
      <c r="C91" s="98"/>
      <c r="D91" s="98"/>
      <c r="E91" s="99"/>
      <c r="F91" s="96"/>
      <c r="G91" s="99"/>
      <c r="H91" s="99"/>
      <c r="I91" s="89"/>
      <c r="J91" s="253">
        <f>SUM(J73:J90)</f>
        <v>169.55125000000001</v>
      </c>
      <c r="K91" s="90"/>
      <c r="L91" s="90"/>
    </row>
    <row r="92" spans="1:18" ht="15">
      <c r="A92" s="276"/>
      <c r="B92" s="96"/>
      <c r="C92" s="98"/>
      <c r="D92" s="98"/>
      <c r="E92" s="99"/>
      <c r="F92" s="96"/>
      <c r="G92" s="99"/>
      <c r="H92" s="99"/>
      <c r="I92" s="89"/>
      <c r="J92" s="109"/>
      <c r="K92" s="90"/>
      <c r="L92" s="90"/>
    </row>
    <row r="93" spans="1:18" ht="15">
      <c r="A93" s="95"/>
      <c r="B93" s="96"/>
      <c r="C93" s="98"/>
      <c r="D93" s="98"/>
      <c r="E93" s="99"/>
      <c r="F93" s="96"/>
      <c r="G93" s="99"/>
      <c r="H93" s="99"/>
      <c r="I93" s="89"/>
      <c r="J93" s="109"/>
      <c r="K93" s="90"/>
      <c r="L93" s="90"/>
    </row>
    <row r="94" spans="1:18" ht="15">
      <c r="A94" s="654" t="s">
        <v>156</v>
      </c>
      <c r="B94" s="655"/>
      <c r="C94" s="655"/>
      <c r="D94" s="655"/>
      <c r="E94" s="655"/>
      <c r="F94" s="655"/>
      <c r="G94" s="655"/>
      <c r="H94" s="655"/>
      <c r="I94" s="655"/>
      <c r="J94" s="674"/>
      <c r="K94" s="90"/>
      <c r="L94" s="90"/>
    </row>
    <row r="95" spans="1:18" ht="15">
      <c r="A95" s="106" t="s">
        <v>155</v>
      </c>
      <c r="B95" s="86"/>
      <c r="C95" s="88"/>
      <c r="D95" s="88"/>
      <c r="E95" s="87"/>
      <c r="F95" s="86"/>
      <c r="G95" s="87"/>
      <c r="H95" s="87"/>
      <c r="I95" s="89"/>
      <c r="J95" s="89"/>
      <c r="K95" s="90"/>
      <c r="L95" s="90"/>
    </row>
    <row r="96" spans="1:18" ht="15">
      <c r="A96" s="279" t="str">
        <f>A72</f>
        <v>Retaining wall</v>
      </c>
      <c r="B96" s="91"/>
      <c r="C96" s="137"/>
      <c r="D96" s="88"/>
      <c r="E96" s="87"/>
      <c r="F96" s="96"/>
      <c r="G96" s="110"/>
      <c r="H96" s="87"/>
      <c r="I96" s="89"/>
      <c r="J96" s="89"/>
      <c r="K96" s="90"/>
      <c r="L96" s="90"/>
      <c r="P96" s="1"/>
      <c r="Q96" s="1"/>
      <c r="R96" s="1"/>
    </row>
    <row r="97" spans="1:18" ht="15">
      <c r="A97" s="279" t="str">
        <f t="shared" ref="A97:B112" si="13">A73</f>
        <v>~CS01</v>
      </c>
      <c r="B97" s="91">
        <f>B73</f>
        <v>7.55</v>
      </c>
      <c r="C97" s="137">
        <f>'6Sheet1'!L13</f>
        <v>4.5</v>
      </c>
      <c r="D97" s="88"/>
      <c r="E97" s="87"/>
      <c r="F97" s="96">
        <f>PRODUCT(B97:E97)</f>
        <v>33.975000000000001</v>
      </c>
      <c r="G97" s="110">
        <f>F97</f>
        <v>33.975000000000001</v>
      </c>
      <c r="H97" s="87" t="s">
        <v>146</v>
      </c>
      <c r="I97" s="89">
        <f>G97*1.1</f>
        <v>37.372500000000002</v>
      </c>
      <c r="J97" s="255">
        <f>I97</f>
        <v>37.372500000000002</v>
      </c>
      <c r="K97" s="90"/>
      <c r="L97" s="90"/>
      <c r="P97" s="1"/>
      <c r="Q97" s="1"/>
      <c r="R97" s="1"/>
    </row>
    <row r="98" spans="1:18" ht="15">
      <c r="A98" s="279" t="str">
        <f t="shared" si="13"/>
        <v>CS01-CS02</v>
      </c>
      <c r="B98" s="91">
        <f t="shared" si="13"/>
        <v>5</v>
      </c>
      <c r="C98" s="137">
        <f>'6Sheet1'!L14</f>
        <v>4.5</v>
      </c>
      <c r="D98" s="88"/>
      <c r="E98" s="87"/>
      <c r="F98" s="96">
        <f t="shared" ref="F98:F114" si="14">PRODUCT(B98:E98)</f>
        <v>22.5</v>
      </c>
      <c r="G98" s="110">
        <f t="shared" ref="G98:G114" si="15">F98</f>
        <v>22.5</v>
      </c>
      <c r="H98" s="135" t="s">
        <v>146</v>
      </c>
      <c r="I98" s="89">
        <f t="shared" ref="I98:I114" si="16">G98*1.1</f>
        <v>24.750000000000004</v>
      </c>
      <c r="J98" s="255">
        <f t="shared" ref="J98:J114" si="17">I98</f>
        <v>24.750000000000004</v>
      </c>
      <c r="K98" s="90"/>
      <c r="L98" s="90"/>
      <c r="P98" s="1"/>
      <c r="Q98" s="1"/>
      <c r="R98" s="1"/>
    </row>
    <row r="99" spans="1:18" ht="15">
      <c r="A99" s="279" t="str">
        <f t="shared" si="13"/>
        <v>CS02-CS03</v>
      </c>
      <c r="B99" s="91">
        <f t="shared" si="13"/>
        <v>5.05</v>
      </c>
      <c r="C99" s="137">
        <f>'6Sheet1'!L15</f>
        <v>4.5</v>
      </c>
      <c r="D99" s="88"/>
      <c r="E99" s="87"/>
      <c r="F99" s="96">
        <f t="shared" si="14"/>
        <v>22.724999999999998</v>
      </c>
      <c r="G99" s="110">
        <f t="shared" si="15"/>
        <v>22.724999999999998</v>
      </c>
      <c r="H99" s="87" t="s">
        <v>146</v>
      </c>
      <c r="I99" s="89">
        <f t="shared" si="16"/>
        <v>24.997499999999999</v>
      </c>
      <c r="J99" s="255">
        <f t="shared" si="17"/>
        <v>24.997499999999999</v>
      </c>
      <c r="K99" s="90"/>
      <c r="L99" s="90"/>
      <c r="P99" s="1"/>
      <c r="Q99" s="1"/>
      <c r="R99" s="1"/>
    </row>
    <row r="100" spans="1:18" ht="15">
      <c r="A100" s="279" t="str">
        <f t="shared" si="13"/>
        <v>CS03-CS04</v>
      </c>
      <c r="B100" s="91">
        <f t="shared" si="13"/>
        <v>5.05</v>
      </c>
      <c r="C100" s="137">
        <f>'6Sheet1'!L16</f>
        <v>4.5</v>
      </c>
      <c r="D100" s="88"/>
      <c r="E100" s="87"/>
      <c r="F100" s="96">
        <f t="shared" si="14"/>
        <v>22.724999999999998</v>
      </c>
      <c r="G100" s="110">
        <f t="shared" si="15"/>
        <v>22.724999999999998</v>
      </c>
      <c r="H100" s="135" t="s">
        <v>146</v>
      </c>
      <c r="I100" s="89">
        <f t="shared" si="16"/>
        <v>24.997499999999999</v>
      </c>
      <c r="J100" s="255">
        <f t="shared" si="17"/>
        <v>24.997499999999999</v>
      </c>
      <c r="K100" s="90"/>
      <c r="L100" s="90"/>
      <c r="P100" s="1"/>
      <c r="Q100" s="1"/>
      <c r="R100" s="1"/>
    </row>
    <row r="101" spans="1:18" ht="15">
      <c r="A101" s="279"/>
      <c r="B101" s="91">
        <f t="shared" si="13"/>
        <v>5.05</v>
      </c>
      <c r="C101" s="137">
        <f>'6Sheet1'!L17</f>
        <v>4.5</v>
      </c>
      <c r="D101" s="88"/>
      <c r="E101" s="87"/>
      <c r="F101" s="96">
        <f t="shared" si="14"/>
        <v>22.724999999999998</v>
      </c>
      <c r="G101" s="110">
        <f t="shared" si="15"/>
        <v>22.724999999999998</v>
      </c>
      <c r="H101" s="87" t="s">
        <v>146</v>
      </c>
      <c r="I101" s="89">
        <f t="shared" si="16"/>
        <v>24.997499999999999</v>
      </c>
      <c r="J101" s="255">
        <f t="shared" si="17"/>
        <v>24.997499999999999</v>
      </c>
      <c r="K101" s="90"/>
      <c r="L101" s="90"/>
      <c r="P101" s="1"/>
      <c r="Q101" s="1"/>
      <c r="R101" s="1"/>
    </row>
    <row r="102" spans="1:18" ht="15">
      <c r="A102" s="279" t="str">
        <f t="shared" si="13"/>
        <v>CS02~</v>
      </c>
      <c r="B102" s="91">
        <f t="shared" si="13"/>
        <v>4.75</v>
      </c>
      <c r="C102" s="137">
        <f>'6Sheet1'!L18</f>
        <v>4.5</v>
      </c>
      <c r="D102" s="88"/>
      <c r="E102" s="87"/>
      <c r="F102" s="96">
        <f t="shared" si="14"/>
        <v>21.375</v>
      </c>
      <c r="G102" s="110">
        <f t="shared" si="15"/>
        <v>21.375</v>
      </c>
      <c r="H102" s="135" t="s">
        <v>146</v>
      </c>
      <c r="I102" s="89">
        <f t="shared" si="16"/>
        <v>23.512500000000003</v>
      </c>
      <c r="J102" s="255">
        <f t="shared" si="17"/>
        <v>23.512500000000003</v>
      </c>
      <c r="K102" s="90"/>
      <c r="L102" s="90"/>
      <c r="P102" s="1"/>
      <c r="Q102" s="1"/>
      <c r="R102" s="1"/>
    </row>
    <row r="103" spans="1:18" ht="15">
      <c r="A103" s="279"/>
      <c r="B103" s="91"/>
      <c r="C103" s="137"/>
      <c r="D103" s="88"/>
      <c r="E103" s="87"/>
      <c r="F103" s="96"/>
      <c r="G103" s="110"/>
      <c r="H103" s="87"/>
      <c r="I103" s="89"/>
      <c r="J103" s="89"/>
      <c r="K103" s="90"/>
      <c r="L103" s="90"/>
      <c r="P103" s="1"/>
      <c r="Q103" s="1"/>
      <c r="R103" s="1"/>
    </row>
    <row r="104" spans="1:18" ht="15">
      <c r="A104" s="279" t="str">
        <f t="shared" si="13"/>
        <v>Gabion Wall Type 3</v>
      </c>
      <c r="B104" s="91"/>
      <c r="C104" s="137"/>
      <c r="D104" s="88"/>
      <c r="E104" s="87"/>
      <c r="F104" s="96"/>
      <c r="G104" s="110"/>
      <c r="H104" s="135"/>
      <c r="I104" s="89"/>
      <c r="J104" s="89"/>
      <c r="K104" s="90"/>
      <c r="L104" s="90"/>
      <c r="P104" s="1"/>
      <c r="Q104" s="1"/>
      <c r="R104" s="1"/>
    </row>
    <row r="105" spans="1:18" ht="15">
      <c r="A105" s="279" t="str">
        <f t="shared" si="13"/>
        <v>~CS05</v>
      </c>
      <c r="B105" s="91">
        <f t="shared" si="13"/>
        <v>0</v>
      </c>
      <c r="C105" s="137">
        <f>'6Sheet1'!L33</f>
        <v>0</v>
      </c>
      <c r="D105" s="88"/>
      <c r="E105" s="87"/>
      <c r="F105" s="96">
        <f t="shared" si="14"/>
        <v>0</v>
      </c>
      <c r="G105" s="110">
        <f t="shared" si="15"/>
        <v>0</v>
      </c>
      <c r="H105" s="87" t="s">
        <v>146</v>
      </c>
      <c r="I105" s="89">
        <f t="shared" si="16"/>
        <v>0</v>
      </c>
      <c r="J105" s="255">
        <f t="shared" si="17"/>
        <v>0</v>
      </c>
      <c r="K105" s="90"/>
      <c r="L105" s="90"/>
      <c r="P105" s="1"/>
      <c r="Q105" s="1"/>
      <c r="R105" s="1"/>
    </row>
    <row r="106" spans="1:18" ht="15">
      <c r="A106" s="279" t="str">
        <f t="shared" si="13"/>
        <v>CS05-CS06</v>
      </c>
      <c r="B106" s="91">
        <f t="shared" si="13"/>
        <v>0</v>
      </c>
      <c r="C106" s="137">
        <f>'6Sheet1'!L34</f>
        <v>0</v>
      </c>
      <c r="D106" s="88"/>
      <c r="E106" s="87"/>
      <c r="F106" s="96">
        <f t="shared" si="14"/>
        <v>0</v>
      </c>
      <c r="G106" s="110">
        <f t="shared" si="15"/>
        <v>0</v>
      </c>
      <c r="H106" s="135" t="s">
        <v>146</v>
      </c>
      <c r="I106" s="89">
        <f t="shared" si="16"/>
        <v>0</v>
      </c>
      <c r="J106" s="255">
        <f t="shared" si="17"/>
        <v>0</v>
      </c>
      <c r="K106" s="90"/>
      <c r="L106" s="90"/>
      <c r="P106" s="1"/>
      <c r="Q106" s="1"/>
      <c r="R106" s="1"/>
    </row>
    <row r="107" spans="1:18" ht="15">
      <c r="A107" s="279" t="str">
        <f t="shared" si="13"/>
        <v>CS06~</v>
      </c>
      <c r="B107" s="91">
        <f t="shared" si="13"/>
        <v>0</v>
      </c>
      <c r="C107" s="137">
        <f>'6Sheet1'!L35</f>
        <v>0</v>
      </c>
      <c r="D107" s="88"/>
      <c r="E107" s="87"/>
      <c r="F107" s="96">
        <f t="shared" si="14"/>
        <v>0</v>
      </c>
      <c r="G107" s="110">
        <f t="shared" si="15"/>
        <v>0</v>
      </c>
      <c r="H107" s="87" t="s">
        <v>146</v>
      </c>
      <c r="I107" s="89">
        <f t="shared" si="16"/>
        <v>0</v>
      </c>
      <c r="J107" s="255">
        <f t="shared" si="17"/>
        <v>0</v>
      </c>
      <c r="K107" s="90"/>
      <c r="L107" s="90"/>
      <c r="P107" s="1"/>
      <c r="Q107" s="1"/>
      <c r="R107" s="1"/>
    </row>
    <row r="108" spans="1:18" ht="15">
      <c r="A108" s="279"/>
      <c r="B108" s="91"/>
      <c r="C108" s="137"/>
      <c r="D108" s="88"/>
      <c r="E108" s="87"/>
      <c r="F108" s="96"/>
      <c r="G108" s="110"/>
      <c r="H108" s="135"/>
      <c r="I108" s="89"/>
      <c r="J108" s="89"/>
      <c r="K108" s="90"/>
      <c r="L108" s="90"/>
      <c r="P108" s="1"/>
      <c r="Q108" s="1"/>
      <c r="R108" s="1"/>
    </row>
    <row r="109" spans="1:18" ht="15">
      <c r="A109" s="279" t="str">
        <f t="shared" si="13"/>
        <v>Gabion Wall Type 5</v>
      </c>
      <c r="B109" s="91"/>
      <c r="C109" s="137"/>
      <c r="D109" s="88"/>
      <c r="E109" s="87"/>
      <c r="F109" s="96"/>
      <c r="G109" s="110"/>
      <c r="H109" s="87"/>
      <c r="I109" s="89"/>
      <c r="J109" s="89"/>
      <c r="K109" s="90"/>
      <c r="L109" s="90"/>
      <c r="P109" s="1"/>
      <c r="Q109" s="1"/>
      <c r="R109" s="1"/>
    </row>
    <row r="110" spans="1:18" ht="15">
      <c r="A110" s="279" t="str">
        <f t="shared" si="13"/>
        <v>~CS05</v>
      </c>
      <c r="B110" s="91">
        <f t="shared" si="13"/>
        <v>0</v>
      </c>
      <c r="C110" s="137">
        <f>'6Sheet1'!L41</f>
        <v>0</v>
      </c>
      <c r="D110" s="88"/>
      <c r="E110" s="87"/>
      <c r="F110" s="96">
        <f t="shared" si="14"/>
        <v>0</v>
      </c>
      <c r="G110" s="110">
        <f t="shared" si="15"/>
        <v>0</v>
      </c>
      <c r="H110" s="135" t="s">
        <v>146</v>
      </c>
      <c r="I110" s="89">
        <f t="shared" si="16"/>
        <v>0</v>
      </c>
      <c r="J110" s="255">
        <f t="shared" si="17"/>
        <v>0</v>
      </c>
      <c r="K110" s="90"/>
      <c r="L110" s="90"/>
      <c r="P110" s="1"/>
      <c r="Q110" s="1"/>
      <c r="R110" s="1"/>
    </row>
    <row r="111" spans="1:18" ht="15">
      <c r="A111" s="279" t="str">
        <f t="shared" si="13"/>
        <v>CS05-CS06</v>
      </c>
      <c r="B111" s="91">
        <f t="shared" si="13"/>
        <v>0</v>
      </c>
      <c r="C111" s="137">
        <f>'6Sheet1'!L42</f>
        <v>0</v>
      </c>
      <c r="D111" s="88"/>
      <c r="E111" s="87"/>
      <c r="F111" s="96">
        <f t="shared" si="14"/>
        <v>0</v>
      </c>
      <c r="G111" s="110">
        <f t="shared" si="15"/>
        <v>0</v>
      </c>
      <c r="H111" s="87" t="s">
        <v>146</v>
      </c>
      <c r="I111" s="89">
        <f t="shared" si="16"/>
        <v>0</v>
      </c>
      <c r="J111" s="255">
        <f t="shared" si="17"/>
        <v>0</v>
      </c>
      <c r="K111" s="90"/>
      <c r="L111" s="90"/>
      <c r="P111" s="1"/>
      <c r="Q111" s="1"/>
      <c r="R111" s="1"/>
    </row>
    <row r="112" spans="1:18" ht="15">
      <c r="A112" s="279" t="str">
        <f t="shared" si="13"/>
        <v>CS06-CS07</v>
      </c>
      <c r="B112" s="91">
        <f t="shared" si="13"/>
        <v>0</v>
      </c>
      <c r="C112" s="137">
        <f>'6Sheet1'!L43</f>
        <v>0</v>
      </c>
      <c r="D112" s="88"/>
      <c r="E112" s="87"/>
      <c r="F112" s="96">
        <f t="shared" si="14"/>
        <v>0</v>
      </c>
      <c r="G112" s="110">
        <f t="shared" si="15"/>
        <v>0</v>
      </c>
      <c r="H112" s="135" t="s">
        <v>146</v>
      </c>
      <c r="I112" s="89">
        <f t="shared" si="16"/>
        <v>0</v>
      </c>
      <c r="J112" s="255">
        <f t="shared" si="17"/>
        <v>0</v>
      </c>
      <c r="K112" s="90"/>
      <c r="L112" s="90"/>
      <c r="P112" s="1"/>
      <c r="Q112" s="1"/>
      <c r="R112" s="1"/>
    </row>
    <row r="113" spans="1:18" ht="15">
      <c r="A113" s="279" t="str">
        <f t="shared" ref="A113:B114" si="18">A89</f>
        <v>CS07-CS08</v>
      </c>
      <c r="B113" s="91">
        <f t="shared" si="18"/>
        <v>0</v>
      </c>
      <c r="C113" s="137">
        <f>'6Sheet1'!L44</f>
        <v>0</v>
      </c>
      <c r="D113" s="88"/>
      <c r="E113" s="87"/>
      <c r="F113" s="96">
        <f t="shared" si="14"/>
        <v>0</v>
      </c>
      <c r="G113" s="110">
        <f t="shared" si="15"/>
        <v>0</v>
      </c>
      <c r="H113" s="87" t="s">
        <v>146</v>
      </c>
      <c r="I113" s="89">
        <f t="shared" si="16"/>
        <v>0</v>
      </c>
      <c r="J113" s="255">
        <f t="shared" si="17"/>
        <v>0</v>
      </c>
      <c r="K113" s="90"/>
      <c r="L113" s="90"/>
      <c r="P113" s="243"/>
      <c r="Q113" s="1"/>
      <c r="R113" s="1"/>
    </row>
    <row r="114" spans="1:18" ht="15">
      <c r="A114" s="279" t="str">
        <f t="shared" si="18"/>
        <v>CS08~</v>
      </c>
      <c r="B114" s="91">
        <f t="shared" si="18"/>
        <v>0</v>
      </c>
      <c r="C114" s="137">
        <f>'6Sheet1'!L45</f>
        <v>0</v>
      </c>
      <c r="D114" s="88"/>
      <c r="E114" s="87"/>
      <c r="F114" s="96">
        <f t="shared" si="14"/>
        <v>0</v>
      </c>
      <c r="G114" s="110">
        <f t="shared" si="15"/>
        <v>0</v>
      </c>
      <c r="H114" s="135" t="s">
        <v>146</v>
      </c>
      <c r="I114" s="89">
        <f t="shared" si="16"/>
        <v>0</v>
      </c>
      <c r="J114" s="255">
        <f t="shared" si="17"/>
        <v>0</v>
      </c>
      <c r="K114" s="90"/>
      <c r="L114" s="90"/>
      <c r="P114" s="243"/>
      <c r="Q114" s="1"/>
      <c r="R114" s="1"/>
    </row>
    <row r="115" spans="1:18" ht="15">
      <c r="A115" s="280"/>
      <c r="B115" s="96"/>
      <c r="C115" s="88"/>
      <c r="D115" s="88"/>
      <c r="E115" s="87"/>
      <c r="F115" s="96"/>
      <c r="G115" s="110"/>
      <c r="H115" s="135"/>
      <c r="I115" s="89"/>
      <c r="J115" s="253">
        <f>SUM(J97:J114)</f>
        <v>160.6275</v>
      </c>
      <c r="K115" s="90"/>
      <c r="L115" s="90"/>
      <c r="P115" s="243"/>
      <c r="Q115" s="1"/>
      <c r="R115" s="1"/>
    </row>
    <row r="116" spans="1:18" ht="15">
      <c r="A116" s="278"/>
      <c r="B116" s="130"/>
      <c r="C116" s="88"/>
      <c r="D116" s="88"/>
      <c r="E116" s="87"/>
      <c r="F116" s="96"/>
      <c r="G116" s="110"/>
      <c r="H116" s="87"/>
      <c r="I116" s="89"/>
      <c r="J116" s="89"/>
      <c r="K116" s="90"/>
      <c r="L116" s="90"/>
      <c r="P116" s="243"/>
      <c r="Q116" s="1"/>
      <c r="R116" s="1"/>
    </row>
    <row r="117" spans="1:18" ht="15">
      <c r="A117" s="659"/>
      <c r="B117" s="660"/>
      <c r="C117" s="660"/>
      <c r="D117" s="660"/>
      <c r="E117" s="660"/>
      <c r="F117" s="660"/>
      <c r="G117" s="660"/>
      <c r="H117" s="660"/>
      <c r="I117" s="660"/>
      <c r="J117" s="661"/>
      <c r="L117" s="90"/>
      <c r="P117" s="1"/>
      <c r="Q117" s="1"/>
      <c r="R117" s="1"/>
    </row>
    <row r="118" spans="1:18" ht="15">
      <c r="A118" s="656" t="s">
        <v>157</v>
      </c>
      <c r="B118" s="657"/>
      <c r="C118" s="657"/>
      <c r="D118" s="657"/>
      <c r="E118" s="657"/>
      <c r="F118" s="657"/>
      <c r="G118" s="657"/>
      <c r="H118" s="657"/>
      <c r="I118" s="657"/>
      <c r="J118" s="658"/>
      <c r="L118" s="90"/>
    </row>
    <row r="119" spans="1:18" ht="15">
      <c r="A119" s="343"/>
      <c r="B119" s="343"/>
      <c r="C119" s="343"/>
      <c r="D119" s="343"/>
      <c r="E119" s="343"/>
      <c r="F119" s="343"/>
      <c r="G119" s="343"/>
      <c r="H119" s="343"/>
      <c r="I119" s="343"/>
      <c r="J119" s="343"/>
      <c r="L119" s="90"/>
    </row>
    <row r="120" spans="1:18" ht="15">
      <c r="A120" s="344" t="s">
        <v>199</v>
      </c>
      <c r="B120" s="345">
        <f>SUM(B97:B102)</f>
        <v>32.450000000000003</v>
      </c>
      <c r="C120" s="345">
        <v>0.05</v>
      </c>
      <c r="D120" s="345">
        <v>1.6</v>
      </c>
      <c r="E120" s="345"/>
      <c r="F120" s="96">
        <f>PRODUCT(B120:E120)</f>
        <v>2.5960000000000005</v>
      </c>
      <c r="G120" s="110">
        <f>F120</f>
        <v>2.5960000000000005</v>
      </c>
      <c r="H120" s="87" t="s">
        <v>146</v>
      </c>
      <c r="I120" s="89">
        <f>G120*1.1</f>
        <v>2.8556000000000008</v>
      </c>
      <c r="J120" s="253">
        <f>I120</f>
        <v>2.8556000000000008</v>
      </c>
      <c r="L120" s="90"/>
    </row>
    <row r="121" spans="1:18" ht="15">
      <c r="A121" s="344"/>
      <c r="B121" s="345"/>
      <c r="C121" s="345"/>
      <c r="D121" s="345"/>
      <c r="E121" s="345"/>
      <c r="F121" s="96"/>
      <c r="G121" s="110"/>
      <c r="H121" s="135"/>
      <c r="I121" s="89"/>
      <c r="J121" s="109"/>
      <c r="L121" s="90"/>
    </row>
    <row r="122" spans="1:18" ht="15">
      <c r="A122" s="344" t="s">
        <v>277</v>
      </c>
      <c r="B122" s="345">
        <f>B120</f>
        <v>32.450000000000003</v>
      </c>
      <c r="C122" s="345">
        <v>1.2</v>
      </c>
      <c r="D122" s="345"/>
      <c r="E122" s="345"/>
      <c r="F122" s="96">
        <f t="shared" ref="F122:F124" si="19">PRODUCT(B122:E122)</f>
        <v>38.940000000000005</v>
      </c>
      <c r="G122" s="110">
        <f t="shared" ref="G122:G124" si="20">F122</f>
        <v>38.940000000000005</v>
      </c>
      <c r="H122" s="87" t="s">
        <v>146</v>
      </c>
      <c r="I122" s="89">
        <f t="shared" ref="I122:I124" si="21">G122*1.1</f>
        <v>42.83400000000001</v>
      </c>
      <c r="J122" s="253">
        <f t="shared" ref="J122:J124" si="22">I122</f>
        <v>42.83400000000001</v>
      </c>
      <c r="L122" s="90"/>
    </row>
    <row r="123" spans="1:18" ht="15">
      <c r="A123" s="344"/>
      <c r="B123" s="345"/>
      <c r="C123" s="345"/>
      <c r="D123" s="345"/>
      <c r="E123" s="345"/>
      <c r="F123" s="96"/>
      <c r="G123" s="110"/>
      <c r="H123" s="135"/>
      <c r="I123" s="89"/>
      <c r="J123" s="109"/>
      <c r="L123" s="90"/>
    </row>
    <row r="124" spans="1:18" ht="15">
      <c r="A124" s="344" t="s">
        <v>162</v>
      </c>
      <c r="B124" s="345">
        <f>B122</f>
        <v>32.450000000000003</v>
      </c>
      <c r="C124" s="345">
        <v>4.4000000000000004</v>
      </c>
      <c r="D124" s="345"/>
      <c r="E124" s="345"/>
      <c r="F124" s="96">
        <f t="shared" si="19"/>
        <v>142.78000000000003</v>
      </c>
      <c r="G124" s="110">
        <f t="shared" si="20"/>
        <v>142.78000000000003</v>
      </c>
      <c r="H124" s="87" t="s">
        <v>146</v>
      </c>
      <c r="I124" s="89">
        <f t="shared" si="21"/>
        <v>157.05800000000005</v>
      </c>
      <c r="J124" s="253">
        <f t="shared" si="22"/>
        <v>157.05800000000005</v>
      </c>
      <c r="L124" s="90"/>
    </row>
    <row r="125" spans="1:18" ht="15">
      <c r="A125" s="344"/>
      <c r="B125" s="345"/>
      <c r="C125" s="345"/>
      <c r="D125" s="345"/>
      <c r="E125" s="345"/>
      <c r="F125" s="96"/>
      <c r="G125" s="110"/>
      <c r="H125" s="135"/>
      <c r="I125" s="89"/>
      <c r="J125" s="109"/>
      <c r="L125" s="90"/>
    </row>
    <row r="126" spans="1:18" ht="15">
      <c r="A126" s="344" t="s">
        <v>452</v>
      </c>
      <c r="B126" s="345">
        <f>B124</f>
        <v>32.450000000000003</v>
      </c>
      <c r="C126" s="345">
        <v>1.2</v>
      </c>
      <c r="D126" s="345">
        <v>0.3</v>
      </c>
      <c r="E126" s="345"/>
      <c r="F126" s="96">
        <f t="shared" ref="F126" si="23">PRODUCT(B126:E126)</f>
        <v>11.682</v>
      </c>
      <c r="G126" s="110">
        <f t="shared" ref="G126" si="24">F126</f>
        <v>11.682</v>
      </c>
      <c r="H126" s="87" t="s">
        <v>146</v>
      </c>
      <c r="I126" s="89">
        <f t="shared" ref="I126" si="25">G126*1.1</f>
        <v>12.850200000000001</v>
      </c>
      <c r="J126" s="253">
        <f t="shared" ref="J126" si="26">I126</f>
        <v>12.850200000000001</v>
      </c>
      <c r="L126" s="90"/>
    </row>
    <row r="127" spans="1:18" ht="15">
      <c r="A127" s="344"/>
      <c r="B127" s="345"/>
      <c r="C127" s="345"/>
      <c r="D127" s="345"/>
      <c r="E127" s="345"/>
      <c r="F127" s="345"/>
      <c r="G127" s="345"/>
      <c r="H127" s="345"/>
      <c r="I127" s="345"/>
      <c r="J127" s="346"/>
      <c r="L127" s="90"/>
    </row>
    <row r="128" spans="1:18" ht="15">
      <c r="A128" s="344" t="s">
        <v>436</v>
      </c>
      <c r="B128" s="345">
        <f>B126</f>
        <v>32.450000000000003</v>
      </c>
      <c r="C128" s="345">
        <v>1.7</v>
      </c>
      <c r="D128" s="345"/>
      <c r="E128" s="345"/>
      <c r="F128" s="96">
        <f t="shared" ref="F128" si="27">PRODUCT(B128:E128)</f>
        <v>55.165000000000006</v>
      </c>
      <c r="G128" s="110">
        <f t="shared" ref="G128" si="28">F128</f>
        <v>55.165000000000006</v>
      </c>
      <c r="H128" s="87" t="s">
        <v>146</v>
      </c>
      <c r="I128" s="89">
        <f t="shared" ref="I128" si="29">G128*1.1</f>
        <v>60.681500000000014</v>
      </c>
      <c r="J128" s="253">
        <f t="shared" ref="J128" si="30">I128</f>
        <v>60.681500000000014</v>
      </c>
      <c r="L128" s="90"/>
    </row>
    <row r="129" spans="1:12" ht="15">
      <c r="A129" s="344"/>
      <c r="B129" s="345"/>
      <c r="C129" s="345"/>
      <c r="D129" s="345"/>
      <c r="E129" s="345"/>
      <c r="F129" s="345"/>
      <c r="G129" s="345"/>
      <c r="H129" s="345"/>
      <c r="I129" s="345"/>
      <c r="J129" s="346"/>
      <c r="L129" s="90"/>
    </row>
    <row r="130" spans="1:12" ht="15">
      <c r="A130" s="344" t="s">
        <v>453</v>
      </c>
      <c r="B130" s="345">
        <v>0.6</v>
      </c>
      <c r="C130" s="345">
        <f>ROUNDUP(B128/1.5,0)+1</f>
        <v>23</v>
      </c>
      <c r="D130" s="345"/>
      <c r="E130" s="345"/>
      <c r="F130" s="96">
        <f t="shared" ref="F130" si="31">PRODUCT(B130:E130)</f>
        <v>13.799999999999999</v>
      </c>
      <c r="G130" s="110">
        <f t="shared" ref="G130" si="32">F130</f>
        <v>13.799999999999999</v>
      </c>
      <c r="H130" s="87" t="s">
        <v>146</v>
      </c>
      <c r="I130" s="89">
        <f t="shared" ref="I130" si="33">G130*1.1</f>
        <v>15.18</v>
      </c>
      <c r="J130" s="253">
        <f t="shared" ref="J130" si="34">I130</f>
        <v>15.18</v>
      </c>
      <c r="L130" s="90"/>
    </row>
    <row r="131" spans="1:12" ht="15">
      <c r="A131" s="344"/>
      <c r="B131" s="347"/>
      <c r="C131" s="347"/>
      <c r="D131" s="347"/>
      <c r="E131" s="347"/>
      <c r="F131" s="347"/>
      <c r="G131" s="347"/>
      <c r="H131" s="347"/>
      <c r="I131" s="347"/>
      <c r="J131" s="347"/>
      <c r="L131" s="90"/>
    </row>
    <row r="132" spans="1:12" ht="15">
      <c r="A132" s="344" t="s">
        <v>431</v>
      </c>
      <c r="B132" s="345">
        <f>B128</f>
        <v>32.450000000000003</v>
      </c>
      <c r="C132" s="345">
        <f>ROUNDUP(B134/0.15,0)+1</f>
        <v>65</v>
      </c>
      <c r="D132" s="345">
        <v>0.61699999999999999</v>
      </c>
      <c r="E132" s="345"/>
      <c r="F132" s="96">
        <f t="shared" ref="F132" si="35">PRODUCT(B132:E132)</f>
        <v>1301.40725</v>
      </c>
      <c r="G132" s="110">
        <f t="shared" ref="G132" si="36">F132</f>
        <v>1301.40725</v>
      </c>
      <c r="H132" s="87" t="s">
        <v>146</v>
      </c>
      <c r="I132" s="89">
        <f t="shared" ref="I132" si="37">G132*1.1</f>
        <v>1431.5479750000002</v>
      </c>
      <c r="J132" s="255">
        <f t="shared" ref="J132" si="38">I132</f>
        <v>1431.5479750000002</v>
      </c>
      <c r="L132" s="90"/>
    </row>
    <row r="133" spans="1:12" ht="15">
      <c r="A133" s="344"/>
      <c r="B133" s="344"/>
      <c r="C133" s="344"/>
      <c r="D133" s="344"/>
      <c r="E133" s="344"/>
      <c r="F133" s="344"/>
      <c r="G133" s="344"/>
      <c r="H133" s="344"/>
      <c r="I133" s="344"/>
      <c r="J133" s="348"/>
      <c r="L133" s="90"/>
    </row>
    <row r="134" spans="1:12" ht="15">
      <c r="A134" s="344"/>
      <c r="B134" s="345">
        <v>9.4600000000000009</v>
      </c>
      <c r="C134" s="345">
        <f>ROUNDUP(B134/0.2,)+1</f>
        <v>49</v>
      </c>
      <c r="D134" s="345">
        <v>0.61699999999999999</v>
      </c>
      <c r="E134" s="345"/>
      <c r="F134" s="96">
        <f t="shared" ref="F134" si="39">PRODUCT(B134:E134)</f>
        <v>286.00418000000002</v>
      </c>
      <c r="G134" s="110">
        <f t="shared" ref="G134" si="40">F134</f>
        <v>286.00418000000002</v>
      </c>
      <c r="H134" s="87" t="s">
        <v>146</v>
      </c>
      <c r="I134" s="89">
        <f t="shared" ref="I134" si="41">G134*1.1</f>
        <v>314.60459800000007</v>
      </c>
      <c r="J134" s="255">
        <f t="shared" ref="J134" si="42">I134</f>
        <v>314.60459800000007</v>
      </c>
      <c r="L134" s="90"/>
    </row>
    <row r="135" spans="1:12" ht="15">
      <c r="A135" s="344"/>
      <c r="B135" s="345"/>
      <c r="C135" s="345"/>
      <c r="D135" s="345"/>
      <c r="E135" s="345"/>
      <c r="F135" s="345"/>
      <c r="G135" s="345"/>
      <c r="H135" s="345"/>
      <c r="I135" s="345"/>
      <c r="J135" s="349">
        <f>SUM(J132:J134)</f>
        <v>1746.1525730000003</v>
      </c>
      <c r="L135" s="90"/>
    </row>
    <row r="136" spans="1:12" ht="15">
      <c r="A136" s="344"/>
      <c r="B136" s="345"/>
      <c r="C136" s="345"/>
      <c r="D136" s="345"/>
      <c r="E136" s="345"/>
      <c r="F136" s="345"/>
      <c r="G136" s="345"/>
      <c r="H136" s="345"/>
      <c r="I136" s="345"/>
      <c r="J136" s="345"/>
      <c r="L136" s="90"/>
    </row>
    <row r="137" spans="1:12" ht="15">
      <c r="A137" s="344"/>
      <c r="B137" s="345"/>
      <c r="C137" s="345"/>
      <c r="D137" s="345"/>
      <c r="E137" s="345"/>
      <c r="F137" s="345"/>
      <c r="G137" s="345"/>
      <c r="H137" s="345"/>
      <c r="I137" s="345"/>
      <c r="J137" s="345"/>
      <c r="L137" s="90"/>
    </row>
    <row r="138" spans="1:12" ht="15">
      <c r="A138" s="344"/>
      <c r="B138" s="345"/>
      <c r="C138" s="345"/>
      <c r="D138" s="345"/>
      <c r="E138" s="345"/>
      <c r="F138" s="345"/>
      <c r="G138" s="345"/>
      <c r="H138" s="345"/>
      <c r="I138" s="345"/>
      <c r="J138" s="345"/>
      <c r="L138" s="90"/>
    </row>
    <row r="139" spans="1:12" ht="15">
      <c r="A139" s="651"/>
      <c r="B139" s="652"/>
      <c r="C139" s="652"/>
      <c r="D139" s="652"/>
      <c r="E139" s="652"/>
      <c r="F139" s="653"/>
      <c r="G139" s="83"/>
      <c r="H139" s="84"/>
      <c r="I139" s="83"/>
      <c r="J139" s="83"/>
    </row>
    <row r="140" spans="1:12" ht="15">
      <c r="A140" s="85"/>
      <c r="B140" s="91"/>
      <c r="C140" s="107"/>
      <c r="D140" s="111"/>
      <c r="E140" s="112"/>
      <c r="F140" s="91"/>
      <c r="G140" s="113"/>
      <c r="H140" s="108"/>
      <c r="I140" s="89"/>
      <c r="J140" s="109"/>
      <c r="L140" s="114"/>
    </row>
    <row r="141" spans="1:12" s="81" customFormat="1" ht="30" customHeight="1">
      <c r="A141" s="95"/>
      <c r="B141" s="115"/>
      <c r="C141" s="116"/>
      <c r="D141" s="111"/>
      <c r="E141" s="112"/>
      <c r="F141" s="117"/>
      <c r="G141" s="118"/>
      <c r="H141" s="87"/>
      <c r="I141" s="119"/>
      <c r="J141" s="119"/>
    </row>
    <row r="142" spans="1:12" ht="15">
      <c r="A142" s="651"/>
      <c r="B142" s="652"/>
      <c r="C142" s="652"/>
      <c r="D142" s="652"/>
      <c r="E142" s="652"/>
      <c r="F142" s="653"/>
      <c r="G142" s="83"/>
      <c r="H142" s="84"/>
      <c r="I142" s="83"/>
      <c r="J142" s="83"/>
    </row>
    <row r="143" spans="1:12" ht="15">
      <c r="A143" s="656" t="s">
        <v>320</v>
      </c>
      <c r="B143" s="657"/>
      <c r="C143" s="657"/>
      <c r="D143" s="657"/>
      <c r="E143" s="657"/>
      <c r="F143" s="657"/>
      <c r="G143" s="657"/>
      <c r="H143" s="657"/>
      <c r="I143" s="657"/>
      <c r="J143" s="658"/>
      <c r="L143" s="90"/>
    </row>
    <row r="144" spans="1:12" ht="15">
      <c r="A144" s="106" t="s">
        <v>341</v>
      </c>
      <c r="B144" s="86"/>
      <c r="C144" s="88"/>
      <c r="D144" s="88"/>
      <c r="E144" s="87"/>
      <c r="F144" s="86"/>
      <c r="G144" s="87"/>
      <c r="H144" s="87"/>
      <c r="I144" s="89"/>
      <c r="J144" s="89"/>
      <c r="L144" s="90"/>
    </row>
    <row r="145" spans="1:12" ht="15">
      <c r="A145" s="95" t="s">
        <v>8</v>
      </c>
      <c r="B145" s="96">
        <f>'6Sheet1'!B12</f>
        <v>0</v>
      </c>
      <c r="C145" s="88">
        <f>'6Sheet1'!B14</f>
        <v>0</v>
      </c>
      <c r="D145" s="88"/>
      <c r="E145" s="87"/>
      <c r="F145" s="96">
        <f>PRODUCT(B145:E145)</f>
        <v>0</v>
      </c>
      <c r="G145" s="110">
        <f>F145</f>
        <v>0</v>
      </c>
      <c r="H145" s="87" t="s">
        <v>146</v>
      </c>
      <c r="I145" s="89">
        <f>G145*1.1</f>
        <v>0</v>
      </c>
      <c r="J145" s="253">
        <f>I145</f>
        <v>0</v>
      </c>
      <c r="L145" s="90"/>
    </row>
    <row r="146" spans="1:12" ht="15">
      <c r="A146" s="95" t="s">
        <v>308</v>
      </c>
      <c r="B146" s="96">
        <f>B145</f>
        <v>0</v>
      </c>
      <c r="C146" s="88">
        <f>'6Sheet1'!B15</f>
        <v>0</v>
      </c>
      <c r="D146" s="88"/>
      <c r="E146" s="87"/>
      <c r="F146" s="96">
        <f>PRODUCT(B146:E146)</f>
        <v>0</v>
      </c>
      <c r="G146" s="110">
        <f>F146</f>
        <v>0</v>
      </c>
      <c r="H146" s="87" t="s">
        <v>146</v>
      </c>
      <c r="I146" s="89">
        <f>G146*1.1</f>
        <v>0</v>
      </c>
      <c r="J146" s="253">
        <f>I146</f>
        <v>0</v>
      </c>
      <c r="L146" s="90"/>
    </row>
    <row r="147" spans="1:12" ht="15">
      <c r="A147" s="95" t="s">
        <v>311</v>
      </c>
      <c r="B147" s="96">
        <f>B146</f>
        <v>0</v>
      </c>
      <c r="C147" s="88">
        <f>'6Sheet1'!B16</f>
        <v>0</v>
      </c>
      <c r="D147" s="88"/>
      <c r="E147" s="87"/>
      <c r="F147" s="96">
        <f>PRODUCT(B147:E147)</f>
        <v>0</v>
      </c>
      <c r="G147" s="110">
        <f>F147</f>
        <v>0</v>
      </c>
      <c r="H147" s="87" t="s">
        <v>146</v>
      </c>
      <c r="I147" s="89">
        <f>G147*1.1</f>
        <v>0</v>
      </c>
      <c r="J147" s="253">
        <f>I147</f>
        <v>0</v>
      </c>
      <c r="L147" s="90"/>
    </row>
    <row r="148" spans="1:12" ht="15">
      <c r="A148" s="92"/>
      <c r="B148" s="86"/>
      <c r="C148" s="88"/>
      <c r="D148" s="88"/>
      <c r="E148" s="87"/>
      <c r="F148" s="96"/>
      <c r="G148" s="99"/>
      <c r="H148" s="99"/>
      <c r="I148" s="89"/>
      <c r="J148" s="109"/>
      <c r="L148" s="90"/>
    </row>
    <row r="149" spans="1:12" ht="15">
      <c r="A149" s="296" t="s">
        <v>342</v>
      </c>
      <c r="B149" s="96"/>
      <c r="C149" s="88"/>
      <c r="D149" s="88"/>
      <c r="E149" s="87"/>
      <c r="F149" s="96"/>
      <c r="G149" s="110"/>
      <c r="H149" s="87"/>
      <c r="I149" s="89"/>
      <c r="J149" s="109"/>
      <c r="L149" s="90"/>
    </row>
    <row r="150" spans="1:12" ht="15">
      <c r="A150" s="95" t="s">
        <v>8</v>
      </c>
      <c r="B150" s="96">
        <f>'6Sheet1'!$C$18</f>
        <v>0</v>
      </c>
      <c r="C150" s="88">
        <v>8.4</v>
      </c>
      <c r="D150" s="88"/>
      <c r="E150" s="87"/>
      <c r="F150" s="96">
        <f>PRODUCT(B150:E150)</f>
        <v>0</v>
      </c>
      <c r="G150" s="110">
        <f>F150</f>
        <v>0</v>
      </c>
      <c r="H150" s="87" t="s">
        <v>146</v>
      </c>
      <c r="I150" s="89">
        <f>G150*1.1</f>
        <v>0</v>
      </c>
      <c r="J150" s="253">
        <f>I150</f>
        <v>0</v>
      </c>
      <c r="L150" s="90"/>
    </row>
    <row r="151" spans="1:12" ht="15">
      <c r="A151" s="95" t="s">
        <v>308</v>
      </c>
      <c r="B151" s="96">
        <f>'6Sheet1'!$C$18</f>
        <v>0</v>
      </c>
      <c r="C151" s="88">
        <v>1.75</v>
      </c>
      <c r="D151" s="88"/>
      <c r="E151" s="87"/>
      <c r="F151" s="96">
        <f>PRODUCT(B151:E151)</f>
        <v>0</v>
      </c>
      <c r="G151" s="110">
        <f>F151</f>
        <v>0</v>
      </c>
      <c r="H151" s="87" t="s">
        <v>146</v>
      </c>
      <c r="I151" s="89">
        <f>G151*1.1</f>
        <v>0</v>
      </c>
      <c r="J151" s="253">
        <f>I151</f>
        <v>0</v>
      </c>
      <c r="L151" s="90"/>
    </row>
    <row r="152" spans="1:12" ht="15">
      <c r="A152" s="95" t="s">
        <v>311</v>
      </c>
      <c r="B152" s="96">
        <f>'6Sheet1'!$C$18</f>
        <v>0</v>
      </c>
      <c r="C152" s="88">
        <v>11.2</v>
      </c>
      <c r="D152" s="88"/>
      <c r="E152" s="87"/>
      <c r="F152" s="96">
        <f>PRODUCT(B152:E152)</f>
        <v>0</v>
      </c>
      <c r="G152" s="110">
        <f>F152</f>
        <v>0</v>
      </c>
      <c r="H152" s="87" t="s">
        <v>146</v>
      </c>
      <c r="I152" s="89">
        <f>G152*1.1</f>
        <v>0</v>
      </c>
      <c r="J152" s="253">
        <f>I152</f>
        <v>0</v>
      </c>
      <c r="L152" s="90"/>
    </row>
    <row r="153" spans="1:12" ht="15">
      <c r="A153" s="92"/>
      <c r="B153" s="86"/>
      <c r="C153" s="88"/>
      <c r="D153" s="88"/>
      <c r="E153" s="87"/>
      <c r="F153" s="96"/>
      <c r="G153" s="99"/>
      <c r="H153" s="99"/>
      <c r="I153" s="89"/>
      <c r="J153" s="109"/>
      <c r="L153" s="90"/>
    </row>
    <row r="154" spans="1:12" ht="15">
      <c r="A154" s="296" t="s">
        <v>343</v>
      </c>
      <c r="B154" s="96"/>
      <c r="C154" s="88"/>
      <c r="D154" s="88"/>
      <c r="E154" s="87"/>
      <c r="F154" s="96"/>
      <c r="G154" s="110"/>
      <c r="H154" s="87"/>
      <c r="I154" s="89"/>
      <c r="J154" s="109"/>
      <c r="L154" s="90"/>
    </row>
    <row r="155" spans="1:12" ht="15">
      <c r="A155" s="95" t="s">
        <v>8</v>
      </c>
      <c r="B155" s="96">
        <f>'6Sheet1'!$C$24</f>
        <v>0</v>
      </c>
      <c r="C155" s="88">
        <v>2.5</v>
      </c>
      <c r="D155" s="88"/>
      <c r="E155" s="87"/>
      <c r="F155" s="96">
        <f>PRODUCT(B155:E155)</f>
        <v>0</v>
      </c>
      <c r="G155" s="110">
        <f>F155</f>
        <v>0</v>
      </c>
      <c r="H155" s="87" t="s">
        <v>146</v>
      </c>
      <c r="I155" s="89">
        <f>G155*1.1</f>
        <v>0</v>
      </c>
      <c r="J155" s="253">
        <f>I155</f>
        <v>0</v>
      </c>
      <c r="L155" s="90"/>
    </row>
    <row r="156" spans="1:12" ht="15">
      <c r="A156" s="95" t="s">
        <v>308</v>
      </c>
      <c r="B156" s="96">
        <f>'6Sheet1'!$C$24</f>
        <v>0</v>
      </c>
      <c r="C156" s="88">
        <v>0.82</v>
      </c>
      <c r="D156" s="88"/>
      <c r="E156" s="87"/>
      <c r="F156" s="96">
        <f>PRODUCT(B156:E156)</f>
        <v>0</v>
      </c>
      <c r="G156" s="110">
        <f>F156</f>
        <v>0</v>
      </c>
      <c r="H156" s="87" t="s">
        <v>146</v>
      </c>
      <c r="I156" s="89">
        <f>G156*1.1</f>
        <v>0</v>
      </c>
      <c r="J156" s="253">
        <f>I156</f>
        <v>0</v>
      </c>
      <c r="L156" s="90"/>
    </row>
    <row r="157" spans="1:12" ht="15">
      <c r="A157" s="95" t="s">
        <v>311</v>
      </c>
      <c r="B157" s="96">
        <f>'6Sheet1'!$C$24</f>
        <v>0</v>
      </c>
      <c r="C157" s="88">
        <v>5.95</v>
      </c>
      <c r="D157" s="88"/>
      <c r="E157" s="87"/>
      <c r="F157" s="96">
        <f>PRODUCT(B157:E157)</f>
        <v>0</v>
      </c>
      <c r="G157" s="110">
        <f>F157</f>
        <v>0</v>
      </c>
      <c r="H157" s="87" t="s">
        <v>146</v>
      </c>
      <c r="I157" s="89">
        <f>G157*1.1</f>
        <v>0</v>
      </c>
      <c r="J157" s="253">
        <f>I157</f>
        <v>0</v>
      </c>
      <c r="L157" s="90"/>
    </row>
    <row r="158" spans="1:12" ht="15">
      <c r="A158" s="337"/>
      <c r="B158" s="117"/>
      <c r="C158" s="333"/>
      <c r="D158" s="333"/>
      <c r="E158" s="135"/>
      <c r="F158" s="96"/>
      <c r="G158" s="99"/>
      <c r="H158" s="99"/>
      <c r="I158" s="334"/>
      <c r="J158" s="336"/>
      <c r="L158" s="90"/>
    </row>
    <row r="159" spans="1:12" ht="15">
      <c r="A159" s="699" t="s">
        <v>454</v>
      </c>
      <c r="B159" s="700"/>
      <c r="C159" s="700"/>
      <c r="D159" s="700"/>
      <c r="E159" s="700"/>
      <c r="F159" s="700"/>
      <c r="G159" s="700"/>
      <c r="H159" s="700"/>
      <c r="I159" s="700"/>
      <c r="J159" s="701"/>
      <c r="L159" s="90"/>
    </row>
    <row r="160" spans="1:12" ht="15">
      <c r="A160" s="337"/>
      <c r="B160" s="117"/>
      <c r="C160" s="88"/>
      <c r="D160" s="88"/>
      <c r="E160" s="87"/>
      <c r="F160" s="117"/>
      <c r="G160" s="334"/>
      <c r="H160" s="87"/>
      <c r="I160" s="89"/>
      <c r="J160" s="109"/>
      <c r="L160" s="90"/>
    </row>
    <row r="161" spans="1:12" ht="15">
      <c r="A161" s="95"/>
      <c r="B161" s="96"/>
      <c r="C161" s="88" t="s">
        <v>455</v>
      </c>
      <c r="D161" s="88"/>
      <c r="E161" s="87"/>
      <c r="F161" s="96"/>
      <c r="G161" s="110"/>
      <c r="H161" s="87"/>
      <c r="I161" s="89"/>
      <c r="J161" s="89"/>
      <c r="L161" s="90"/>
    </row>
    <row r="162" spans="1:12" ht="30">
      <c r="A162" s="121"/>
      <c r="B162" s="122" t="s">
        <v>158</v>
      </c>
      <c r="C162" s="122" t="s">
        <v>138</v>
      </c>
      <c r="D162" s="122" t="s">
        <v>1</v>
      </c>
      <c r="E162" s="123" t="s">
        <v>159</v>
      </c>
      <c r="F162" s="122" t="s">
        <v>160</v>
      </c>
      <c r="G162" s="122"/>
      <c r="H162" s="122"/>
      <c r="I162" s="122"/>
      <c r="J162" s="122"/>
      <c r="L162" s="114"/>
    </row>
    <row r="163" spans="1:12" ht="15">
      <c r="A163" s="651" t="s">
        <v>161</v>
      </c>
      <c r="B163" s="652"/>
      <c r="C163" s="652"/>
      <c r="D163" s="652"/>
      <c r="E163" s="652"/>
      <c r="F163" s="653"/>
      <c r="G163" s="83"/>
      <c r="H163" s="84"/>
      <c r="I163" s="83"/>
    </row>
    <row r="164" spans="1:12" ht="15">
      <c r="A164" s="124"/>
      <c r="B164" s="107"/>
      <c r="C164" s="108"/>
      <c r="D164" s="107"/>
      <c r="E164" s="108"/>
      <c r="F164" s="91"/>
      <c r="G164" s="111"/>
      <c r="H164" s="108"/>
      <c r="I164" s="111"/>
      <c r="J164" s="83"/>
      <c r="L164" s="114"/>
    </row>
    <row r="165" spans="1:12" ht="15">
      <c r="A165" s="124"/>
      <c r="B165" s="107"/>
      <c r="C165" s="108"/>
      <c r="D165" s="107"/>
      <c r="E165" s="108"/>
      <c r="F165" s="91"/>
      <c r="G165" s="111"/>
      <c r="H165" s="108"/>
      <c r="I165" s="111"/>
      <c r="J165" s="101"/>
      <c r="L165" s="114"/>
    </row>
    <row r="166" spans="1:12" ht="15">
      <c r="A166" s="651" t="s">
        <v>162</v>
      </c>
      <c r="B166" s="652"/>
      <c r="C166" s="652"/>
      <c r="D166" s="652"/>
      <c r="E166" s="652"/>
      <c r="F166" s="653"/>
      <c r="G166" s="83"/>
      <c r="H166" s="84"/>
      <c r="I166" s="83"/>
      <c r="J166" s="101"/>
    </row>
    <row r="167" spans="1:12" ht="15">
      <c r="A167" s="85"/>
      <c r="B167" s="91"/>
      <c r="C167" s="108"/>
      <c r="D167" s="107"/>
      <c r="E167" s="108"/>
      <c r="F167" s="91"/>
      <c r="G167" s="100"/>
      <c r="H167" s="108"/>
      <c r="I167" s="100"/>
      <c r="J167" s="83"/>
      <c r="L167" s="90"/>
    </row>
    <row r="168" spans="1:12" ht="15">
      <c r="A168" s="85"/>
      <c r="B168" s="91"/>
      <c r="C168" s="108"/>
      <c r="D168" s="107"/>
      <c r="E168" s="108"/>
      <c r="F168" s="91"/>
      <c r="G168" s="100"/>
      <c r="H168" s="108"/>
      <c r="I168" s="100"/>
      <c r="J168" s="101"/>
      <c r="L168" s="90"/>
    </row>
    <row r="169" spans="1:12" ht="24.9" customHeight="1">
      <c r="A169" s="651" t="s">
        <v>163</v>
      </c>
      <c r="B169" s="652"/>
      <c r="C169" s="652"/>
      <c r="D169" s="652"/>
      <c r="E169" s="652"/>
      <c r="F169" s="653"/>
      <c r="G169" s="83"/>
      <c r="H169" s="84"/>
      <c r="I169" s="83"/>
      <c r="J169" s="101"/>
    </row>
    <row r="170" spans="1:12" ht="15">
      <c r="A170" s="85"/>
      <c r="B170" s="125"/>
      <c r="C170" s="111"/>
      <c r="D170" s="111"/>
      <c r="E170" s="125"/>
      <c r="F170" s="91"/>
      <c r="G170" s="108"/>
      <c r="H170" s="108"/>
      <c r="I170" s="100"/>
      <c r="J170" s="83"/>
    </row>
    <row r="171" spans="1:12" ht="15">
      <c r="A171" s="85"/>
      <c r="B171" s="125"/>
      <c r="C171" s="111"/>
      <c r="D171" s="111"/>
      <c r="E171" s="125"/>
      <c r="F171" s="91"/>
      <c r="G171" s="108"/>
      <c r="H171" s="108"/>
      <c r="I171" s="100"/>
      <c r="J171" s="109"/>
      <c r="L171" s="90"/>
    </row>
    <row r="172" spans="1:12" ht="15">
      <c r="A172" s="232" t="s">
        <v>164</v>
      </c>
      <c r="B172" s="233"/>
      <c r="C172" s="233"/>
      <c r="D172" s="233"/>
      <c r="E172" s="233"/>
      <c r="F172" s="233"/>
      <c r="G172" s="233"/>
      <c r="H172" s="233"/>
      <c r="I172" s="233"/>
      <c r="J172" s="234"/>
      <c r="L172" s="114"/>
    </row>
    <row r="173" spans="1:12" ht="24.9" customHeight="1">
      <c r="A173" s="651"/>
      <c r="B173" s="652"/>
      <c r="C173" s="652"/>
      <c r="D173" s="652"/>
      <c r="E173" s="652"/>
      <c r="F173" s="653"/>
      <c r="G173" s="83"/>
      <c r="H173" s="84"/>
      <c r="I173" s="83"/>
    </row>
    <row r="174" spans="1:12" ht="15">
      <c r="A174" s="85"/>
      <c r="B174" s="125"/>
      <c r="C174" s="108"/>
      <c r="D174" s="107"/>
      <c r="E174" s="108"/>
      <c r="F174" s="91"/>
      <c r="G174" s="108"/>
      <c r="H174" s="108"/>
      <c r="I174" s="100"/>
      <c r="J174" s="83"/>
      <c r="L174" s="90"/>
    </row>
    <row r="175" spans="1:12" ht="15">
      <c r="A175" s="126"/>
      <c r="B175" s="127"/>
      <c r="C175" s="128"/>
      <c r="D175" s="129"/>
      <c r="E175" s="128"/>
      <c r="F175" s="130"/>
      <c r="G175" s="128"/>
      <c r="H175" s="128"/>
      <c r="I175" s="131"/>
      <c r="J175" s="131"/>
      <c r="L175" s="90"/>
    </row>
    <row r="176" spans="1:12" ht="12.75" customHeight="1">
      <c r="A176" s="235" t="s">
        <v>165</v>
      </c>
      <c r="B176" s="236"/>
      <c r="C176" s="236"/>
      <c r="D176" s="236"/>
      <c r="E176" s="236"/>
      <c r="F176" s="236"/>
      <c r="G176" s="236"/>
      <c r="H176" s="236"/>
      <c r="I176" s="236"/>
      <c r="J176" s="237"/>
      <c r="L176" s="90"/>
    </row>
    <row r="177" spans="1:12" ht="15">
      <c r="A177" s="654" t="s">
        <v>166</v>
      </c>
      <c r="B177" s="655"/>
      <c r="C177" s="655"/>
      <c r="D177" s="655"/>
      <c r="E177" s="655"/>
      <c r="F177" s="655"/>
      <c r="G177" s="655"/>
      <c r="H177" s="655"/>
      <c r="I177" s="132"/>
      <c r="J177" s="133"/>
      <c r="L177" s="90"/>
    </row>
    <row r="178" spans="1:12" ht="15">
      <c r="A178" s="297" t="s">
        <v>167</v>
      </c>
      <c r="B178" s="91"/>
      <c r="C178" s="99"/>
      <c r="D178" s="88"/>
      <c r="E178" s="87"/>
      <c r="F178" s="86"/>
      <c r="G178" s="87"/>
      <c r="H178" s="87"/>
      <c r="I178" s="89"/>
      <c r="J178" s="109"/>
      <c r="L178" s="90"/>
    </row>
    <row r="179" spans="1:12" ht="15">
      <c r="A179" s="298" t="str">
        <f>'6Sheet1'!F3</f>
        <v>~CS01</v>
      </c>
      <c r="B179" s="91">
        <f>'6Sheet1'!H3</f>
        <v>0</v>
      </c>
      <c r="C179" s="110">
        <f>'6Sheet1'!J3</f>
        <v>0</v>
      </c>
      <c r="D179" s="88"/>
      <c r="E179" s="87"/>
      <c r="F179" s="86">
        <f>PRODUCT(B179:E179)</f>
        <v>0</v>
      </c>
      <c r="G179" s="87"/>
      <c r="H179" s="87" t="s">
        <v>7</v>
      </c>
      <c r="I179" s="89">
        <f>F179*1.1</f>
        <v>0</v>
      </c>
      <c r="J179" s="255">
        <f>I179</f>
        <v>0</v>
      </c>
      <c r="L179" s="90"/>
    </row>
    <row r="180" spans="1:12" ht="15">
      <c r="A180" s="298" t="str">
        <f>'6Sheet1'!F4</f>
        <v>CS01-CS02</v>
      </c>
      <c r="B180" s="91">
        <f>'6Sheet1'!H4</f>
        <v>0</v>
      </c>
      <c r="C180" s="110">
        <f>'6Sheet1'!J4</f>
        <v>0</v>
      </c>
      <c r="D180" s="88"/>
      <c r="E180" s="87"/>
      <c r="F180" s="86">
        <f t="shared" ref="F180:F189" si="43">PRODUCT(B180:E180)</f>
        <v>0</v>
      </c>
      <c r="G180" s="87"/>
      <c r="H180" s="87" t="s">
        <v>7</v>
      </c>
      <c r="I180" s="89">
        <f t="shared" ref="I180:I189" si="44">F180*1.1</f>
        <v>0</v>
      </c>
      <c r="J180" s="255">
        <f t="shared" ref="J180:J189" si="45">I180</f>
        <v>0</v>
      </c>
      <c r="L180" s="90"/>
    </row>
    <row r="181" spans="1:12" ht="15">
      <c r="A181" s="298" t="str">
        <f>'6Sheet1'!F5</f>
        <v>CS02-CS03</v>
      </c>
      <c r="B181" s="91">
        <f>'6Sheet1'!H5</f>
        <v>0</v>
      </c>
      <c r="C181" s="110">
        <f>'6Sheet1'!J5</f>
        <v>0</v>
      </c>
      <c r="D181" s="88"/>
      <c r="E181" s="87"/>
      <c r="F181" s="86">
        <f t="shared" si="43"/>
        <v>0</v>
      </c>
      <c r="G181" s="87"/>
      <c r="H181" s="87" t="s">
        <v>7</v>
      </c>
      <c r="I181" s="89">
        <f t="shared" si="44"/>
        <v>0</v>
      </c>
      <c r="J181" s="255">
        <f t="shared" si="45"/>
        <v>0</v>
      </c>
      <c r="L181" s="90"/>
    </row>
    <row r="182" spans="1:12" ht="15">
      <c r="A182" s="298" t="str">
        <f>'6Sheet1'!F6</f>
        <v>CS02-CS04</v>
      </c>
      <c r="B182" s="91">
        <f>'6Sheet1'!H6</f>
        <v>0</v>
      </c>
      <c r="C182" s="110">
        <f>'6Sheet1'!J6</f>
        <v>0</v>
      </c>
      <c r="D182" s="88"/>
      <c r="E182" s="87"/>
      <c r="F182" s="86">
        <f t="shared" si="43"/>
        <v>0</v>
      </c>
      <c r="G182" s="87"/>
      <c r="H182" s="87" t="s">
        <v>7</v>
      </c>
      <c r="I182" s="89">
        <f t="shared" si="44"/>
        <v>0</v>
      </c>
      <c r="J182" s="255">
        <f t="shared" si="45"/>
        <v>0</v>
      </c>
      <c r="L182" s="90"/>
    </row>
    <row r="183" spans="1:12" ht="15">
      <c r="A183" s="298" t="str">
        <f>'6Sheet1'!F7</f>
        <v>CS04~</v>
      </c>
      <c r="B183" s="91">
        <f>'6Sheet1'!H7</f>
        <v>0</v>
      </c>
      <c r="C183" s="110">
        <f>'6Sheet1'!J7</f>
        <v>0</v>
      </c>
      <c r="D183" s="88"/>
      <c r="E183" s="87"/>
      <c r="F183" s="86">
        <f t="shared" si="43"/>
        <v>0</v>
      </c>
      <c r="G183" s="87"/>
      <c r="H183" s="87" t="s">
        <v>7</v>
      </c>
      <c r="I183" s="89">
        <f t="shared" si="44"/>
        <v>0</v>
      </c>
      <c r="J183" s="255">
        <f t="shared" si="45"/>
        <v>0</v>
      </c>
      <c r="L183" s="90"/>
    </row>
    <row r="184" spans="1:12" ht="15">
      <c r="A184" s="298"/>
      <c r="B184" s="91"/>
      <c r="C184" s="99"/>
      <c r="D184" s="88"/>
      <c r="E184" s="87"/>
      <c r="F184" s="86"/>
      <c r="G184" s="87"/>
      <c r="H184" s="87"/>
      <c r="I184" s="89"/>
      <c r="J184" s="89"/>
      <c r="L184" s="90"/>
    </row>
    <row r="185" spans="1:12" ht="15">
      <c r="A185" s="298" t="str">
        <f>'6Sheet1'!F9</f>
        <v>Retaining wall</v>
      </c>
      <c r="B185" s="91"/>
      <c r="C185" s="99"/>
      <c r="D185" s="88"/>
      <c r="E185" s="87"/>
      <c r="F185" s="86"/>
      <c r="G185" s="87"/>
      <c r="H185" s="87"/>
      <c r="I185" s="89"/>
      <c r="J185" s="89"/>
      <c r="L185" s="90"/>
    </row>
    <row r="186" spans="1:12" ht="15">
      <c r="A186" s="298" t="str">
        <f>'6Sheet1'!F13</f>
        <v>~CS01</v>
      </c>
      <c r="B186" s="91">
        <f>'6Sheet1'!H13</f>
        <v>7.55</v>
      </c>
      <c r="C186" s="110">
        <f>'6Sheet1'!J13</f>
        <v>0</v>
      </c>
      <c r="D186" s="88"/>
      <c r="E186" s="87"/>
      <c r="F186" s="86">
        <f t="shared" si="43"/>
        <v>0</v>
      </c>
      <c r="G186" s="87"/>
      <c r="H186" s="87" t="s">
        <v>7</v>
      </c>
      <c r="I186" s="89">
        <f t="shared" si="44"/>
        <v>0</v>
      </c>
      <c r="J186" s="255">
        <f t="shared" si="45"/>
        <v>0</v>
      </c>
      <c r="L186" s="90"/>
    </row>
    <row r="187" spans="1:12" ht="15">
      <c r="A187" s="298" t="str">
        <f>'6Sheet1'!F14</f>
        <v>CS01-CS02</v>
      </c>
      <c r="B187" s="91">
        <f>'6Sheet1'!H14</f>
        <v>5</v>
      </c>
      <c r="C187" s="110">
        <f>'6Sheet1'!J14</f>
        <v>0</v>
      </c>
      <c r="D187" s="88"/>
      <c r="E187" s="87"/>
      <c r="F187" s="86">
        <f t="shared" si="43"/>
        <v>0</v>
      </c>
      <c r="G187" s="87"/>
      <c r="H187" s="87" t="s">
        <v>7</v>
      </c>
      <c r="I187" s="89">
        <f t="shared" si="44"/>
        <v>0</v>
      </c>
      <c r="J187" s="255">
        <f t="shared" si="45"/>
        <v>0</v>
      </c>
      <c r="L187" s="90"/>
    </row>
    <row r="188" spans="1:12" ht="15">
      <c r="A188" s="298" t="str">
        <f>'6Sheet1'!F15</f>
        <v>CS02-CS03</v>
      </c>
      <c r="B188" s="91">
        <f>'6Sheet1'!H15</f>
        <v>5.05</v>
      </c>
      <c r="C188" s="110">
        <f>'6Sheet1'!J15</f>
        <v>0</v>
      </c>
      <c r="D188" s="88"/>
      <c r="E188" s="87"/>
      <c r="F188" s="86">
        <f t="shared" si="43"/>
        <v>0</v>
      </c>
      <c r="G188" s="87"/>
      <c r="H188" s="87" t="s">
        <v>7</v>
      </c>
      <c r="I188" s="89">
        <f t="shared" si="44"/>
        <v>0</v>
      </c>
      <c r="J188" s="255">
        <f t="shared" si="45"/>
        <v>0</v>
      </c>
      <c r="L188" s="90"/>
    </row>
    <row r="189" spans="1:12" ht="15">
      <c r="A189" s="298" t="str">
        <f>'6Sheet1'!F16</f>
        <v>CS03-CS04</v>
      </c>
      <c r="B189" s="91">
        <f>'6Sheet1'!H16</f>
        <v>5.05</v>
      </c>
      <c r="C189" s="110">
        <f>'6Sheet1'!J16</f>
        <v>0</v>
      </c>
      <c r="D189" s="88"/>
      <c r="E189" s="87"/>
      <c r="F189" s="86">
        <f t="shared" si="43"/>
        <v>0</v>
      </c>
      <c r="G189" s="87"/>
      <c r="H189" s="87" t="s">
        <v>7</v>
      </c>
      <c r="I189" s="89">
        <f t="shared" si="44"/>
        <v>0</v>
      </c>
      <c r="J189" s="255">
        <f t="shared" si="45"/>
        <v>0</v>
      </c>
      <c r="L189" s="90"/>
    </row>
    <row r="190" spans="1:12" ht="15">
      <c r="A190" s="297"/>
      <c r="B190" s="91"/>
      <c r="C190" s="99"/>
      <c r="D190" s="88"/>
      <c r="E190" s="87"/>
      <c r="F190" s="86"/>
      <c r="G190" s="87"/>
      <c r="H190" s="87"/>
      <c r="I190" s="89"/>
      <c r="J190" s="253">
        <f>SUM(J179:J189)</f>
        <v>0</v>
      </c>
      <c r="L190" s="90"/>
    </row>
    <row r="191" spans="1:12" ht="15">
      <c r="A191" s="297"/>
      <c r="B191" s="91"/>
      <c r="C191" s="99"/>
      <c r="D191" s="88"/>
      <c r="E191" s="87"/>
      <c r="F191" s="86"/>
      <c r="G191" s="87"/>
      <c r="H191" s="87"/>
      <c r="I191" s="89"/>
      <c r="J191" s="109"/>
      <c r="L191" s="90"/>
    </row>
    <row r="192" spans="1:12" ht="15">
      <c r="A192" s="297"/>
      <c r="B192" s="91"/>
      <c r="C192" s="99"/>
      <c r="D192" s="88"/>
      <c r="E192" s="87"/>
      <c r="F192" s="86"/>
      <c r="G192" s="87"/>
      <c r="H192" s="87"/>
      <c r="I192" s="89"/>
      <c r="J192" s="109"/>
      <c r="L192" s="90"/>
    </row>
    <row r="193" spans="1:12" ht="15">
      <c r="A193" s="297"/>
      <c r="B193" s="91"/>
      <c r="C193" s="99"/>
      <c r="D193" s="88"/>
      <c r="E193" s="87"/>
      <c r="F193" s="86"/>
      <c r="G193" s="87"/>
      <c r="H193" s="87"/>
      <c r="I193" s="89"/>
      <c r="J193" s="109"/>
      <c r="L193" s="90"/>
    </row>
    <row r="194" spans="1:12" ht="15">
      <c r="A194" s="297"/>
      <c r="B194" s="91"/>
      <c r="C194" s="99"/>
      <c r="D194" s="88"/>
      <c r="E194" s="87"/>
      <c r="F194" s="86"/>
      <c r="G194" s="87"/>
      <c r="H194" s="87"/>
      <c r="I194" s="89"/>
      <c r="J194" s="109"/>
      <c r="L194" s="90"/>
    </row>
    <row r="195" spans="1:12" ht="15">
      <c r="A195" s="297"/>
      <c r="B195" s="91"/>
      <c r="C195" s="99"/>
      <c r="D195" s="88"/>
      <c r="E195" s="87"/>
      <c r="F195" s="86"/>
      <c r="G195" s="87"/>
      <c r="H195" s="87"/>
      <c r="I195" s="89"/>
      <c r="J195" s="109"/>
      <c r="L195" s="90"/>
    </row>
    <row r="196" spans="1:12" ht="15">
      <c r="A196" s="92"/>
      <c r="B196" s="91"/>
      <c r="C196" s="99"/>
      <c r="D196" s="107"/>
      <c r="E196" s="108"/>
      <c r="F196" s="91"/>
      <c r="G196" s="108"/>
      <c r="H196" s="108"/>
      <c r="I196" s="89"/>
      <c r="J196" s="89"/>
      <c r="L196" s="90"/>
    </row>
    <row r="197" spans="1:12" ht="15">
      <c r="A197" s="297" t="s">
        <v>168</v>
      </c>
      <c r="B197" s="96"/>
      <c r="C197" s="99"/>
      <c r="D197" s="98"/>
      <c r="E197" s="99"/>
      <c r="F197" s="91"/>
      <c r="G197" s="99"/>
      <c r="H197" s="99"/>
      <c r="I197" s="89"/>
      <c r="J197" s="89"/>
      <c r="L197" s="90"/>
    </row>
    <row r="198" spans="1:12" ht="15">
      <c r="A198" s="92"/>
      <c r="B198" s="96"/>
      <c r="C198" s="99"/>
      <c r="D198" s="98"/>
      <c r="E198" s="99"/>
      <c r="F198" s="96"/>
      <c r="G198" s="99"/>
      <c r="H198" s="135"/>
      <c r="I198" s="89"/>
      <c r="J198" s="89"/>
      <c r="L198" s="90"/>
    </row>
    <row r="199" spans="1:12" ht="15">
      <c r="A199" s="92" t="s">
        <v>169</v>
      </c>
      <c r="B199" s="96"/>
      <c r="C199" s="99"/>
      <c r="D199" s="98"/>
      <c r="E199" s="99"/>
      <c r="F199" s="96"/>
      <c r="G199" s="99"/>
      <c r="H199" s="135"/>
      <c r="I199" s="89"/>
      <c r="J199" s="89"/>
      <c r="L199" s="90"/>
    </row>
    <row r="200" spans="1:12" ht="15">
      <c r="A200" s="92"/>
      <c r="B200" s="96"/>
      <c r="C200" s="99"/>
      <c r="D200" s="98"/>
      <c r="E200" s="99"/>
      <c r="F200" s="96"/>
      <c r="G200" s="99"/>
      <c r="H200" s="87"/>
      <c r="I200" s="89"/>
      <c r="J200" s="89"/>
      <c r="L200" s="90"/>
    </row>
    <row r="201" spans="1:12" ht="15">
      <c r="A201" s="92"/>
      <c r="B201" s="96"/>
      <c r="C201" s="99"/>
      <c r="D201" s="98"/>
      <c r="E201" s="99"/>
      <c r="F201" s="96"/>
      <c r="G201" s="99"/>
      <c r="H201" s="87"/>
      <c r="I201" s="89"/>
      <c r="J201" s="89"/>
      <c r="L201" s="90"/>
    </row>
    <row r="202" spans="1:12" ht="15">
      <c r="A202" s="141" t="s">
        <v>170</v>
      </c>
      <c r="B202" s="142"/>
      <c r="C202" s="142"/>
      <c r="D202" s="142"/>
      <c r="E202" s="142"/>
      <c r="F202" s="142"/>
      <c r="G202" s="142"/>
      <c r="H202" s="142"/>
      <c r="I202" s="142"/>
      <c r="J202" s="143"/>
      <c r="L202" s="90"/>
    </row>
    <row r="203" spans="1:12" ht="15">
      <c r="A203" s="136"/>
      <c r="B203" s="137"/>
      <c r="C203" s="87"/>
      <c r="D203" s="88"/>
      <c r="E203" s="87"/>
      <c r="F203" s="86"/>
      <c r="G203" s="87"/>
      <c r="H203" s="87"/>
      <c r="I203" s="89"/>
      <c r="J203" s="89"/>
      <c r="L203" s="90"/>
    </row>
    <row r="204" spans="1:12" ht="13.5" customHeight="1">
      <c r="A204" s="267" t="s">
        <v>337</v>
      </c>
      <c r="B204" s="137">
        <f>'6Sheet1'!R2</f>
        <v>0</v>
      </c>
      <c r="C204" s="87"/>
      <c r="D204" s="88"/>
      <c r="E204" s="89">
        <f>'6Sheet1'!S2</f>
        <v>102</v>
      </c>
      <c r="F204" s="86">
        <f t="shared" ref="F204:F209" si="46">PRODUCT(B204:E204)</f>
        <v>0</v>
      </c>
      <c r="G204" s="87"/>
      <c r="H204" s="87" t="s">
        <v>7</v>
      </c>
      <c r="I204" s="89"/>
      <c r="J204" s="253">
        <f t="shared" ref="J204:J209" si="47">F204</f>
        <v>0</v>
      </c>
      <c r="L204" s="90"/>
    </row>
    <row r="205" spans="1:12" ht="15">
      <c r="A205" s="267" t="s">
        <v>338</v>
      </c>
      <c r="B205" s="137">
        <f>'6Sheet1'!R3</f>
        <v>6</v>
      </c>
      <c r="C205" s="87"/>
      <c r="D205" s="88"/>
      <c r="E205" s="89">
        <f>'6Sheet1'!S3</f>
        <v>67</v>
      </c>
      <c r="F205" s="86">
        <f t="shared" si="46"/>
        <v>402</v>
      </c>
      <c r="G205" s="87"/>
      <c r="H205" s="87" t="s">
        <v>7</v>
      </c>
      <c r="I205" s="89"/>
      <c r="J205" s="253">
        <f t="shared" si="47"/>
        <v>402</v>
      </c>
      <c r="L205" s="90"/>
    </row>
    <row r="206" spans="1:12" ht="15" customHeight="1">
      <c r="A206" s="267"/>
      <c r="B206" s="137"/>
      <c r="C206" s="87"/>
      <c r="D206" s="88"/>
      <c r="E206" s="87"/>
      <c r="F206" s="86">
        <f t="shared" si="46"/>
        <v>0</v>
      </c>
      <c r="G206" s="87"/>
      <c r="H206" s="87" t="s">
        <v>7</v>
      </c>
      <c r="I206" s="89"/>
      <c r="J206" s="89">
        <f t="shared" si="47"/>
        <v>0</v>
      </c>
      <c r="L206" s="90"/>
    </row>
    <row r="207" spans="1:12" ht="15">
      <c r="A207" s="267"/>
      <c r="B207" s="125"/>
      <c r="C207" s="108"/>
      <c r="D207" s="107"/>
      <c r="E207" s="108"/>
      <c r="F207" s="86">
        <f t="shared" si="46"/>
        <v>0</v>
      </c>
      <c r="G207" s="108"/>
      <c r="H207" s="87" t="s">
        <v>7</v>
      </c>
      <c r="I207" s="100"/>
      <c r="J207" s="89">
        <f t="shared" si="47"/>
        <v>0</v>
      </c>
      <c r="L207" s="90"/>
    </row>
    <row r="208" spans="1:12" ht="15">
      <c r="A208" s="267"/>
      <c r="B208" s="125"/>
      <c r="C208" s="108"/>
      <c r="D208" s="107"/>
      <c r="E208" s="108"/>
      <c r="F208" s="86">
        <f t="shared" si="46"/>
        <v>0</v>
      </c>
      <c r="G208" s="108"/>
      <c r="H208" s="87" t="s">
        <v>7</v>
      </c>
      <c r="I208" s="100"/>
      <c r="J208" s="89">
        <f t="shared" si="47"/>
        <v>0</v>
      </c>
      <c r="L208" s="90"/>
    </row>
    <row r="209" spans="1:12" ht="15">
      <c r="A209" s="267"/>
      <c r="B209" s="97"/>
      <c r="C209" s="99"/>
      <c r="D209" s="98"/>
      <c r="E209" s="99"/>
      <c r="F209" s="86">
        <f t="shared" si="46"/>
        <v>0</v>
      </c>
      <c r="G209" s="99"/>
      <c r="H209" s="87" t="s">
        <v>7</v>
      </c>
      <c r="I209" s="110"/>
      <c r="J209" s="89">
        <f t="shared" si="47"/>
        <v>0</v>
      </c>
      <c r="L209" s="90"/>
    </row>
    <row r="210" spans="1:12" ht="15">
      <c r="A210" s="267"/>
      <c r="B210" s="97"/>
      <c r="C210" s="99"/>
      <c r="D210" s="98"/>
      <c r="E210" s="99"/>
      <c r="F210" s="96"/>
      <c r="G210" s="99"/>
      <c r="H210" s="99"/>
      <c r="I210" s="110"/>
      <c r="J210" s="259">
        <f>SUM(J204:J209)</f>
        <v>402</v>
      </c>
      <c r="L210" s="90"/>
    </row>
    <row r="211" spans="1:12" ht="15">
      <c r="A211" s="267"/>
      <c r="B211" s="97"/>
      <c r="C211" s="99"/>
      <c r="D211" s="98"/>
      <c r="E211" s="99"/>
      <c r="F211" s="96"/>
      <c r="G211" s="99"/>
      <c r="H211" s="99"/>
      <c r="I211" s="110"/>
      <c r="J211" s="241"/>
      <c r="L211" s="90"/>
    </row>
    <row r="212" spans="1:12" ht="15">
      <c r="A212" s="141" t="s">
        <v>171</v>
      </c>
      <c r="B212" s="142"/>
      <c r="C212" s="142"/>
      <c r="D212" s="142"/>
      <c r="E212" s="142"/>
      <c r="F212" s="142"/>
      <c r="G212" s="142"/>
      <c r="H212" s="142"/>
      <c r="I212" s="142"/>
      <c r="J212" s="143"/>
      <c r="L212" s="90"/>
    </row>
    <row r="213" spans="1:12" ht="15">
      <c r="A213" s="136"/>
      <c r="B213" s="137">
        <f>'6Sheet1'!R10</f>
        <v>0</v>
      </c>
      <c r="C213" s="87"/>
      <c r="D213" s="88"/>
      <c r="E213" s="87"/>
      <c r="F213" s="86">
        <f>B213</f>
        <v>0</v>
      </c>
      <c r="G213" s="89">
        <f>F213</f>
        <v>0</v>
      </c>
      <c r="H213" s="87" t="s">
        <v>7</v>
      </c>
      <c r="I213" s="89">
        <f>G213*1.1</f>
        <v>0</v>
      </c>
      <c r="J213" s="255">
        <f>I213</f>
        <v>0</v>
      </c>
      <c r="L213" s="90"/>
    </row>
    <row r="214" spans="1:12" ht="15">
      <c r="A214" s="136"/>
      <c r="B214" s="137">
        <f>'6Sheet1'!R11</f>
        <v>0</v>
      </c>
      <c r="C214" s="87"/>
      <c r="D214" s="88"/>
      <c r="E214" s="87"/>
      <c r="F214" s="86">
        <f>B214</f>
        <v>0</v>
      </c>
      <c r="G214" s="89">
        <f>F214</f>
        <v>0</v>
      </c>
      <c r="H214" s="87" t="s">
        <v>7</v>
      </c>
      <c r="I214" s="89">
        <f>G214*1.1</f>
        <v>0</v>
      </c>
      <c r="J214" s="255">
        <f>I214</f>
        <v>0</v>
      </c>
      <c r="L214" s="90"/>
    </row>
    <row r="215" spans="1:12" ht="15">
      <c r="A215" s="92"/>
      <c r="B215" s="125"/>
      <c r="C215" s="108"/>
      <c r="D215" s="107"/>
      <c r="E215" s="108"/>
      <c r="F215" s="91"/>
      <c r="G215" s="108"/>
      <c r="H215" s="108"/>
      <c r="I215" s="100"/>
      <c r="J215" s="256">
        <f>SUM(J213:J214)</f>
        <v>0</v>
      </c>
      <c r="L215" s="90"/>
    </row>
    <row r="216" spans="1:12" ht="15">
      <c r="A216" s="92"/>
      <c r="B216" s="125"/>
      <c r="C216" s="108"/>
      <c r="D216" s="107"/>
      <c r="E216" s="108"/>
      <c r="F216" s="91"/>
      <c r="G216" s="108"/>
      <c r="H216" s="108"/>
      <c r="I216" s="100"/>
      <c r="J216" s="101"/>
      <c r="L216" s="90"/>
    </row>
    <row r="217" spans="1:12" ht="15">
      <c r="A217" s="651" t="s">
        <v>172</v>
      </c>
      <c r="B217" s="652"/>
      <c r="C217" s="652"/>
      <c r="D217" s="652"/>
      <c r="E217" s="652"/>
      <c r="F217" s="653"/>
      <c r="G217" s="83"/>
      <c r="H217" s="84"/>
      <c r="I217" s="83"/>
      <c r="J217" s="83"/>
      <c r="L217" s="90"/>
    </row>
    <row r="218" spans="1:12" ht="15">
      <c r="A218" s="266">
        <f>'6Sheet1'!R6</f>
        <v>30</v>
      </c>
      <c r="B218" s="97">
        <f>'6Sheet1'!R6</f>
        <v>30</v>
      </c>
      <c r="C218" s="98"/>
      <c r="D218" s="140"/>
      <c r="E218" s="110">
        <f>'6Sheet1'!S6</f>
        <v>0</v>
      </c>
      <c r="F218" s="86">
        <f>B218*E218</f>
        <v>0</v>
      </c>
      <c r="G218" s="89">
        <f>F218</f>
        <v>0</v>
      </c>
      <c r="H218" s="108" t="s">
        <v>7</v>
      </c>
      <c r="I218" s="100"/>
      <c r="J218" s="299">
        <f>F218</f>
        <v>0</v>
      </c>
      <c r="L218" s="90"/>
    </row>
    <row r="219" spans="1:12" ht="15">
      <c r="A219" s="266">
        <f>'6Sheet1'!R7</f>
        <v>40</v>
      </c>
      <c r="B219" s="97">
        <f>'6Sheet1'!R7</f>
        <v>40</v>
      </c>
      <c r="C219" s="98"/>
      <c r="D219" s="140"/>
      <c r="E219" s="110">
        <f>'6Sheet1'!S7</f>
        <v>0</v>
      </c>
      <c r="F219" s="86">
        <f>B219*E219</f>
        <v>0</v>
      </c>
      <c r="G219" s="89">
        <f>F219</f>
        <v>0</v>
      </c>
      <c r="H219" s="108" t="s">
        <v>7</v>
      </c>
      <c r="I219" s="100"/>
      <c r="J219" s="299">
        <f>F219</f>
        <v>0</v>
      </c>
    </row>
    <row r="220" spans="1:12" ht="15">
      <c r="A220" s="139"/>
      <c r="B220" s="97"/>
      <c r="C220" s="98"/>
      <c r="D220" s="140"/>
      <c r="E220" s="99"/>
      <c r="F220" s="96"/>
      <c r="G220" s="110"/>
      <c r="H220" s="99"/>
      <c r="I220" s="110"/>
      <c r="J220" s="259">
        <f>SUM(J218:J219)</f>
        <v>0</v>
      </c>
    </row>
    <row r="221" spans="1:12" ht="15">
      <c r="A221" s="95"/>
      <c r="B221" s="97"/>
      <c r="C221" s="98"/>
      <c r="D221" s="140"/>
      <c r="E221" s="99"/>
      <c r="F221" s="96"/>
      <c r="G221" s="110"/>
      <c r="H221" s="99"/>
      <c r="I221" s="110"/>
      <c r="J221" s="110"/>
    </row>
    <row r="222" spans="1:12" ht="15">
      <c r="A222" s="141" t="s">
        <v>173</v>
      </c>
      <c r="B222" s="142"/>
      <c r="C222" s="142"/>
      <c r="D222" s="142"/>
      <c r="E222" s="142"/>
      <c r="F222" s="142"/>
      <c r="G222" s="142"/>
      <c r="H222" s="142"/>
      <c r="I222" s="142"/>
      <c r="J222" s="143"/>
    </row>
    <row r="223" spans="1:12" ht="15">
      <c r="A223" s="141"/>
      <c r="B223" s="142"/>
      <c r="C223" s="142"/>
      <c r="D223" s="142"/>
      <c r="E223" s="142"/>
      <c r="F223" s="142"/>
      <c r="G223" s="142"/>
      <c r="H223" s="142"/>
      <c r="I223" s="142"/>
      <c r="J223" s="143"/>
    </row>
    <row r="224" spans="1:12" ht="15">
      <c r="A224" s="144"/>
      <c r="B224" s="145">
        <f>'6Sheet1'!R14+'6Sheet1'!R15</f>
        <v>0</v>
      </c>
      <c r="C224" s="146"/>
      <c r="D224" s="147"/>
      <c r="E224" s="146"/>
      <c r="F224" s="148">
        <f>B224</f>
        <v>0</v>
      </c>
      <c r="G224" s="146"/>
      <c r="H224" s="146" t="s">
        <v>7</v>
      </c>
      <c r="I224" s="149">
        <f>F224*1.1</f>
        <v>0</v>
      </c>
      <c r="J224" s="257">
        <f>I224</f>
        <v>0</v>
      </c>
    </row>
    <row r="226" spans="1:12" ht="15">
      <c r="A226" s="141" t="s">
        <v>174</v>
      </c>
      <c r="B226" s="142"/>
      <c r="C226" s="142"/>
      <c r="D226" s="142"/>
      <c r="E226" s="142"/>
      <c r="F226" s="142"/>
      <c r="G226" s="142"/>
      <c r="H226" s="142"/>
      <c r="I226" s="142"/>
      <c r="J226" s="143"/>
    </row>
    <row r="227" spans="1:12" ht="15">
      <c r="A227" s="150"/>
      <c r="B227" s="91"/>
      <c r="C227" s="99"/>
      <c r="D227" s="91"/>
      <c r="E227" s="99"/>
      <c r="F227" s="91"/>
      <c r="G227" s="100"/>
      <c r="H227" s="108"/>
      <c r="I227" s="100"/>
      <c r="J227" s="100"/>
    </row>
    <row r="228" spans="1:12" ht="15">
      <c r="A228" s="273" t="str">
        <f>'6Sheet1'!F24</f>
        <v>~CS A</v>
      </c>
      <c r="B228" s="96">
        <f>'6Sheet1'!H24</f>
        <v>0</v>
      </c>
      <c r="C228" s="110">
        <f>'6Sheet1'!N24</f>
        <v>0</v>
      </c>
      <c r="D228" s="96"/>
      <c r="E228" s="99"/>
      <c r="F228" s="96">
        <f>PRODUCT(B228:E228)</f>
        <v>0</v>
      </c>
      <c r="G228" s="110">
        <f>F228</f>
        <v>0</v>
      </c>
      <c r="H228" s="87" t="s">
        <v>146</v>
      </c>
      <c r="I228" s="89">
        <f>G228*1.1</f>
        <v>0</v>
      </c>
      <c r="J228" s="255">
        <f>I228</f>
        <v>0</v>
      </c>
    </row>
    <row r="229" spans="1:12" ht="15">
      <c r="A229" s="273" t="str">
        <f>'6Sheet1'!F25</f>
        <v>CS A-CS B</v>
      </c>
      <c r="B229" s="96">
        <f>'6Sheet1'!H25</f>
        <v>0</v>
      </c>
      <c r="C229" s="110">
        <f>'6Sheet1'!N25</f>
        <v>0</v>
      </c>
      <c r="D229" s="96"/>
      <c r="E229" s="99"/>
      <c r="F229" s="96">
        <f>PRODUCT(B229:E229)</f>
        <v>0</v>
      </c>
      <c r="G229" s="110">
        <f>F229</f>
        <v>0</v>
      </c>
      <c r="H229" s="87" t="s">
        <v>146</v>
      </c>
      <c r="I229" s="89">
        <f>G229*1.1</f>
        <v>0</v>
      </c>
      <c r="J229" s="255">
        <f>I229</f>
        <v>0</v>
      </c>
    </row>
    <row r="230" spans="1:12" ht="15">
      <c r="A230" s="273" t="str">
        <f>'6Sheet1'!F26</f>
        <v>CS B~</v>
      </c>
      <c r="B230" s="96">
        <f>'6Sheet1'!H26</f>
        <v>0</v>
      </c>
      <c r="C230" s="110">
        <f>'6Sheet1'!N26</f>
        <v>0</v>
      </c>
      <c r="D230" s="96"/>
      <c r="E230" s="99"/>
      <c r="F230" s="96">
        <f>PRODUCT(B230:E230)</f>
        <v>0</v>
      </c>
      <c r="G230" s="110">
        <f>F230</f>
        <v>0</v>
      </c>
      <c r="H230" s="87" t="s">
        <v>146</v>
      </c>
      <c r="I230" s="89">
        <f>G230*1.1</f>
        <v>0</v>
      </c>
      <c r="J230" s="255">
        <f>I230</f>
        <v>0</v>
      </c>
    </row>
    <row r="231" spans="1:12" ht="15">
      <c r="A231" s="85"/>
      <c r="B231" s="96"/>
      <c r="C231" s="99"/>
      <c r="D231" s="96"/>
      <c r="E231" s="99"/>
      <c r="F231" s="96"/>
      <c r="G231" s="110"/>
      <c r="H231" s="99"/>
      <c r="I231" s="110"/>
      <c r="J231" s="259">
        <f>SUM(J228:J230)</f>
        <v>0</v>
      </c>
    </row>
    <row r="232" spans="1:12" ht="15">
      <c r="A232" s="85"/>
      <c r="B232" s="96"/>
      <c r="C232" s="99"/>
      <c r="D232" s="96"/>
      <c r="E232" s="99"/>
      <c r="F232" s="96"/>
      <c r="G232" s="110"/>
      <c r="H232" s="99"/>
      <c r="I232" s="110"/>
      <c r="J232" s="110"/>
    </row>
    <row r="233" spans="1:12" ht="15">
      <c r="A233" s="229" t="s">
        <v>175</v>
      </c>
      <c r="B233" s="230"/>
      <c r="C233" s="230"/>
      <c r="D233" s="230"/>
      <c r="E233" s="230"/>
      <c r="F233" s="230"/>
      <c r="G233" s="230"/>
      <c r="H233" s="230"/>
      <c r="I233" s="230"/>
      <c r="J233" s="231"/>
    </row>
    <row r="234" spans="1:12" ht="15">
      <c r="A234" s="92"/>
      <c r="B234" s="91"/>
      <c r="C234" s="99"/>
      <c r="D234" s="91"/>
      <c r="E234" s="99"/>
      <c r="F234" s="91"/>
      <c r="G234" s="100"/>
      <c r="H234" s="108"/>
      <c r="I234" s="100"/>
      <c r="J234" s="100"/>
    </row>
    <row r="235" spans="1:12" ht="15">
      <c r="A235" s="92"/>
      <c r="B235" s="96"/>
      <c r="C235" s="99"/>
      <c r="D235" s="96"/>
      <c r="E235" s="99"/>
      <c r="F235" s="96"/>
      <c r="G235" s="110"/>
      <c r="H235" s="99"/>
      <c r="I235" s="110"/>
      <c r="J235" s="151"/>
      <c r="L235" s="78" t="s">
        <v>176</v>
      </c>
    </row>
  </sheetData>
  <mergeCells count="23">
    <mergeCell ref="A166:F166"/>
    <mergeCell ref="A169:F169"/>
    <mergeCell ref="A173:F173"/>
    <mergeCell ref="A177:H177"/>
    <mergeCell ref="A217:F217"/>
    <mergeCell ref="A163:F163"/>
    <mergeCell ref="A43:F43"/>
    <mergeCell ref="A68:F68"/>
    <mergeCell ref="A69:F69"/>
    <mergeCell ref="A70:F70"/>
    <mergeCell ref="A94:J94"/>
    <mergeCell ref="A117:J117"/>
    <mergeCell ref="A118:J118"/>
    <mergeCell ref="A139:F139"/>
    <mergeCell ref="A142:F142"/>
    <mergeCell ref="A143:J143"/>
    <mergeCell ref="A159:J159"/>
    <mergeCell ref="A42:F42"/>
    <mergeCell ref="A1:J1"/>
    <mergeCell ref="A3:J3"/>
    <mergeCell ref="A4:F4"/>
    <mergeCell ref="A40:J40"/>
    <mergeCell ref="A41:F41"/>
  </mergeCells>
  <pageMargins left="0.7" right="0.7" top="0.75" bottom="0.75" header="0.3" footer="0.3"/>
  <pageSetup paperSize="9" scale="63" orientation="portrait" r:id="rId1"/>
  <rowBreaks count="1" manualBreakCount="1">
    <brk id="140" max="16383" man="1"/>
  </rowBreak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50733-8EBA-4F2A-AB97-AC6947E287E5}">
  <dimension ref="B3:W251"/>
  <sheetViews>
    <sheetView zoomScale="70" zoomScaleNormal="70" workbookViewId="0">
      <pane ySplit="1" topLeftCell="A91" activePane="bottomLeft" state="frozen"/>
      <selection activeCell="E15" sqref="E15"/>
      <selection pane="bottomLeft" activeCell="E15" sqref="E15"/>
    </sheetView>
  </sheetViews>
  <sheetFormatPr defaultColWidth="9.109375" defaultRowHeight="14.4"/>
  <cols>
    <col min="1" max="1" width="3.88671875" style="155" customWidth="1"/>
    <col min="2" max="2" width="20.44140625" style="155" customWidth="1"/>
    <col min="3" max="3" width="17.109375" style="155" customWidth="1"/>
    <col min="4" max="4" width="14.44140625" style="155" customWidth="1"/>
    <col min="5" max="5" width="15.109375" style="155" customWidth="1"/>
    <col min="6" max="10" width="14.44140625" style="155" customWidth="1"/>
    <col min="11" max="11" width="19.88671875" style="155" customWidth="1"/>
    <col min="12" max="12" width="12.109375" style="155" customWidth="1"/>
    <col min="13" max="13" width="14" style="155" customWidth="1"/>
    <col min="14" max="17" width="9.109375" style="155"/>
    <col min="18" max="18" width="11.88671875" style="155" customWidth="1"/>
    <col min="19" max="19" width="12.88671875" style="155" customWidth="1"/>
    <col min="20" max="20" width="9.109375" style="155"/>
    <col min="21" max="21" width="11.109375" style="155" bestFit="1" customWidth="1"/>
    <col min="22" max="16384" width="9.109375" style="155"/>
  </cols>
  <sheetData>
    <row r="3" spans="2:23">
      <c r="B3" s="152" t="s">
        <v>177</v>
      </c>
      <c r="C3" s="152" t="s">
        <v>178</v>
      </c>
      <c r="D3" s="152" t="s">
        <v>179</v>
      </c>
      <c r="E3" s="152" t="s">
        <v>180</v>
      </c>
      <c r="F3" s="152" t="s">
        <v>181</v>
      </c>
      <c r="G3" s="152"/>
      <c r="H3" s="677" t="s">
        <v>182</v>
      </c>
      <c r="I3" s="677"/>
      <c r="J3" s="677"/>
      <c r="K3" s="152" t="s">
        <v>183</v>
      </c>
      <c r="L3" s="153" t="s">
        <v>184</v>
      </c>
      <c r="M3" s="154"/>
    </row>
    <row r="4" spans="2:23" ht="19.5" customHeight="1">
      <c r="B4" s="156"/>
      <c r="C4" s="156"/>
      <c r="D4" s="156"/>
      <c r="E4" s="156"/>
      <c r="F4" s="157" t="s">
        <v>180</v>
      </c>
      <c r="G4" s="157" t="s">
        <v>185</v>
      </c>
      <c r="H4" s="157" t="s">
        <v>186</v>
      </c>
      <c r="I4" s="157" t="s">
        <v>185</v>
      </c>
      <c r="J4" s="157" t="s">
        <v>187</v>
      </c>
      <c r="K4" s="157" t="s">
        <v>188</v>
      </c>
      <c r="L4" s="158" t="s">
        <v>189</v>
      </c>
      <c r="M4" s="158" t="s">
        <v>190</v>
      </c>
    </row>
    <row r="5" spans="2:23">
      <c r="B5" s="159"/>
      <c r="C5" s="159"/>
      <c r="D5" s="159"/>
      <c r="E5" s="159"/>
      <c r="F5" s="160"/>
      <c r="G5" s="160"/>
      <c r="H5" s="160"/>
      <c r="I5" s="160"/>
      <c r="J5" s="160"/>
      <c r="K5" s="161"/>
      <c r="L5" s="161"/>
      <c r="M5" s="161"/>
    </row>
    <row r="6" spans="2:23" ht="18">
      <c r="B6" s="161" t="s">
        <v>191</v>
      </c>
      <c r="C6" s="162">
        <v>0.3</v>
      </c>
      <c r="D6" s="162">
        <v>0.3</v>
      </c>
      <c r="E6" s="162">
        <v>0.1</v>
      </c>
      <c r="F6" s="162">
        <v>0.05</v>
      </c>
      <c r="G6" s="162">
        <v>10</v>
      </c>
      <c r="H6" s="162">
        <v>0.2</v>
      </c>
      <c r="I6" s="162">
        <v>10</v>
      </c>
      <c r="J6" s="162">
        <v>0.25</v>
      </c>
      <c r="K6" s="162">
        <v>3</v>
      </c>
      <c r="L6" s="161"/>
      <c r="M6" s="161"/>
      <c r="T6" s="678" t="s">
        <v>192</v>
      </c>
      <c r="U6" s="678"/>
    </row>
    <row r="7" spans="2:23">
      <c r="B7" s="161"/>
      <c r="C7" s="162"/>
      <c r="D7" s="162"/>
      <c r="E7" s="162"/>
      <c r="F7" s="162"/>
      <c r="G7" s="162"/>
      <c r="H7" s="161"/>
      <c r="I7" s="161"/>
      <c r="J7" s="161"/>
      <c r="K7" s="162"/>
      <c r="L7" s="161"/>
      <c r="M7" s="161"/>
      <c r="S7" s="163"/>
      <c r="V7" s="163"/>
      <c r="W7" s="679" t="s">
        <v>9</v>
      </c>
    </row>
    <row r="8" spans="2:23">
      <c r="B8" s="161"/>
      <c r="C8" s="162"/>
      <c r="D8" s="162"/>
      <c r="E8" s="162"/>
      <c r="F8" s="162"/>
      <c r="G8" s="162"/>
      <c r="H8" s="161"/>
      <c r="I8" s="161"/>
      <c r="J8" s="161"/>
      <c r="K8" s="162"/>
      <c r="L8" s="161"/>
      <c r="M8" s="161"/>
      <c r="S8" s="163"/>
      <c r="V8" s="163"/>
      <c r="W8" s="679"/>
    </row>
    <row r="9" spans="2:23">
      <c r="B9" s="161" t="s">
        <v>193</v>
      </c>
      <c r="C9" s="162">
        <v>0.45</v>
      </c>
      <c r="D9" s="162">
        <v>0.45</v>
      </c>
      <c r="E9" s="162">
        <v>0.1</v>
      </c>
      <c r="F9" s="162">
        <v>0.05</v>
      </c>
      <c r="G9" s="162">
        <v>10</v>
      </c>
      <c r="H9" s="162">
        <v>0.2</v>
      </c>
      <c r="I9" s="162">
        <v>10</v>
      </c>
      <c r="J9" s="162">
        <v>0.25</v>
      </c>
      <c r="K9" s="162">
        <v>3</v>
      </c>
      <c r="L9" s="161"/>
      <c r="M9" s="161"/>
      <c r="S9" s="163"/>
      <c r="V9" s="163"/>
      <c r="W9" s="679"/>
    </row>
    <row r="10" spans="2:23">
      <c r="B10" s="161"/>
      <c r="C10" s="162"/>
      <c r="D10" s="162"/>
      <c r="E10" s="162"/>
      <c r="F10" s="162"/>
      <c r="G10" s="162"/>
      <c r="H10" s="162"/>
      <c r="I10" s="162"/>
      <c r="J10" s="162"/>
      <c r="K10" s="162"/>
      <c r="L10" s="161"/>
      <c r="M10" s="161"/>
      <c r="S10" s="163"/>
      <c r="V10" s="163"/>
      <c r="W10" s="679"/>
    </row>
    <row r="11" spans="2:23">
      <c r="B11" s="161"/>
      <c r="C11" s="162"/>
      <c r="D11" s="162"/>
      <c r="E11" s="162"/>
      <c r="F11" s="162"/>
      <c r="G11" s="162"/>
      <c r="H11" s="161"/>
      <c r="I11" s="161"/>
      <c r="J11" s="161"/>
      <c r="K11" s="162"/>
      <c r="L11" s="161"/>
      <c r="M11" s="161"/>
      <c r="S11" s="163"/>
      <c r="V11" s="163"/>
      <c r="W11" s="679"/>
    </row>
    <row r="12" spans="2:23">
      <c r="B12" s="161" t="s">
        <v>194</v>
      </c>
      <c r="C12" s="162">
        <v>0.6</v>
      </c>
      <c r="D12" s="162">
        <v>0.6</v>
      </c>
      <c r="E12" s="162">
        <v>0.1</v>
      </c>
      <c r="F12" s="162">
        <v>0.05</v>
      </c>
      <c r="G12" s="162">
        <v>10</v>
      </c>
      <c r="H12" s="161">
        <v>0.2</v>
      </c>
      <c r="I12" s="161">
        <v>10</v>
      </c>
      <c r="J12" s="161">
        <v>0.25</v>
      </c>
      <c r="K12" s="162">
        <v>3</v>
      </c>
      <c r="L12" s="161"/>
      <c r="M12" s="161"/>
      <c r="S12" s="163"/>
      <c r="V12" s="163"/>
      <c r="W12" s="679"/>
    </row>
    <row r="13" spans="2:23">
      <c r="B13" s="161"/>
      <c r="C13" s="162"/>
      <c r="D13" s="162"/>
      <c r="E13" s="162"/>
      <c r="F13" s="162"/>
      <c r="G13" s="162"/>
      <c r="H13" s="161"/>
      <c r="I13" s="161"/>
      <c r="J13" s="161"/>
      <c r="K13" s="162"/>
      <c r="L13" s="161"/>
      <c r="M13" s="161"/>
      <c r="S13" s="163"/>
      <c r="V13" s="163"/>
      <c r="W13" s="679"/>
    </row>
    <row r="14" spans="2:23">
      <c r="B14" s="161"/>
      <c r="C14" s="162"/>
      <c r="D14" s="162"/>
      <c r="E14" s="162"/>
      <c r="F14" s="162"/>
      <c r="G14" s="162"/>
      <c r="H14" s="161"/>
      <c r="I14" s="161"/>
      <c r="J14" s="161"/>
      <c r="K14" s="162"/>
      <c r="L14" s="161"/>
      <c r="M14" s="161"/>
      <c r="S14" s="163"/>
      <c r="V14" s="163"/>
      <c r="W14" s="679"/>
    </row>
    <row r="15" spans="2:23">
      <c r="B15" s="161" t="s">
        <v>195</v>
      </c>
      <c r="C15" s="162">
        <v>0.75</v>
      </c>
      <c r="D15" s="162">
        <v>0.75</v>
      </c>
      <c r="E15" s="164">
        <v>0.125</v>
      </c>
      <c r="F15" s="162">
        <v>0.05</v>
      </c>
      <c r="G15" s="162">
        <v>10</v>
      </c>
      <c r="H15" s="161">
        <v>0.2</v>
      </c>
      <c r="I15" s="161">
        <v>10</v>
      </c>
      <c r="J15" s="161">
        <v>0.25</v>
      </c>
      <c r="K15" s="162">
        <v>3</v>
      </c>
      <c r="L15" s="161"/>
      <c r="M15" s="161"/>
      <c r="S15" s="163"/>
      <c r="V15" s="163"/>
      <c r="W15" s="679"/>
    </row>
    <row r="16" spans="2:23">
      <c r="B16" s="161"/>
      <c r="C16" s="162"/>
      <c r="D16" s="162"/>
      <c r="E16" s="162"/>
      <c r="F16" s="162"/>
      <c r="G16" s="162"/>
      <c r="H16" s="161"/>
      <c r="I16" s="161"/>
      <c r="J16" s="161"/>
      <c r="K16" s="162"/>
      <c r="L16" s="161"/>
      <c r="M16" s="161"/>
      <c r="S16" s="163"/>
      <c r="V16" s="163"/>
      <c r="W16" s="679"/>
    </row>
    <row r="17" spans="2:23">
      <c r="B17" s="161"/>
      <c r="C17" s="162"/>
      <c r="D17" s="162"/>
      <c r="E17" s="162"/>
      <c r="F17" s="162"/>
      <c r="G17" s="162"/>
      <c r="H17" s="161"/>
      <c r="I17" s="161"/>
      <c r="J17" s="161"/>
      <c r="K17" s="162"/>
      <c r="L17" s="161"/>
      <c r="M17" s="161"/>
      <c r="S17" s="163"/>
      <c r="V17" s="163"/>
      <c r="W17" s="679"/>
    </row>
    <row r="18" spans="2:23">
      <c r="B18" s="165" t="s">
        <v>196</v>
      </c>
      <c r="C18" s="162">
        <v>0.9</v>
      </c>
      <c r="D18" s="162">
        <v>0.9</v>
      </c>
      <c r="E18" s="164">
        <v>0.15</v>
      </c>
      <c r="F18" s="162">
        <v>0.05</v>
      </c>
      <c r="G18" s="162">
        <v>10</v>
      </c>
      <c r="H18" s="161">
        <v>0.17499999999999999</v>
      </c>
      <c r="I18" s="161">
        <v>10</v>
      </c>
      <c r="J18" s="161">
        <v>0.25</v>
      </c>
      <c r="K18" s="162">
        <v>3</v>
      </c>
      <c r="L18" s="161"/>
      <c r="M18" s="161"/>
      <c r="S18" s="163"/>
      <c r="T18" s="163"/>
      <c r="U18" s="163"/>
      <c r="V18" s="163"/>
      <c r="W18" s="679" t="s">
        <v>197</v>
      </c>
    </row>
    <row r="19" spans="2:23">
      <c r="B19" s="161"/>
      <c r="C19" s="162"/>
      <c r="D19" s="162"/>
      <c r="E19" s="162"/>
      <c r="F19" s="162"/>
      <c r="G19" s="162"/>
      <c r="H19" s="161"/>
      <c r="I19" s="161"/>
      <c r="J19" s="161"/>
      <c r="K19" s="162"/>
      <c r="L19" s="161"/>
      <c r="M19" s="161"/>
      <c r="S19" s="163"/>
      <c r="T19" s="163"/>
      <c r="U19" s="163"/>
      <c r="V19" s="163"/>
      <c r="W19" s="679"/>
    </row>
    <row r="20" spans="2:23">
      <c r="B20" s="161"/>
      <c r="C20" s="162"/>
      <c r="D20" s="162"/>
      <c r="E20" s="162"/>
      <c r="F20" s="162"/>
      <c r="G20" s="162"/>
      <c r="H20" s="161"/>
      <c r="I20" s="161"/>
      <c r="J20" s="161"/>
      <c r="K20" s="162"/>
      <c r="L20" s="161"/>
      <c r="M20" s="161"/>
      <c r="S20" s="163"/>
      <c r="T20" s="163"/>
      <c r="U20" s="163"/>
      <c r="V20" s="163"/>
      <c r="W20" s="679"/>
    </row>
    <row r="21" spans="2:23">
      <c r="B21" s="161" t="s">
        <v>198</v>
      </c>
      <c r="C21" s="162">
        <v>1</v>
      </c>
      <c r="D21" s="162">
        <v>1</v>
      </c>
      <c r="E21" s="162">
        <v>0.15</v>
      </c>
      <c r="F21" s="162">
        <v>0.05</v>
      </c>
      <c r="G21" s="162">
        <v>10</v>
      </c>
      <c r="H21" s="161">
        <v>0.17499999999999999</v>
      </c>
      <c r="I21" s="161">
        <v>10</v>
      </c>
      <c r="J21" s="161">
        <v>0.25</v>
      </c>
      <c r="K21" s="162">
        <v>3</v>
      </c>
      <c r="L21" s="161"/>
      <c r="M21" s="161"/>
      <c r="S21" s="166"/>
      <c r="T21" s="166"/>
      <c r="U21" s="166"/>
      <c r="V21" s="166"/>
      <c r="W21" s="155" t="s">
        <v>199</v>
      </c>
    </row>
    <row r="22" spans="2:23">
      <c r="B22" s="161"/>
      <c r="C22" s="162"/>
      <c r="D22" s="162"/>
      <c r="E22" s="162"/>
      <c r="F22" s="162"/>
      <c r="G22" s="162"/>
      <c r="H22" s="161"/>
      <c r="I22" s="161"/>
      <c r="J22" s="161"/>
      <c r="K22" s="162"/>
      <c r="L22" s="161"/>
      <c r="M22" s="161"/>
      <c r="S22" s="166"/>
      <c r="T22" s="166"/>
      <c r="U22" s="166"/>
      <c r="V22" s="166"/>
    </row>
    <row r="23" spans="2:23">
      <c r="B23" s="161"/>
      <c r="C23" s="162"/>
      <c r="D23" s="162"/>
      <c r="E23" s="162"/>
      <c r="F23" s="162"/>
      <c r="G23" s="162"/>
      <c r="H23" s="161"/>
      <c r="I23" s="161"/>
      <c r="J23" s="161"/>
      <c r="K23" s="162"/>
      <c r="L23" s="161"/>
      <c r="M23" s="161"/>
    </row>
    <row r="24" spans="2:23">
      <c r="B24" s="161" t="s">
        <v>200</v>
      </c>
      <c r="C24" s="162">
        <v>0.3</v>
      </c>
      <c r="D24" s="162">
        <v>0.3</v>
      </c>
      <c r="E24" s="162">
        <v>0.1</v>
      </c>
      <c r="F24" s="162">
        <v>0.05</v>
      </c>
      <c r="G24" s="162">
        <v>10</v>
      </c>
      <c r="H24" s="161">
        <v>0.2</v>
      </c>
      <c r="I24" s="161">
        <v>10</v>
      </c>
      <c r="J24" s="161">
        <v>0.25</v>
      </c>
      <c r="K24" s="162">
        <v>3</v>
      </c>
      <c r="L24" s="161"/>
      <c r="M24" s="161"/>
    </row>
    <row r="25" spans="2:23">
      <c r="B25" s="161"/>
      <c r="C25" s="162"/>
      <c r="D25" s="162"/>
      <c r="E25" s="162"/>
      <c r="F25" s="162"/>
      <c r="G25" s="162"/>
      <c r="H25" s="161"/>
      <c r="I25" s="161"/>
      <c r="J25" s="161"/>
      <c r="K25" s="162"/>
      <c r="L25" s="161"/>
      <c r="M25" s="161"/>
    </row>
    <row r="26" spans="2:23">
      <c r="B26" s="161"/>
      <c r="C26" s="162"/>
      <c r="D26" s="162"/>
      <c r="E26" s="162"/>
      <c r="F26" s="162"/>
      <c r="G26" s="162"/>
      <c r="H26" s="161"/>
      <c r="I26" s="161"/>
      <c r="J26" s="161"/>
      <c r="K26" s="162"/>
      <c r="L26" s="161"/>
      <c r="M26" s="161"/>
    </row>
    <row r="27" spans="2:23">
      <c r="B27" s="161" t="s">
        <v>201</v>
      </c>
      <c r="C27" s="162">
        <v>0.6</v>
      </c>
      <c r="D27" s="162">
        <v>0.6</v>
      </c>
      <c r="E27" s="162">
        <v>0.1</v>
      </c>
      <c r="F27" s="162">
        <v>0.05</v>
      </c>
      <c r="G27" s="162">
        <v>10</v>
      </c>
      <c r="H27" s="161">
        <v>0.2</v>
      </c>
      <c r="I27" s="161">
        <v>10</v>
      </c>
      <c r="J27" s="161">
        <v>0.25</v>
      </c>
      <c r="K27" s="162">
        <v>3</v>
      </c>
      <c r="L27" s="161"/>
      <c r="M27" s="161"/>
    </row>
    <row r="28" spans="2:23">
      <c r="B28" s="167"/>
      <c r="C28" s="168"/>
      <c r="D28" s="168"/>
      <c r="E28" s="168"/>
      <c r="F28" s="168"/>
      <c r="G28" s="168"/>
      <c r="H28" s="167"/>
      <c r="I28" s="167"/>
      <c r="J28" s="167"/>
      <c r="K28" s="162"/>
      <c r="L28" s="161"/>
      <c r="M28" s="161"/>
    </row>
    <row r="29" spans="2:23">
      <c r="B29" s="167"/>
      <c r="C29" s="168"/>
      <c r="D29" s="168"/>
      <c r="E29" s="168"/>
      <c r="F29" s="168"/>
      <c r="G29" s="168"/>
      <c r="H29" s="167"/>
      <c r="I29" s="167"/>
      <c r="J29" s="167"/>
      <c r="K29" s="168"/>
      <c r="L29" s="161"/>
      <c r="M29" s="161"/>
    </row>
    <row r="30" spans="2:23">
      <c r="B30" s="169" t="s">
        <v>202</v>
      </c>
      <c r="C30" s="162">
        <v>0.3</v>
      </c>
      <c r="D30" s="162">
        <v>0.3</v>
      </c>
      <c r="E30" s="162">
        <v>0.1</v>
      </c>
      <c r="F30" s="162">
        <v>0.05</v>
      </c>
      <c r="G30" s="162">
        <v>10</v>
      </c>
      <c r="H30" s="161">
        <v>0.25</v>
      </c>
      <c r="I30" s="161">
        <v>10</v>
      </c>
      <c r="J30" s="161">
        <v>0.25</v>
      </c>
      <c r="K30" s="162">
        <v>0</v>
      </c>
      <c r="L30" s="161"/>
      <c r="M30" s="161"/>
    </row>
    <row r="31" spans="2:23">
      <c r="B31" s="167" t="s">
        <v>203</v>
      </c>
      <c r="C31" s="168">
        <v>1.5</v>
      </c>
      <c r="D31" s="168"/>
      <c r="E31" s="168">
        <v>0.1</v>
      </c>
      <c r="F31" s="168"/>
      <c r="G31" s="168">
        <v>10</v>
      </c>
      <c r="H31" s="167">
        <v>0.25</v>
      </c>
      <c r="I31" s="167">
        <v>10</v>
      </c>
      <c r="J31" s="167">
        <v>0.15</v>
      </c>
      <c r="K31" s="162"/>
      <c r="L31" s="161"/>
      <c r="M31" s="161"/>
    </row>
    <row r="32" spans="2:23">
      <c r="B32" s="167"/>
      <c r="C32" s="168"/>
      <c r="D32" s="168"/>
      <c r="E32" s="168"/>
      <c r="F32" s="168"/>
      <c r="G32" s="168"/>
      <c r="H32" s="167"/>
      <c r="I32" s="167"/>
      <c r="J32" s="167"/>
      <c r="K32" s="168"/>
      <c r="L32" s="161"/>
      <c r="M32" s="161"/>
    </row>
    <row r="33" spans="2:13">
      <c r="B33" s="170" t="s">
        <v>204</v>
      </c>
      <c r="C33" s="162">
        <v>0.45</v>
      </c>
      <c r="D33" s="162">
        <v>0.45</v>
      </c>
      <c r="E33" s="162">
        <v>0.1</v>
      </c>
      <c r="F33" s="162">
        <v>0.05</v>
      </c>
      <c r="G33" s="162">
        <v>10</v>
      </c>
      <c r="H33" s="161">
        <v>0.25</v>
      </c>
      <c r="I33" s="161">
        <v>10</v>
      </c>
      <c r="J33" s="161">
        <v>0.25</v>
      </c>
      <c r="K33" s="162">
        <v>0</v>
      </c>
      <c r="L33" s="161"/>
      <c r="M33" s="161"/>
    </row>
    <row r="34" spans="2:13">
      <c r="B34" s="167" t="s">
        <v>203</v>
      </c>
      <c r="C34" s="168">
        <v>1.5</v>
      </c>
      <c r="D34" s="168"/>
      <c r="E34" s="168">
        <v>0.1</v>
      </c>
      <c r="F34" s="168"/>
      <c r="G34" s="168">
        <v>10</v>
      </c>
      <c r="H34" s="167">
        <v>0.25</v>
      </c>
      <c r="I34" s="167">
        <v>10</v>
      </c>
      <c r="J34" s="167">
        <v>0.15</v>
      </c>
      <c r="K34" s="162"/>
      <c r="L34" s="161"/>
      <c r="M34" s="161"/>
    </row>
    <row r="35" spans="2:13">
      <c r="B35" s="167"/>
      <c r="C35" s="168"/>
      <c r="D35" s="168"/>
      <c r="E35" s="168"/>
      <c r="F35" s="168"/>
      <c r="G35" s="168"/>
      <c r="H35" s="167"/>
      <c r="I35" s="167"/>
      <c r="J35" s="167"/>
      <c r="K35" s="168" t="s">
        <v>205</v>
      </c>
      <c r="L35" s="161"/>
      <c r="M35" s="161"/>
    </row>
    <row r="36" spans="2:13">
      <c r="B36" s="169" t="s">
        <v>206</v>
      </c>
      <c r="C36" s="162">
        <v>1</v>
      </c>
      <c r="D36" s="162">
        <v>0.15</v>
      </c>
      <c r="E36" s="162">
        <v>0.1</v>
      </c>
      <c r="F36" s="162">
        <v>0.05</v>
      </c>
      <c r="G36" s="162">
        <v>10</v>
      </c>
      <c r="H36" s="161">
        <v>0.25</v>
      </c>
      <c r="I36" s="161">
        <v>10</v>
      </c>
      <c r="J36" s="161">
        <v>0.25</v>
      </c>
      <c r="K36" s="162">
        <v>0</v>
      </c>
      <c r="L36" s="161"/>
      <c r="M36" s="161"/>
    </row>
    <row r="37" spans="2:13">
      <c r="B37" s="167" t="s">
        <v>203</v>
      </c>
      <c r="C37" s="168">
        <v>1.5</v>
      </c>
      <c r="D37" s="168"/>
      <c r="E37" s="168">
        <v>0.1</v>
      </c>
      <c r="F37" s="168"/>
      <c r="G37" s="168">
        <v>10</v>
      </c>
      <c r="H37" s="167">
        <v>0.25</v>
      </c>
      <c r="I37" s="167">
        <v>10</v>
      </c>
      <c r="J37" s="167">
        <v>0.15</v>
      </c>
      <c r="K37" s="162"/>
      <c r="L37" s="161"/>
      <c r="M37" s="161"/>
    </row>
    <row r="38" spans="2:13">
      <c r="B38" s="167"/>
      <c r="C38" s="168"/>
      <c r="D38" s="168"/>
      <c r="E38" s="168"/>
      <c r="F38" s="168"/>
      <c r="G38" s="168"/>
      <c r="H38" s="167"/>
      <c r="I38" s="167"/>
      <c r="J38" s="167"/>
      <c r="K38" s="168"/>
      <c r="L38" s="161"/>
      <c r="M38" s="161"/>
    </row>
    <row r="39" spans="2:13">
      <c r="B39" s="171" t="s">
        <v>207</v>
      </c>
      <c r="C39" s="162">
        <v>1</v>
      </c>
      <c r="D39" s="162">
        <v>0.2</v>
      </c>
      <c r="E39" s="162">
        <v>0.1</v>
      </c>
      <c r="F39" s="162">
        <v>0.05</v>
      </c>
      <c r="G39" s="162">
        <v>10</v>
      </c>
      <c r="H39" s="161">
        <v>0.25</v>
      </c>
      <c r="I39" s="161">
        <v>10</v>
      </c>
      <c r="J39" s="161">
        <v>0.25</v>
      </c>
      <c r="K39" s="162">
        <v>0</v>
      </c>
      <c r="L39" s="161"/>
      <c r="M39" s="161"/>
    </row>
    <row r="40" spans="2:13">
      <c r="B40" s="167"/>
      <c r="C40" s="168"/>
      <c r="D40" s="168"/>
      <c r="E40" s="168"/>
      <c r="F40" s="168"/>
      <c r="G40" s="168"/>
      <c r="H40" s="167"/>
      <c r="I40" s="167"/>
      <c r="J40" s="167"/>
      <c r="K40" s="168"/>
      <c r="L40" s="161"/>
      <c r="M40" s="161"/>
    </row>
    <row r="41" spans="2:13">
      <c r="B41" s="171" t="s">
        <v>208</v>
      </c>
      <c r="C41" s="162">
        <v>1</v>
      </c>
      <c r="D41" s="162">
        <v>0.3</v>
      </c>
      <c r="E41" s="162">
        <v>0.1</v>
      </c>
      <c r="F41" s="162">
        <v>0.05</v>
      </c>
      <c r="G41" s="162">
        <v>10</v>
      </c>
      <c r="H41" s="161">
        <v>0.25</v>
      </c>
      <c r="I41" s="161">
        <v>10</v>
      </c>
      <c r="J41" s="161">
        <v>0.25</v>
      </c>
      <c r="K41" s="162">
        <v>0</v>
      </c>
      <c r="L41" s="161"/>
      <c r="M41" s="161"/>
    </row>
    <row r="42" spans="2:13">
      <c r="B42" s="167"/>
      <c r="C42" s="168"/>
      <c r="D42" s="168"/>
      <c r="E42" s="168"/>
      <c r="F42" s="168"/>
      <c r="G42" s="168"/>
      <c r="H42" s="167"/>
      <c r="I42" s="167"/>
      <c r="J42" s="167"/>
      <c r="K42" s="168"/>
      <c r="L42" s="161"/>
      <c r="M42" s="161"/>
    </row>
    <row r="43" spans="2:13">
      <c r="B43" s="172" t="s">
        <v>209</v>
      </c>
      <c r="C43" s="162">
        <v>0.6</v>
      </c>
      <c r="D43" s="162">
        <v>0.6</v>
      </c>
      <c r="E43" s="162">
        <v>0.15</v>
      </c>
      <c r="F43" s="162">
        <v>0.05</v>
      </c>
      <c r="G43" s="162">
        <v>10</v>
      </c>
      <c r="H43" s="161">
        <v>0.25</v>
      </c>
      <c r="I43" s="161">
        <v>10</v>
      </c>
      <c r="J43" s="161">
        <v>0.25</v>
      </c>
      <c r="K43" s="162">
        <v>0</v>
      </c>
      <c r="L43" s="161"/>
      <c r="M43" s="161"/>
    </row>
    <row r="44" spans="2:13">
      <c r="B44" s="167"/>
      <c r="C44" s="168"/>
      <c r="D44" s="168"/>
      <c r="E44" s="168"/>
      <c r="F44" s="168"/>
      <c r="G44" s="168"/>
      <c r="H44" s="167"/>
      <c r="I44" s="167"/>
      <c r="J44" s="167"/>
      <c r="K44" s="168"/>
      <c r="L44" s="161"/>
      <c r="M44" s="161"/>
    </row>
    <row r="45" spans="2:13">
      <c r="B45" s="172" t="s">
        <v>210</v>
      </c>
      <c r="C45" s="162">
        <v>0.8</v>
      </c>
      <c r="D45" s="162">
        <v>0.8</v>
      </c>
      <c r="E45" s="162">
        <v>0.15</v>
      </c>
      <c r="F45" s="162">
        <v>0.05</v>
      </c>
      <c r="G45" s="162">
        <v>10</v>
      </c>
      <c r="H45" s="161">
        <v>0.25</v>
      </c>
      <c r="I45" s="161">
        <v>10</v>
      </c>
      <c r="J45" s="161">
        <v>0.25</v>
      </c>
      <c r="K45" s="162">
        <v>0</v>
      </c>
      <c r="L45" s="161"/>
      <c r="M45" s="161"/>
    </row>
    <row r="46" spans="2:13">
      <c r="B46" s="167"/>
      <c r="C46" s="168"/>
      <c r="D46" s="168"/>
      <c r="E46" s="168"/>
      <c r="F46" s="168"/>
      <c r="G46" s="168"/>
      <c r="H46" s="167"/>
      <c r="I46" s="167"/>
      <c r="J46" s="167"/>
      <c r="K46" s="168"/>
      <c r="L46" s="161"/>
      <c r="M46" s="161"/>
    </row>
    <row r="47" spans="2:13">
      <c r="B47" s="173" t="s">
        <v>211</v>
      </c>
      <c r="C47" s="162">
        <v>1</v>
      </c>
      <c r="D47" s="162">
        <v>0.6</v>
      </c>
      <c r="E47" s="162">
        <v>0.1</v>
      </c>
      <c r="F47" s="162">
        <v>0.05</v>
      </c>
      <c r="G47" s="162">
        <v>10</v>
      </c>
      <c r="H47" s="161">
        <v>0.25</v>
      </c>
      <c r="I47" s="161">
        <v>10</v>
      </c>
      <c r="J47" s="161">
        <v>0.25</v>
      </c>
      <c r="K47" s="162">
        <v>3</v>
      </c>
      <c r="L47" s="161"/>
      <c r="M47" s="161"/>
    </row>
    <row r="48" spans="2:13">
      <c r="B48" s="174"/>
      <c r="C48" s="168"/>
      <c r="D48" s="168"/>
      <c r="E48" s="168"/>
      <c r="F48" s="168"/>
      <c r="G48" s="168"/>
      <c r="H48" s="167"/>
      <c r="I48" s="167"/>
      <c r="J48" s="167"/>
      <c r="K48" s="168"/>
      <c r="L48" s="161"/>
      <c r="M48" s="161"/>
    </row>
    <row r="49" spans="2:13">
      <c r="B49" s="167"/>
      <c r="C49" s="168"/>
      <c r="D49" s="168"/>
      <c r="E49" s="168"/>
      <c r="F49" s="168"/>
      <c r="G49" s="168"/>
      <c r="H49" s="167"/>
      <c r="I49" s="167"/>
      <c r="J49" s="167"/>
      <c r="K49" s="168"/>
      <c r="L49" s="161"/>
      <c r="M49" s="161"/>
    </row>
    <row r="50" spans="2:13">
      <c r="B50" s="173" t="s">
        <v>212</v>
      </c>
      <c r="C50" s="162">
        <v>1</v>
      </c>
      <c r="D50" s="162">
        <v>0.8</v>
      </c>
      <c r="E50" s="162">
        <v>0.125</v>
      </c>
      <c r="F50" s="162">
        <v>0.05</v>
      </c>
      <c r="G50" s="162">
        <v>10</v>
      </c>
      <c r="H50" s="161">
        <v>0.25</v>
      </c>
      <c r="I50" s="161">
        <v>10</v>
      </c>
      <c r="J50" s="161">
        <v>0.25</v>
      </c>
      <c r="K50" s="162">
        <v>3</v>
      </c>
      <c r="L50" s="161"/>
      <c r="M50" s="161"/>
    </row>
    <row r="51" spans="2:13">
      <c r="B51" s="174"/>
      <c r="C51" s="168"/>
      <c r="D51" s="168"/>
      <c r="E51" s="168"/>
      <c r="F51" s="168"/>
      <c r="G51" s="168"/>
      <c r="H51" s="167"/>
      <c r="I51" s="167"/>
      <c r="J51" s="167"/>
      <c r="K51" s="168"/>
      <c r="L51" s="161"/>
      <c r="M51" s="161"/>
    </row>
    <row r="52" spans="2:13">
      <c r="B52" s="167"/>
      <c r="C52" s="168"/>
      <c r="D52" s="168"/>
      <c r="E52" s="168"/>
      <c r="F52" s="168"/>
      <c r="G52" s="168"/>
      <c r="H52" s="167"/>
      <c r="I52" s="167"/>
      <c r="J52" s="167"/>
      <c r="K52" s="168"/>
      <c r="L52" s="161"/>
      <c r="M52" s="161"/>
    </row>
    <row r="53" spans="2:13">
      <c r="B53" s="173" t="s">
        <v>213</v>
      </c>
      <c r="C53" s="162">
        <v>1</v>
      </c>
      <c r="D53" s="162">
        <v>1</v>
      </c>
      <c r="E53" s="162">
        <v>0.125</v>
      </c>
      <c r="F53" s="162">
        <v>0.05</v>
      </c>
      <c r="G53" s="162">
        <v>10</v>
      </c>
      <c r="H53" s="161">
        <v>0.25</v>
      </c>
      <c r="I53" s="161">
        <v>10</v>
      </c>
      <c r="J53" s="161">
        <v>0.25</v>
      </c>
      <c r="K53" s="162">
        <v>3</v>
      </c>
      <c r="L53" s="161"/>
      <c r="M53" s="161"/>
    </row>
    <row r="54" spans="2:13">
      <c r="B54" s="174"/>
      <c r="C54" s="168"/>
      <c r="D54" s="168"/>
      <c r="E54" s="168"/>
      <c r="F54" s="168"/>
      <c r="G54" s="168"/>
      <c r="H54" s="167"/>
      <c r="I54" s="167"/>
      <c r="J54" s="167"/>
      <c r="K54" s="168"/>
      <c r="L54" s="161"/>
      <c r="M54" s="161"/>
    </row>
    <row r="55" spans="2:13">
      <c r="B55" s="167"/>
      <c r="C55" s="168"/>
      <c r="D55" s="168"/>
      <c r="E55" s="168"/>
      <c r="F55" s="168"/>
      <c r="G55" s="168"/>
      <c r="H55" s="167"/>
      <c r="I55" s="167"/>
      <c r="J55" s="167"/>
      <c r="K55" s="168"/>
      <c r="L55" s="161"/>
      <c r="M55" s="161"/>
    </row>
    <row r="56" spans="2:13">
      <c r="B56" s="173" t="s">
        <v>214</v>
      </c>
      <c r="C56" s="162">
        <v>1</v>
      </c>
      <c r="D56" s="162">
        <v>1</v>
      </c>
      <c r="E56" s="162">
        <v>0.125</v>
      </c>
      <c r="F56" s="162">
        <v>0.05</v>
      </c>
      <c r="G56" s="162">
        <v>10</v>
      </c>
      <c r="H56" s="161">
        <v>0.25</v>
      </c>
      <c r="I56" s="161">
        <v>10</v>
      </c>
      <c r="J56" s="161">
        <v>0.25</v>
      </c>
      <c r="K56" s="162">
        <v>3</v>
      </c>
      <c r="L56" s="161"/>
      <c r="M56" s="161"/>
    </row>
    <row r="57" spans="2:13">
      <c r="B57" s="174"/>
      <c r="C57" s="168"/>
      <c r="D57" s="168"/>
      <c r="E57" s="168"/>
      <c r="F57" s="168"/>
      <c r="G57" s="168"/>
      <c r="H57" s="167"/>
      <c r="I57" s="167"/>
      <c r="J57" s="167"/>
      <c r="K57" s="168"/>
      <c r="L57" s="161"/>
      <c r="M57" s="161"/>
    </row>
    <row r="58" spans="2:13">
      <c r="B58" s="174"/>
      <c r="C58" s="168"/>
      <c r="D58" s="168"/>
      <c r="E58" s="168"/>
      <c r="F58" s="168"/>
      <c r="G58" s="168"/>
      <c r="H58" s="167"/>
      <c r="I58" s="167"/>
      <c r="J58" s="167"/>
      <c r="K58" s="168"/>
      <c r="L58" s="161"/>
      <c r="M58" s="161"/>
    </row>
    <row r="59" spans="2:13">
      <c r="B59" s="161" t="s">
        <v>215</v>
      </c>
      <c r="C59" s="162">
        <v>0.45</v>
      </c>
      <c r="D59" s="162">
        <v>0.45</v>
      </c>
      <c r="E59" s="162">
        <v>0.1</v>
      </c>
      <c r="F59" s="162">
        <v>0.05</v>
      </c>
      <c r="G59" s="162">
        <v>10</v>
      </c>
      <c r="H59" s="161">
        <v>0.25</v>
      </c>
      <c r="I59" s="161">
        <v>10</v>
      </c>
      <c r="J59" s="161">
        <v>0.25</v>
      </c>
      <c r="K59" s="162"/>
      <c r="L59" s="161">
        <v>0.27500000000000002</v>
      </c>
      <c r="M59" s="161">
        <v>0.27500000000000002</v>
      </c>
    </row>
    <row r="60" spans="2:13">
      <c r="B60" s="167"/>
      <c r="C60" s="168"/>
      <c r="D60" s="168"/>
      <c r="E60" s="168"/>
      <c r="F60" s="168"/>
      <c r="G60" s="168"/>
      <c r="H60" s="167"/>
      <c r="I60" s="167"/>
      <c r="J60" s="167"/>
      <c r="K60" s="168"/>
      <c r="L60" s="161"/>
      <c r="M60" s="161"/>
    </row>
    <row r="61" spans="2:13">
      <c r="B61" s="167"/>
      <c r="C61" s="168"/>
      <c r="D61" s="168"/>
      <c r="E61" s="168"/>
      <c r="F61" s="168"/>
      <c r="G61" s="168"/>
      <c r="H61" s="167"/>
      <c r="I61" s="167"/>
      <c r="J61" s="167"/>
      <c r="K61" s="168"/>
      <c r="L61" s="161"/>
      <c r="M61" s="161"/>
    </row>
    <row r="62" spans="2:13">
      <c r="B62" s="167"/>
      <c r="C62" s="168"/>
      <c r="D62" s="168"/>
      <c r="E62" s="168"/>
      <c r="F62" s="168"/>
      <c r="G62" s="168"/>
      <c r="H62" s="167"/>
      <c r="I62" s="167"/>
      <c r="J62" s="167"/>
      <c r="K62" s="168"/>
      <c r="L62" s="161"/>
      <c r="M62" s="161"/>
    </row>
    <row r="63" spans="2:13">
      <c r="B63" s="161" t="s">
        <v>216</v>
      </c>
      <c r="C63" s="162">
        <v>0.45</v>
      </c>
      <c r="D63" s="162">
        <v>0.6</v>
      </c>
      <c r="E63" s="162">
        <v>0.1</v>
      </c>
      <c r="F63" s="162">
        <v>0.05</v>
      </c>
      <c r="G63" s="162">
        <v>10</v>
      </c>
      <c r="H63" s="161">
        <v>0.25</v>
      </c>
      <c r="I63" s="161">
        <v>10</v>
      </c>
      <c r="J63" s="161">
        <v>0.25</v>
      </c>
      <c r="K63" s="162"/>
      <c r="L63" s="161">
        <v>0.27500000000000002</v>
      </c>
      <c r="M63" s="161">
        <v>0.27500000000000002</v>
      </c>
    </row>
    <row r="64" spans="2:13">
      <c r="B64" s="167"/>
      <c r="C64" s="168"/>
      <c r="D64" s="168"/>
      <c r="E64" s="168"/>
      <c r="F64" s="168"/>
      <c r="G64" s="168"/>
      <c r="H64" s="167"/>
      <c r="I64" s="167"/>
      <c r="J64" s="167"/>
      <c r="K64" s="168"/>
      <c r="L64" s="161"/>
      <c r="M64" s="161"/>
    </row>
    <row r="65" spans="2:13">
      <c r="B65" s="167"/>
      <c r="C65" s="168"/>
      <c r="D65" s="168"/>
      <c r="E65" s="168"/>
      <c r="F65" s="168"/>
      <c r="G65" s="168"/>
      <c r="H65" s="167"/>
      <c r="I65" s="167"/>
      <c r="J65" s="167"/>
      <c r="K65" s="168"/>
      <c r="L65" s="161"/>
      <c r="M65" s="161"/>
    </row>
    <row r="66" spans="2:13">
      <c r="B66" s="174"/>
      <c r="C66" s="168"/>
      <c r="D66" s="168"/>
      <c r="E66" s="168"/>
      <c r="F66" s="168"/>
      <c r="G66" s="168"/>
      <c r="H66" s="167"/>
      <c r="I66" s="167"/>
      <c r="J66" s="167"/>
      <c r="K66" s="168"/>
      <c r="L66" s="161"/>
      <c r="M66" s="161"/>
    </row>
    <row r="67" spans="2:13">
      <c r="B67" s="161" t="s">
        <v>217</v>
      </c>
      <c r="C67" s="162">
        <v>0.6</v>
      </c>
      <c r="D67" s="162">
        <v>0.6</v>
      </c>
      <c r="E67" s="162">
        <v>0.1</v>
      </c>
      <c r="F67" s="162">
        <v>0.05</v>
      </c>
      <c r="G67" s="162">
        <v>10</v>
      </c>
      <c r="H67" s="161">
        <v>0.25</v>
      </c>
      <c r="I67" s="161">
        <v>10</v>
      </c>
      <c r="J67" s="161">
        <v>0.25</v>
      </c>
      <c r="K67" s="162"/>
      <c r="L67" s="161">
        <v>0.27500000000000002</v>
      </c>
      <c r="M67" s="161">
        <v>0.27500000000000002</v>
      </c>
    </row>
    <row r="68" spans="2:13">
      <c r="B68" s="167"/>
      <c r="C68" s="168"/>
      <c r="D68" s="168"/>
      <c r="E68" s="168"/>
      <c r="F68" s="168"/>
      <c r="G68" s="168"/>
      <c r="H68" s="167"/>
      <c r="I68" s="167"/>
      <c r="J68" s="167"/>
      <c r="K68" s="168"/>
      <c r="L68" s="161"/>
      <c r="M68" s="161"/>
    </row>
    <row r="69" spans="2:13">
      <c r="B69" s="167"/>
      <c r="C69" s="168"/>
      <c r="D69" s="168"/>
      <c r="E69" s="168"/>
      <c r="F69" s="168"/>
      <c r="G69" s="168"/>
      <c r="H69" s="167"/>
      <c r="I69" s="167"/>
      <c r="J69" s="167"/>
      <c r="K69" s="168"/>
      <c r="L69" s="161"/>
      <c r="M69" s="161"/>
    </row>
    <row r="70" spans="2:13">
      <c r="B70" s="167"/>
      <c r="C70" s="168"/>
      <c r="D70" s="168"/>
      <c r="E70" s="168"/>
      <c r="F70" s="168"/>
      <c r="G70" s="168"/>
      <c r="H70" s="167"/>
      <c r="I70" s="167"/>
      <c r="J70" s="167"/>
      <c r="K70" s="168"/>
      <c r="L70" s="161"/>
      <c r="M70" s="161"/>
    </row>
    <row r="71" spans="2:13">
      <c r="B71" s="161" t="s">
        <v>218</v>
      </c>
      <c r="C71" s="162">
        <v>0.8</v>
      </c>
      <c r="D71" s="162">
        <v>0.8</v>
      </c>
      <c r="E71" s="162">
        <v>0.1</v>
      </c>
      <c r="F71" s="162">
        <v>0.05</v>
      </c>
      <c r="G71" s="162">
        <v>10</v>
      </c>
      <c r="H71" s="161">
        <v>0.25</v>
      </c>
      <c r="I71" s="161">
        <v>10</v>
      </c>
      <c r="J71" s="161">
        <v>0.25</v>
      </c>
      <c r="K71" s="162"/>
      <c r="L71" s="161">
        <v>0.27500000000000002</v>
      </c>
      <c r="M71" s="161">
        <v>0.27500000000000002</v>
      </c>
    </row>
    <row r="72" spans="2:13">
      <c r="B72" s="167"/>
      <c r="C72" s="168"/>
      <c r="D72" s="168"/>
      <c r="E72" s="168"/>
      <c r="F72" s="168"/>
      <c r="G72" s="168"/>
      <c r="H72" s="167"/>
      <c r="I72" s="167"/>
      <c r="J72" s="167"/>
      <c r="K72" s="168"/>
      <c r="L72" s="161"/>
      <c r="M72" s="161"/>
    </row>
    <row r="73" spans="2:13">
      <c r="B73" s="167"/>
      <c r="C73" s="168"/>
      <c r="D73" s="168"/>
      <c r="E73" s="168"/>
      <c r="F73" s="168"/>
      <c r="G73" s="168"/>
      <c r="H73" s="167"/>
      <c r="I73" s="167"/>
      <c r="J73" s="167"/>
      <c r="K73" s="168"/>
      <c r="L73" s="161"/>
      <c r="M73" s="161"/>
    </row>
    <row r="74" spans="2:13">
      <c r="B74" s="167"/>
      <c r="C74" s="168"/>
      <c r="D74" s="168"/>
      <c r="E74" s="168"/>
      <c r="F74" s="168"/>
      <c r="G74" s="168"/>
      <c r="H74" s="167"/>
      <c r="I74" s="167"/>
      <c r="J74" s="167"/>
      <c r="K74" s="168"/>
      <c r="L74" s="161"/>
      <c r="M74" s="161"/>
    </row>
    <row r="75" spans="2:13">
      <c r="B75" s="161" t="s">
        <v>219</v>
      </c>
      <c r="C75" s="162">
        <v>1</v>
      </c>
      <c r="D75" s="162">
        <v>1</v>
      </c>
      <c r="E75" s="162">
        <v>0.125</v>
      </c>
      <c r="F75" s="162">
        <v>0.05</v>
      </c>
      <c r="G75" s="162">
        <v>10</v>
      </c>
      <c r="H75" s="161">
        <v>0.25</v>
      </c>
      <c r="I75" s="161">
        <v>10</v>
      </c>
      <c r="J75" s="161">
        <v>0.25</v>
      </c>
      <c r="K75" s="162"/>
      <c r="L75" s="161">
        <v>0.27500000000000002</v>
      </c>
      <c r="M75" s="161">
        <v>0.27500000000000002</v>
      </c>
    </row>
    <row r="76" spans="2:13">
      <c r="B76" s="167"/>
      <c r="C76" s="168"/>
      <c r="D76" s="168"/>
      <c r="E76" s="168"/>
      <c r="F76" s="168"/>
      <c r="G76" s="168"/>
      <c r="H76" s="167"/>
      <c r="I76" s="167"/>
      <c r="J76" s="167"/>
      <c r="K76" s="168"/>
      <c r="L76" s="161"/>
      <c r="M76" s="161"/>
    </row>
    <row r="77" spans="2:13">
      <c r="B77" s="167"/>
      <c r="C77" s="168"/>
      <c r="D77" s="168"/>
      <c r="E77" s="168"/>
      <c r="F77" s="168"/>
      <c r="G77" s="168"/>
      <c r="H77" s="167"/>
      <c r="I77" s="167"/>
      <c r="J77" s="167"/>
      <c r="K77" s="168"/>
      <c r="L77" s="161"/>
      <c r="M77" s="161"/>
    </row>
    <row r="78" spans="2:13">
      <c r="B78" s="167"/>
      <c r="C78" s="168"/>
      <c r="D78" s="168"/>
      <c r="E78" s="168"/>
      <c r="F78" s="168"/>
      <c r="G78" s="168"/>
      <c r="H78" s="167"/>
      <c r="I78" s="167"/>
      <c r="J78" s="167"/>
      <c r="K78" s="168"/>
      <c r="L78" s="161"/>
      <c r="M78" s="161"/>
    </row>
    <row r="79" spans="2:13">
      <c r="B79" s="175" t="s">
        <v>220</v>
      </c>
      <c r="C79" s="162">
        <v>0.45</v>
      </c>
      <c r="D79" s="162">
        <v>0.45</v>
      </c>
      <c r="E79" s="162">
        <v>0.1</v>
      </c>
      <c r="F79" s="162">
        <v>0.05</v>
      </c>
      <c r="G79" s="162">
        <v>10</v>
      </c>
      <c r="H79" s="161">
        <v>0.25</v>
      </c>
      <c r="I79" s="161">
        <v>10</v>
      </c>
      <c r="J79" s="161">
        <v>0.25</v>
      </c>
      <c r="K79" s="162"/>
      <c r="L79" s="161">
        <v>0.9</v>
      </c>
      <c r="M79" s="161">
        <v>0.45</v>
      </c>
    </row>
    <row r="80" spans="2:13">
      <c r="B80" s="176"/>
      <c r="C80" s="168"/>
      <c r="D80" s="168"/>
      <c r="E80" s="168"/>
      <c r="F80" s="168"/>
      <c r="G80" s="168"/>
      <c r="H80" s="167"/>
      <c r="I80" s="167"/>
      <c r="J80" s="167"/>
      <c r="K80" s="168"/>
      <c r="L80" s="161"/>
      <c r="M80" s="161"/>
    </row>
    <row r="81" spans="2:13">
      <c r="B81" s="176"/>
      <c r="C81" s="168"/>
      <c r="D81" s="168"/>
      <c r="E81" s="168"/>
      <c r="F81" s="168"/>
      <c r="G81" s="168"/>
      <c r="H81" s="167"/>
      <c r="I81" s="167"/>
      <c r="J81" s="167"/>
      <c r="K81" s="168"/>
      <c r="L81" s="161"/>
      <c r="M81" s="161"/>
    </row>
    <row r="82" spans="2:13">
      <c r="B82" s="176"/>
      <c r="C82" s="168"/>
      <c r="D82" s="168"/>
      <c r="E82" s="168"/>
      <c r="F82" s="168"/>
      <c r="G82" s="168"/>
      <c r="H82" s="167"/>
      <c r="I82" s="167"/>
      <c r="J82" s="167"/>
      <c r="K82" s="168"/>
      <c r="L82" s="161"/>
      <c r="M82" s="161"/>
    </row>
    <row r="83" spans="2:13">
      <c r="B83" s="175" t="s">
        <v>221</v>
      </c>
      <c r="C83" s="162">
        <v>0.45</v>
      </c>
      <c r="D83" s="162">
        <v>0.6</v>
      </c>
      <c r="E83" s="162">
        <v>0.1</v>
      </c>
      <c r="F83" s="162">
        <v>0.05</v>
      </c>
      <c r="G83" s="162">
        <v>10</v>
      </c>
      <c r="H83" s="161">
        <v>0.25</v>
      </c>
      <c r="I83" s="161">
        <v>10</v>
      </c>
      <c r="J83" s="161">
        <v>0.25</v>
      </c>
      <c r="K83" s="162"/>
      <c r="L83" s="161">
        <v>0.9</v>
      </c>
      <c r="M83" s="161">
        <v>0.45</v>
      </c>
    </row>
    <row r="84" spans="2:13">
      <c r="B84" s="176"/>
      <c r="C84" s="168"/>
      <c r="D84" s="168"/>
      <c r="E84" s="168"/>
      <c r="F84" s="168"/>
      <c r="G84" s="168"/>
      <c r="H84" s="167"/>
      <c r="I84" s="167"/>
      <c r="J84" s="167"/>
      <c r="K84" s="168"/>
      <c r="L84" s="161"/>
      <c r="M84" s="161"/>
    </row>
    <row r="85" spans="2:13">
      <c r="B85" s="176"/>
      <c r="C85" s="168"/>
      <c r="D85" s="168"/>
      <c r="E85" s="168"/>
      <c r="F85" s="168"/>
      <c r="G85" s="168"/>
      <c r="H85" s="167"/>
      <c r="I85" s="167"/>
      <c r="J85" s="167"/>
      <c r="K85" s="168"/>
      <c r="L85" s="161"/>
      <c r="M85" s="161"/>
    </row>
    <row r="86" spans="2:13">
      <c r="B86" s="176"/>
      <c r="C86" s="168"/>
      <c r="D86" s="168"/>
      <c r="E86" s="168"/>
      <c r="F86" s="168"/>
      <c r="G86" s="168"/>
      <c r="H86" s="167"/>
      <c r="I86" s="167"/>
      <c r="J86" s="167"/>
      <c r="K86" s="168"/>
      <c r="L86" s="161"/>
      <c r="M86" s="161"/>
    </row>
    <row r="87" spans="2:13">
      <c r="B87" s="175" t="s">
        <v>222</v>
      </c>
      <c r="C87" s="162">
        <v>0.6</v>
      </c>
      <c r="D87" s="162">
        <v>0.6</v>
      </c>
      <c r="E87" s="162">
        <v>0.1</v>
      </c>
      <c r="F87" s="162">
        <v>0.05</v>
      </c>
      <c r="G87" s="162">
        <v>10</v>
      </c>
      <c r="H87" s="161">
        <v>0.25</v>
      </c>
      <c r="I87" s="161">
        <v>10</v>
      </c>
      <c r="J87" s="161">
        <v>0.25</v>
      </c>
      <c r="K87" s="162"/>
      <c r="L87" s="161">
        <v>0.9</v>
      </c>
      <c r="M87" s="161">
        <v>0.45</v>
      </c>
    </row>
    <row r="88" spans="2:13">
      <c r="B88" s="176"/>
      <c r="C88" s="168"/>
      <c r="D88" s="168"/>
      <c r="E88" s="168"/>
      <c r="F88" s="168"/>
      <c r="G88" s="168"/>
      <c r="H88" s="167"/>
      <c r="I88" s="167"/>
      <c r="J88" s="167"/>
      <c r="K88" s="168"/>
      <c r="L88" s="161"/>
      <c r="M88" s="161"/>
    </row>
    <row r="89" spans="2:13">
      <c r="B89" s="176"/>
      <c r="C89" s="168"/>
      <c r="D89" s="168"/>
      <c r="E89" s="168"/>
      <c r="F89" s="168"/>
      <c r="G89" s="168"/>
      <c r="H89" s="167"/>
      <c r="I89" s="167"/>
      <c r="J89" s="167"/>
      <c r="K89" s="168"/>
      <c r="L89" s="161"/>
      <c r="M89" s="161"/>
    </row>
    <row r="90" spans="2:13">
      <c r="B90" s="176"/>
      <c r="C90" s="168"/>
      <c r="D90" s="168"/>
      <c r="E90" s="168"/>
      <c r="F90" s="168"/>
      <c r="G90" s="168"/>
      <c r="H90" s="167"/>
      <c r="I90" s="167"/>
      <c r="J90" s="167"/>
      <c r="K90" s="168"/>
      <c r="L90" s="161"/>
      <c r="M90" s="161"/>
    </row>
    <row r="91" spans="2:13">
      <c r="B91" s="175" t="s">
        <v>223</v>
      </c>
      <c r="C91" s="162">
        <v>0.8</v>
      </c>
      <c r="D91" s="162">
        <v>0.8</v>
      </c>
      <c r="E91" s="162">
        <v>0.1</v>
      </c>
      <c r="F91" s="162">
        <v>0.05</v>
      </c>
      <c r="G91" s="162">
        <v>10</v>
      </c>
      <c r="H91" s="161">
        <v>0.25</v>
      </c>
      <c r="I91" s="161">
        <v>10</v>
      </c>
      <c r="J91" s="161">
        <v>0.25</v>
      </c>
      <c r="K91" s="162"/>
      <c r="L91" s="161">
        <v>0.9</v>
      </c>
      <c r="M91" s="161">
        <v>0.45</v>
      </c>
    </row>
    <row r="92" spans="2:13">
      <c r="B92" s="176"/>
      <c r="C92" s="168"/>
      <c r="D92" s="168"/>
      <c r="E92" s="168"/>
      <c r="F92" s="168"/>
      <c r="G92" s="168"/>
      <c r="H92" s="167"/>
      <c r="I92" s="167"/>
      <c r="J92" s="167"/>
      <c r="K92" s="168"/>
      <c r="L92" s="161"/>
      <c r="M92" s="161"/>
    </row>
    <row r="93" spans="2:13">
      <c r="B93" s="176"/>
      <c r="C93" s="168"/>
      <c r="D93" s="168"/>
      <c r="E93" s="168"/>
      <c r="F93" s="168"/>
      <c r="G93" s="168"/>
      <c r="H93" s="167"/>
      <c r="I93" s="167"/>
      <c r="J93" s="167"/>
      <c r="K93" s="168"/>
      <c r="L93" s="161"/>
      <c r="M93" s="161"/>
    </row>
    <row r="94" spans="2:13">
      <c r="B94" s="176"/>
      <c r="C94" s="168"/>
      <c r="D94" s="168"/>
      <c r="E94" s="168"/>
      <c r="F94" s="168"/>
      <c r="G94" s="168"/>
      <c r="H94" s="167"/>
      <c r="I94" s="167"/>
      <c r="J94" s="167"/>
      <c r="K94" s="168"/>
      <c r="L94" s="161"/>
      <c r="M94" s="161"/>
    </row>
    <row r="95" spans="2:13">
      <c r="B95" s="175" t="s">
        <v>224</v>
      </c>
      <c r="C95" s="162">
        <v>1</v>
      </c>
      <c r="D95" s="162">
        <v>0.75</v>
      </c>
      <c r="E95" s="162">
        <v>0.125</v>
      </c>
      <c r="F95" s="162">
        <v>0.05</v>
      </c>
      <c r="G95" s="162">
        <v>10</v>
      </c>
      <c r="H95" s="161">
        <v>0.25</v>
      </c>
      <c r="I95" s="161">
        <v>10</v>
      </c>
      <c r="J95" s="161">
        <v>0.25</v>
      </c>
      <c r="K95" s="162"/>
      <c r="L95" s="161">
        <v>0.9</v>
      </c>
      <c r="M95" s="161">
        <v>0.45</v>
      </c>
    </row>
    <row r="96" spans="2:13">
      <c r="B96" s="176"/>
      <c r="C96" s="168"/>
      <c r="D96" s="168"/>
      <c r="E96" s="168"/>
      <c r="F96" s="168"/>
      <c r="G96" s="168"/>
      <c r="H96" s="167"/>
      <c r="I96" s="167"/>
      <c r="J96" s="167"/>
      <c r="K96" s="168"/>
      <c r="L96" s="161"/>
      <c r="M96" s="161"/>
    </row>
    <row r="97" spans="2:21">
      <c r="B97" s="176"/>
      <c r="C97" s="168"/>
      <c r="D97" s="168"/>
      <c r="E97" s="168"/>
      <c r="F97" s="168"/>
      <c r="G97" s="168"/>
      <c r="H97" s="167"/>
      <c r="I97" s="167"/>
      <c r="J97" s="167"/>
      <c r="K97" s="168"/>
      <c r="L97" s="161"/>
      <c r="M97" s="161"/>
    </row>
    <row r="98" spans="2:21">
      <c r="B98" s="176"/>
      <c r="C98" s="168"/>
      <c r="D98" s="168"/>
      <c r="E98" s="168"/>
      <c r="F98" s="168"/>
      <c r="G98" s="168"/>
      <c r="H98" s="167"/>
      <c r="I98" s="167"/>
      <c r="J98" s="167"/>
      <c r="K98" s="168"/>
      <c r="L98" s="161"/>
      <c r="M98" s="161"/>
    </row>
    <row r="99" spans="2:21">
      <c r="B99" s="167"/>
      <c r="C99" s="168"/>
      <c r="D99" s="168"/>
      <c r="E99" s="168"/>
      <c r="F99" s="168"/>
      <c r="G99" s="168"/>
      <c r="H99" s="167"/>
      <c r="I99" s="167"/>
      <c r="J99" s="167"/>
      <c r="K99" s="168"/>
      <c r="L99" s="161"/>
      <c r="M99" s="161"/>
    </row>
    <row r="100" spans="2:21">
      <c r="B100" s="177"/>
      <c r="C100" s="177"/>
      <c r="D100" s="177"/>
      <c r="E100" s="177"/>
      <c r="F100" s="177"/>
      <c r="G100" s="177"/>
      <c r="H100" s="177"/>
      <c r="I100" s="177"/>
      <c r="J100" s="177"/>
      <c r="K100" s="178"/>
      <c r="L100" s="177"/>
      <c r="M100" s="177"/>
    </row>
    <row r="103" spans="2:21">
      <c r="K103" s="179" t="s">
        <v>225</v>
      </c>
      <c r="L103" s="680" t="s">
        <v>226</v>
      </c>
      <c r="M103" s="681"/>
      <c r="N103" s="681"/>
      <c r="O103" s="681"/>
      <c r="P103" s="681"/>
      <c r="Q103" s="681"/>
      <c r="R103" s="681"/>
      <c r="S103" s="682"/>
    </row>
    <row r="104" spans="2:21">
      <c r="B104" s="179" t="s">
        <v>227</v>
      </c>
      <c r="K104" s="180">
        <v>1</v>
      </c>
      <c r="L104" s="675" t="s">
        <v>10</v>
      </c>
      <c r="M104" s="683"/>
      <c r="N104" s="676"/>
      <c r="O104" s="675" t="s">
        <v>9</v>
      </c>
      <c r="P104" s="683"/>
      <c r="Q104" s="676"/>
      <c r="R104" s="675" t="s">
        <v>228</v>
      </c>
      <c r="S104" s="676"/>
    </row>
    <row r="105" spans="2:21">
      <c r="D105" s="181" t="s">
        <v>229</v>
      </c>
      <c r="E105" s="182" t="s">
        <v>1</v>
      </c>
      <c r="G105" s="183" t="s">
        <v>230</v>
      </c>
      <c r="H105" s="183" t="s">
        <v>231</v>
      </c>
      <c r="I105" s="183" t="s">
        <v>232</v>
      </c>
      <c r="J105" s="183" t="s">
        <v>233</v>
      </c>
      <c r="K105" s="183" t="s">
        <v>234</v>
      </c>
      <c r="L105" s="675" t="s">
        <v>235</v>
      </c>
      <c r="M105" s="676"/>
      <c r="N105" s="184" t="s">
        <v>1</v>
      </c>
      <c r="O105" s="675" t="s">
        <v>235</v>
      </c>
      <c r="P105" s="676"/>
      <c r="Q105" s="184" t="s">
        <v>1</v>
      </c>
      <c r="R105" s="184" t="s">
        <v>1</v>
      </c>
      <c r="S105" s="184" t="s">
        <v>160</v>
      </c>
    </row>
    <row r="106" spans="2:21">
      <c r="D106" s="181"/>
      <c r="E106" s="182"/>
      <c r="G106" s="238"/>
      <c r="H106" s="238"/>
      <c r="I106" s="238"/>
      <c r="J106" s="238"/>
      <c r="K106" s="238"/>
      <c r="L106" s="239"/>
      <c r="M106" s="240"/>
      <c r="N106" s="240"/>
      <c r="O106" s="239"/>
      <c r="P106" s="240"/>
      <c r="Q106" s="184"/>
      <c r="R106" s="184"/>
      <c r="S106" s="184"/>
    </row>
    <row r="107" spans="2:21" ht="18" hidden="1" customHeight="1">
      <c r="B107" s="155" t="s">
        <v>236</v>
      </c>
      <c r="C107" s="179" t="s">
        <v>237</v>
      </c>
      <c r="E107" s="185">
        <f>'6Sheet1'!C5</f>
        <v>0</v>
      </c>
      <c r="G107" s="186">
        <f>+E107*(C6+E6*2+1.5)</f>
        <v>0</v>
      </c>
      <c r="H107" s="186">
        <f>+E107*(C6+E6*2)*(D6+E6+F6)</f>
        <v>0</v>
      </c>
      <c r="I107" s="187">
        <f>+(C6+E6*2)*E107*F6</f>
        <v>0</v>
      </c>
      <c r="J107" s="187">
        <f>+E107*((C6+E6*2)*E6+(D6*E6*2))</f>
        <v>0</v>
      </c>
      <c r="K107" s="187">
        <f>+(D6+$K$104*(D6+E6))*E107*2</f>
        <v>0</v>
      </c>
      <c r="L107" s="188">
        <f>+(E107)/H6+ IF(E107&gt;0,1,0)</f>
        <v>0</v>
      </c>
      <c r="M107" s="189">
        <f>+ROUNDUP(L107,0)</f>
        <v>0</v>
      </c>
      <c r="N107" s="190">
        <f>+(D6+E6-0.08)*2+(C6+E6*2-0.08)</f>
        <v>1.06</v>
      </c>
      <c r="O107" s="188">
        <f>+N107/J6+1</f>
        <v>5.24</v>
      </c>
      <c r="P107" s="189">
        <f>+ROUNDUP(O107,0)</f>
        <v>6</v>
      </c>
      <c r="Q107" s="189">
        <f>+E107+E107/6*50*(G6/1000)</f>
        <v>0</v>
      </c>
      <c r="R107" s="191">
        <f>+N107*M107+P107*Q107</f>
        <v>0</v>
      </c>
      <c r="S107" s="187">
        <f>((I6*I6)/162)*R107</f>
        <v>0</v>
      </c>
      <c r="T107" s="155" t="s">
        <v>238</v>
      </c>
    </row>
    <row r="108" spans="2:21" hidden="1">
      <c r="C108" s="155" t="s">
        <v>183</v>
      </c>
      <c r="D108" s="192">
        <f>ROUNDUP(+E107/K6,0)</f>
        <v>0</v>
      </c>
      <c r="E108" s="185"/>
      <c r="G108" s="193"/>
      <c r="H108" s="193"/>
      <c r="I108" s="192"/>
      <c r="J108" s="192">
        <f>0.5*(0.075+0.05)*0.075*C6*D108</f>
        <v>0</v>
      </c>
      <c r="K108" s="192">
        <f>+(0.075+0.08)*C6*D108</f>
        <v>0</v>
      </c>
      <c r="L108" s="194">
        <f>+D108</f>
        <v>0</v>
      </c>
      <c r="M108" s="189">
        <f>+ROUNDUP(L108,0)</f>
        <v>0</v>
      </c>
      <c r="N108" s="195">
        <f>+(C6-0.08)+((0.075+0.05-0.04)*2)</f>
        <v>0.38999999999999996</v>
      </c>
      <c r="O108" s="194"/>
      <c r="P108" s="196"/>
      <c r="Q108" s="196"/>
      <c r="R108" s="191">
        <f>+N108*M108+P108*Q108</f>
        <v>0</v>
      </c>
      <c r="S108" s="187">
        <f>((I6*I6)/162)*R108</f>
        <v>0</v>
      </c>
      <c r="T108" s="155" t="s">
        <v>238</v>
      </c>
      <c r="U108" s="192">
        <f>S107+S108</f>
        <v>0</v>
      </c>
    </row>
    <row r="109" spans="2:21">
      <c r="E109" s="185"/>
    </row>
    <row r="110" spans="2:21">
      <c r="B110" s="155" t="s">
        <v>236</v>
      </c>
      <c r="C110" s="179" t="s">
        <v>239</v>
      </c>
      <c r="E110" s="185">
        <f>'6Sheet1'!B6</f>
        <v>0</v>
      </c>
      <c r="G110" s="186">
        <f>+E110*(C9+E9*2+3)</f>
        <v>0</v>
      </c>
      <c r="H110" s="186">
        <f>+E110*(C9+E9*2)*(D9+E9+F9)</f>
        <v>0</v>
      </c>
      <c r="I110" s="187">
        <f>+(C9+E9*2)*E110*F9</f>
        <v>0</v>
      </c>
      <c r="J110" s="187">
        <f>+E110*((C9+E9*2)*E9+(D9*E9*2))</f>
        <v>0</v>
      </c>
      <c r="K110" s="187">
        <f>+(D9+$K$104*(D9+E9))*E110*2</f>
        <v>0</v>
      </c>
      <c r="L110" s="188">
        <f>+(E110)/H9+ IF(E110&gt;0,1,0)</f>
        <v>0</v>
      </c>
      <c r="M110" s="189">
        <f>+ROUNDUP(L110,0)</f>
        <v>0</v>
      </c>
      <c r="N110" s="190">
        <f>+(D9+E9-0.08)*2+(C9+E9*2-0.08)</f>
        <v>1.5100000000000002</v>
      </c>
      <c r="O110" s="188">
        <f>+N110/J9+1</f>
        <v>7.0400000000000009</v>
      </c>
      <c r="P110" s="189">
        <f>+ROUNDUP(O110,0)</f>
        <v>8</v>
      </c>
      <c r="Q110" s="189">
        <f>+E110+E110/6*50*(G9/1000)</f>
        <v>0</v>
      </c>
      <c r="R110" s="191">
        <f>+N110*M110+P110*Q110</f>
        <v>0</v>
      </c>
      <c r="S110" s="187">
        <f>((I9*I9)/162)*R110</f>
        <v>0</v>
      </c>
      <c r="T110" s="155" t="s">
        <v>238</v>
      </c>
    </row>
    <row r="111" spans="2:21">
      <c r="C111" s="155" t="s">
        <v>183</v>
      </c>
      <c r="D111" s="192">
        <f>ROUNDUP(+E110/K9,0)</f>
        <v>0</v>
      </c>
      <c r="E111" s="185"/>
      <c r="G111" s="193"/>
      <c r="H111" s="193"/>
      <c r="I111" s="192"/>
      <c r="J111" s="192">
        <f>0.5*(0.075+0.05)*0.075*C9*D111</f>
        <v>0</v>
      </c>
      <c r="K111" s="192">
        <f>+(0.075+0.08)*C9*D111</f>
        <v>0</v>
      </c>
      <c r="L111" s="194">
        <f>+D111</f>
        <v>0</v>
      </c>
      <c r="M111" s="189">
        <f>+ROUNDUP(L111,0)</f>
        <v>0</v>
      </c>
      <c r="N111" s="195">
        <f>+(C9-0.08)+((0.075+0.05-0.04)*2)</f>
        <v>0.54</v>
      </c>
      <c r="O111" s="194"/>
      <c r="P111" s="196"/>
      <c r="Q111" s="196"/>
      <c r="R111" s="191">
        <f>+N111*M111+P111*Q111</f>
        <v>0</v>
      </c>
      <c r="S111" s="187">
        <f>((I9*I9)/162)*R111</f>
        <v>0</v>
      </c>
      <c r="T111" s="155" t="s">
        <v>238</v>
      </c>
      <c r="U111" s="192">
        <f>S110+S111</f>
        <v>0</v>
      </c>
    </row>
    <row r="112" spans="2:21">
      <c r="E112" s="185"/>
    </row>
    <row r="113" spans="2:21">
      <c r="B113" s="155" t="s">
        <v>236</v>
      </c>
      <c r="C113" s="179" t="s">
        <v>240</v>
      </c>
      <c r="E113" s="185">
        <f>'6Sheet1'!B7</f>
        <v>0</v>
      </c>
      <c r="G113" s="186">
        <f>+E113*(C12+E12*2+3)</f>
        <v>0</v>
      </c>
      <c r="H113" s="186">
        <f>+E113*(C12+E12*2)*(D12+E12+F12)</f>
        <v>0</v>
      </c>
      <c r="I113" s="187">
        <f>+(C12+E12*2)*E113*F12</f>
        <v>0</v>
      </c>
      <c r="J113" s="187">
        <f>+E113*((C12+E12*2)*E12+(D12*E12*2))</f>
        <v>0</v>
      </c>
      <c r="K113" s="187">
        <f>+(D12+$K$104*(D12+E12))*E113*2</f>
        <v>0</v>
      </c>
      <c r="L113" s="188">
        <f>+(E113)/H12+ IF(E113&gt;0,1,0)</f>
        <v>0</v>
      </c>
      <c r="M113" s="189">
        <f>+ROUNDUP(L113,0)</f>
        <v>0</v>
      </c>
      <c r="N113" s="190">
        <f>+(D12+E12-0.08)*2+(C12+E12*2-0.08)</f>
        <v>1.96</v>
      </c>
      <c r="O113" s="188">
        <f>+N113/J12+1</f>
        <v>8.84</v>
      </c>
      <c r="P113" s="189">
        <f>+ROUNDUP(O113,0)</f>
        <v>9</v>
      </c>
      <c r="Q113" s="189">
        <f>+E113+E113/6*50*(G12/1000)</f>
        <v>0</v>
      </c>
      <c r="R113" s="191">
        <f>+N113*M113+P113*Q113</f>
        <v>0</v>
      </c>
      <c r="S113" s="187">
        <f>((I12*I12)/162)*R113</f>
        <v>0</v>
      </c>
      <c r="T113" s="155" t="s">
        <v>238</v>
      </c>
    </row>
    <row r="114" spans="2:21">
      <c r="C114" s="155" t="s">
        <v>183</v>
      </c>
      <c r="D114" s="192">
        <f>ROUNDUP(+E113/K12,0)</f>
        <v>0</v>
      </c>
      <c r="E114" s="185"/>
      <c r="G114" s="193"/>
      <c r="H114" s="193"/>
      <c r="I114" s="192"/>
      <c r="J114" s="192">
        <f>0.5*(0.075+0.05)*0.075*C12*D114</f>
        <v>0</v>
      </c>
      <c r="K114" s="192">
        <f>+(0.075+0.08)*C12*D114</f>
        <v>0</v>
      </c>
      <c r="L114" s="194">
        <f>+D114</f>
        <v>0</v>
      </c>
      <c r="M114" s="189">
        <f>+ROUNDUP(L114,0)</f>
        <v>0</v>
      </c>
      <c r="N114" s="195">
        <f>+(C12-0.08)+((0.075+0.05-0.04)*2)</f>
        <v>0.69</v>
      </c>
      <c r="O114" s="194"/>
      <c r="P114" s="196"/>
      <c r="Q114" s="196"/>
      <c r="R114" s="191">
        <f>+N114*M114+P114*Q114</f>
        <v>0</v>
      </c>
      <c r="S114" s="187">
        <f>((I12*I12)/162)*R114</f>
        <v>0</v>
      </c>
      <c r="T114" s="155" t="s">
        <v>238</v>
      </c>
      <c r="U114" s="192">
        <f>S113+S114</f>
        <v>0</v>
      </c>
    </row>
    <row r="115" spans="2:21" hidden="1">
      <c r="E115" s="185"/>
    </row>
    <row r="116" spans="2:21" hidden="1">
      <c r="B116" s="155" t="s">
        <v>236</v>
      </c>
      <c r="C116" s="179" t="s">
        <v>241</v>
      </c>
      <c r="E116" s="185"/>
      <c r="G116" s="186">
        <f>+E116*(C15+E15*2+1.5)</f>
        <v>0</v>
      </c>
      <c r="H116" s="186">
        <f>+E116*(C15+E15*2)*(D15+E15+F15)</f>
        <v>0</v>
      </c>
      <c r="I116" s="187">
        <f>+(C15+E15*2)*E116*F15</f>
        <v>0</v>
      </c>
      <c r="J116" s="187">
        <f>+E116*((C15+E15*2)*E15+(D15*E15*2))</f>
        <v>0</v>
      </c>
      <c r="K116" s="187">
        <f>+(D15+$K$104*(D15+E15))*E116*2</f>
        <v>0</v>
      </c>
      <c r="L116" s="188">
        <f>+(E116)/H15+ IF(E116&gt;0,1,0)</f>
        <v>0</v>
      </c>
      <c r="M116" s="189">
        <f>+ROUNDUP(L116,0)</f>
        <v>0</v>
      </c>
      <c r="N116" s="190">
        <f>+(D15+E15-0.08)*2+(C15+E15*2-0.08)</f>
        <v>2.5100000000000002</v>
      </c>
      <c r="O116" s="188">
        <f>+N116/J15+1</f>
        <v>11.040000000000001</v>
      </c>
      <c r="P116" s="189">
        <f>+ROUNDUP(O116,0)</f>
        <v>12</v>
      </c>
      <c r="Q116" s="189">
        <f>+E116+E116/6*50*(G15/1000)</f>
        <v>0</v>
      </c>
      <c r="R116" s="191">
        <f>+N116*M116+P116*Q116</f>
        <v>0</v>
      </c>
      <c r="S116" s="187">
        <f>((I15*I15)/162)*R116</f>
        <v>0</v>
      </c>
      <c r="T116" s="155" t="s">
        <v>238</v>
      </c>
    </row>
    <row r="117" spans="2:21" hidden="1">
      <c r="C117" s="155" t="s">
        <v>183</v>
      </c>
      <c r="D117" s="192">
        <f>ROUNDUP(+E116/K15,0)</f>
        <v>0</v>
      </c>
      <c r="E117" s="185"/>
      <c r="G117" s="193"/>
      <c r="H117" s="193"/>
      <c r="I117" s="192"/>
      <c r="J117" s="192">
        <f>0.5*(0.075+0.05)*0.075*C15*D117</f>
        <v>0</v>
      </c>
      <c r="K117" s="192">
        <f>+(0.075+0.08)*C15*D117</f>
        <v>0</v>
      </c>
      <c r="L117" s="194">
        <f>+D117</f>
        <v>0</v>
      </c>
      <c r="M117" s="189">
        <f>+ROUNDUP(L117,0)</f>
        <v>0</v>
      </c>
      <c r="N117" s="195">
        <f>+(C15-0.08)+((0.075+0.05-0.04)*2)</f>
        <v>0.84000000000000008</v>
      </c>
      <c r="O117" s="194"/>
      <c r="P117" s="196"/>
      <c r="Q117" s="196"/>
      <c r="R117" s="191">
        <f>+N117*M117+P117*Q117</f>
        <v>0</v>
      </c>
      <c r="S117" s="187">
        <f>((I15*I15)/162)*R117</f>
        <v>0</v>
      </c>
      <c r="T117" s="155" t="s">
        <v>238</v>
      </c>
      <c r="U117" s="192">
        <f>S116+S117</f>
        <v>0</v>
      </c>
    </row>
    <row r="118" spans="2:21" hidden="1">
      <c r="B118" s="155" t="s">
        <v>236</v>
      </c>
      <c r="C118" s="179" t="s">
        <v>242</v>
      </c>
      <c r="E118" s="185"/>
      <c r="G118" s="199">
        <f>+E118*(C15+E15*2+1.5)</f>
        <v>0</v>
      </c>
      <c r="H118" s="199">
        <f>+E118*(C15+E15*2)*(D15+E15+F15)</f>
        <v>0</v>
      </c>
      <c r="I118" s="200">
        <f>+(C15+E15*2)*E118*F15</f>
        <v>0</v>
      </c>
      <c r="J118" s="200">
        <f>+E118*((C15+E15*2)*E15+(D15*E15*2))</f>
        <v>0</v>
      </c>
      <c r="K118" s="200">
        <f>+(D15+$K$104*(D15+E15))*E118*2</f>
        <v>0</v>
      </c>
      <c r="L118" s="188">
        <f>+(E118)/H15+ IF(E118&gt;0,1,0)</f>
        <v>0</v>
      </c>
      <c r="M118" s="201">
        <f>+ROUNDUP(L118,0)</f>
        <v>0</v>
      </c>
      <c r="N118" s="190">
        <f>+(D15+E15-0.08)*2+(C15+E15*2-0.08)</f>
        <v>2.5100000000000002</v>
      </c>
      <c r="O118" s="188">
        <f>+N118/J15+1</f>
        <v>11.040000000000001</v>
      </c>
      <c r="P118" s="201">
        <f>+ROUNDUP(O118,0)</f>
        <v>12</v>
      </c>
      <c r="Q118" s="189">
        <f>+E118+E118/6*50*(G15/1000)</f>
        <v>0</v>
      </c>
      <c r="R118" s="191">
        <f>+N118*M118+P118*Q118</f>
        <v>0</v>
      </c>
      <c r="S118" s="200">
        <f>((I15*I15)/162)*R118</f>
        <v>0</v>
      </c>
      <c r="T118" s="155" t="s">
        <v>238</v>
      </c>
    </row>
    <row r="119" spans="2:21" hidden="1">
      <c r="C119" s="155" t="s">
        <v>183</v>
      </c>
      <c r="D119" s="192">
        <f>ROUNDUP(+E118/K15,0)</f>
        <v>0</v>
      </c>
      <c r="E119" s="185"/>
      <c r="G119" s="202"/>
      <c r="H119" s="202"/>
      <c r="I119" s="203"/>
      <c r="J119" s="203">
        <f>0.5*(0.075+0.05)*0.075*C15*D119</f>
        <v>0</v>
      </c>
      <c r="K119" s="203">
        <f>+(0.075+0.08)*C15*D119</f>
        <v>0</v>
      </c>
      <c r="L119" s="194">
        <f>+D119</f>
        <v>0</v>
      </c>
      <c r="M119" s="201">
        <f>+ROUNDUP(L119,0)</f>
        <v>0</v>
      </c>
      <c r="N119" s="195">
        <f>+(C15-0.08)+((0.075+0.05-0.04)*2)</f>
        <v>0.84000000000000008</v>
      </c>
      <c r="O119" s="194"/>
      <c r="P119" s="204"/>
      <c r="Q119" s="196"/>
      <c r="R119" s="191">
        <f>+N119*M119+P119*Q119</f>
        <v>0</v>
      </c>
      <c r="S119" s="200">
        <f>((I15*I15)/162)*R119</f>
        <v>0</v>
      </c>
      <c r="T119" s="155" t="s">
        <v>238</v>
      </c>
    </row>
    <row r="120" spans="2:21" hidden="1">
      <c r="B120" s="205" t="s">
        <v>243</v>
      </c>
      <c r="D120" s="192"/>
      <c r="E120" s="185"/>
      <c r="G120" s="193"/>
      <c r="H120" s="193"/>
      <c r="I120" s="192"/>
      <c r="J120" s="192"/>
      <c r="K120" s="192"/>
      <c r="L120" s="194"/>
      <c r="M120" s="196"/>
      <c r="N120" s="195"/>
      <c r="O120" s="194"/>
      <c r="P120" s="196"/>
      <c r="Q120" s="196"/>
      <c r="R120" s="206"/>
      <c r="S120" s="192"/>
    </row>
    <row r="121" spans="2:21" hidden="1">
      <c r="C121" s="205" t="s">
        <v>244</v>
      </c>
      <c r="D121" s="192"/>
      <c r="E121" s="185"/>
      <c r="G121" s="193"/>
      <c r="H121" s="193"/>
      <c r="I121" s="192"/>
      <c r="J121" s="192"/>
      <c r="K121" s="192"/>
      <c r="L121" s="194"/>
      <c r="M121" s="196"/>
      <c r="N121" s="195"/>
      <c r="O121" s="194"/>
      <c r="P121" s="196"/>
      <c r="Q121" s="196"/>
      <c r="R121" s="206"/>
      <c r="S121" s="192"/>
    </row>
    <row r="122" spans="2:21" hidden="1">
      <c r="C122" s="205" t="s">
        <v>245</v>
      </c>
      <c r="D122" s="192"/>
      <c r="E122" s="185"/>
      <c r="G122" s="193"/>
      <c r="H122" s="193"/>
      <c r="I122" s="192"/>
      <c r="J122" s="192"/>
      <c r="K122" s="192"/>
      <c r="L122" s="194"/>
      <c r="M122" s="196"/>
      <c r="N122" s="195"/>
      <c r="O122" s="194"/>
      <c r="P122" s="196"/>
      <c r="Q122" s="196"/>
      <c r="R122" s="206"/>
      <c r="S122" s="192"/>
    </row>
    <row r="123" spans="2:21" hidden="1"/>
    <row r="124" spans="2:21" hidden="1">
      <c r="B124" s="155" t="s">
        <v>236</v>
      </c>
      <c r="C124" s="179" t="s">
        <v>246</v>
      </c>
      <c r="E124" s="185"/>
      <c r="G124" s="199">
        <f>+E124*(C18+E18*2+1.5)</f>
        <v>0</v>
      </c>
      <c r="H124" s="199">
        <f>+E124*(C18+E18*2)*(D18+E18+F18)</f>
        <v>0</v>
      </c>
      <c r="I124" s="200">
        <f>+(C18+E18*2)*E124*F18</f>
        <v>0</v>
      </c>
      <c r="J124" s="200">
        <f>+E124*((C18+E18*2)*E18+(D18*E18*2))</f>
        <v>0</v>
      </c>
      <c r="K124" s="200">
        <f>+(D18+$K$104*(D18+E18))*E124*2</f>
        <v>0</v>
      </c>
      <c r="L124" s="188">
        <f>+(E124)/H18+ IF(E124&gt;0,1,0)</f>
        <v>0</v>
      </c>
      <c r="M124" s="201">
        <f>+ROUNDUP(L124,0)</f>
        <v>0</v>
      </c>
      <c r="N124" s="190">
        <f>+(D18+E18-0.08)*2+(C18+E18*2-0.08)</f>
        <v>3.06</v>
      </c>
      <c r="O124" s="188">
        <f>+N124/J18+1</f>
        <v>13.24</v>
      </c>
      <c r="P124" s="201">
        <f>+ROUNDUP(O124,0)</f>
        <v>14</v>
      </c>
      <c r="Q124" s="189">
        <f>+E124+E124/6*50*(G18/1000)</f>
        <v>0</v>
      </c>
      <c r="R124" s="191">
        <f>+N124*M124+P124*Q124</f>
        <v>0</v>
      </c>
      <c r="S124" s="200">
        <f>((I18*I18)/162)*R124</f>
        <v>0</v>
      </c>
      <c r="T124" s="155" t="s">
        <v>238</v>
      </c>
    </row>
    <row r="125" spans="2:21" hidden="1">
      <c r="C125" s="155" t="s">
        <v>183</v>
      </c>
      <c r="D125" s="192">
        <f>ROUNDUP(+E124/K18,0)</f>
        <v>0</v>
      </c>
      <c r="E125" s="185"/>
      <c r="G125" s="202"/>
      <c r="H125" s="202"/>
      <c r="I125" s="203"/>
      <c r="J125" s="203">
        <f>0.5*(0.075+0.05)*0.075*C18*D125</f>
        <v>0</v>
      </c>
      <c r="K125" s="203">
        <f>+(0.075+0.08)*C18*D125</f>
        <v>0</v>
      </c>
      <c r="L125" s="194">
        <f>+D125</f>
        <v>0</v>
      </c>
      <c r="M125" s="201">
        <f>+ROUNDUP(L125,0)</f>
        <v>0</v>
      </c>
      <c r="N125" s="195">
        <f>+(C18-0.08)+((0.075+0.05-0.04)*2)</f>
        <v>0.99</v>
      </c>
      <c r="O125" s="194"/>
      <c r="P125" s="204"/>
      <c r="Q125" s="196"/>
      <c r="R125" s="191">
        <f>+N125*M125+P125*Q125</f>
        <v>0</v>
      </c>
      <c r="S125" s="200">
        <f>((I18*I18)/162)*R125</f>
        <v>0</v>
      </c>
      <c r="T125" s="155" t="s">
        <v>238</v>
      </c>
    </row>
    <row r="126" spans="2:21" hidden="1"/>
    <row r="127" spans="2:21" hidden="1">
      <c r="B127" s="155" t="s">
        <v>236</v>
      </c>
      <c r="C127" s="179" t="s">
        <v>247</v>
      </c>
      <c r="E127" s="185"/>
      <c r="G127" s="186">
        <f>+E127*(C21+E21*2+3)</f>
        <v>0</v>
      </c>
      <c r="H127" s="186">
        <f>+E127*(C21+E21*2)*(D21+E21+F21)</f>
        <v>0</v>
      </c>
      <c r="I127" s="187">
        <f>+(C21+E21*2)*E127*F21</f>
        <v>0</v>
      </c>
      <c r="J127" s="187">
        <f>+E127*((C21+E21*2)*E21+(D21*E21*2))</f>
        <v>0</v>
      </c>
      <c r="K127" s="187">
        <f>+(D21+$K$104*(D21+E21))*E127*2</f>
        <v>0</v>
      </c>
      <c r="L127" s="188">
        <f>+(E127)/H21+ IF(E127&gt;0,1,0)</f>
        <v>0</v>
      </c>
      <c r="M127" s="189">
        <f>+ROUNDUP(L127,0)</f>
        <v>0</v>
      </c>
      <c r="N127" s="190">
        <f>+(D21+E21-0.08)*2+(C21+E21*2-0.08)</f>
        <v>3.3599999999999994</v>
      </c>
      <c r="O127" s="188">
        <f>+N127/J21+1</f>
        <v>14.439999999999998</v>
      </c>
      <c r="P127" s="189">
        <f>+ROUNDUP(O127,0)</f>
        <v>15</v>
      </c>
      <c r="Q127" s="189">
        <f>+E127+E127/6*50*(G21/1000)</f>
        <v>0</v>
      </c>
      <c r="R127" s="191">
        <f>+N127*M127+P127*Q127</f>
        <v>0</v>
      </c>
      <c r="S127" s="187">
        <f>((I21*I21)/162)*R127</f>
        <v>0</v>
      </c>
      <c r="T127" s="155" t="s">
        <v>238</v>
      </c>
    </row>
    <row r="128" spans="2:21" hidden="1">
      <c r="C128" s="155" t="s">
        <v>183</v>
      </c>
      <c r="D128" s="192">
        <f>ROUNDUP(+E127/K21,0)</f>
        <v>0</v>
      </c>
      <c r="E128" s="185"/>
      <c r="G128" s="193"/>
      <c r="H128" s="193"/>
      <c r="I128" s="192"/>
      <c r="J128" s="192">
        <f>0.5*(0.075+0.05)*0.075*C21*D128</f>
        <v>0</v>
      </c>
      <c r="K128" s="192">
        <f>+(0.075+0.08)*C21*D128</f>
        <v>0</v>
      </c>
      <c r="L128" s="194">
        <f>+D128</f>
        <v>0</v>
      </c>
      <c r="M128" s="189">
        <f>+ROUNDUP(L128,0)</f>
        <v>0</v>
      </c>
      <c r="N128" s="195">
        <f>+(C21-0.08)+((0.075+0.05-0.04)*2)</f>
        <v>1.0900000000000001</v>
      </c>
      <c r="O128" s="194"/>
      <c r="P128" s="196"/>
      <c r="Q128" s="196"/>
      <c r="R128" s="191">
        <f>+N128*M128+P128*Q128</f>
        <v>0</v>
      </c>
      <c r="S128" s="187">
        <f>((I21*I21)/162)*R128</f>
        <v>0</v>
      </c>
      <c r="T128" s="155" t="s">
        <v>238</v>
      </c>
    </row>
    <row r="129" spans="2:21" hidden="1"/>
    <row r="130" spans="2:21" hidden="1">
      <c r="B130" s="197" t="s">
        <v>236</v>
      </c>
      <c r="C130" s="198" t="s">
        <v>248</v>
      </c>
      <c r="E130" s="185">
        <v>47.3</v>
      </c>
      <c r="G130" s="199">
        <f>+E130*(C24+E24*2+1.5)</f>
        <v>94.6</v>
      </c>
      <c r="H130" s="199">
        <f>+E130*(C24+E24*2)*(((D24+E24+F24)*2+0.1)/2)</f>
        <v>11.824999999999999</v>
      </c>
      <c r="I130" s="200">
        <f>+(C24+E24*2)*E130*F24</f>
        <v>1.1824999999999999</v>
      </c>
      <c r="J130" s="200">
        <f>+E130*((C24+E24*2)*E24+(D24*E24)+((D24+0.1)*E24))</f>
        <v>5.6760000000000002</v>
      </c>
      <c r="K130" s="200">
        <f>+((D24*2)+$K$104*((D24+E24)+(D24+E24+0.1)))*E130</f>
        <v>70.949999999999989</v>
      </c>
      <c r="L130" s="188">
        <f>+(E130)/H24+ IF(E130&gt;0,1,0)</f>
        <v>237.49999999999997</v>
      </c>
      <c r="M130" s="201">
        <f>+ROUNDUP(L130,0)</f>
        <v>238</v>
      </c>
      <c r="N130" s="190">
        <f>+(D24+E24-0.08)+(D24+E24+0.1-0.08)+(C24+E24*2-0.08)</f>
        <v>1.1599999999999999</v>
      </c>
      <c r="O130" s="188">
        <f>+N130/J24+1</f>
        <v>5.64</v>
      </c>
      <c r="P130" s="201">
        <f>+ROUNDUP(O130,0)</f>
        <v>6</v>
      </c>
      <c r="Q130" s="189">
        <f>+E130+E130/6*50*(G24/1000)</f>
        <v>51.24166666666666</v>
      </c>
      <c r="R130" s="191">
        <f>+N130*M130+P130*Q130</f>
        <v>583.53</v>
      </c>
      <c r="S130" s="200">
        <f>((I24*I24)/162)*R130</f>
        <v>360.2037037037037</v>
      </c>
      <c r="T130" s="155" t="s">
        <v>238</v>
      </c>
    </row>
    <row r="131" spans="2:21" hidden="1">
      <c r="C131" s="155" t="s">
        <v>183</v>
      </c>
      <c r="D131" s="192">
        <f>ROUNDUP(+E130/K24,0)</f>
        <v>16</v>
      </c>
      <c r="E131" s="185"/>
      <c r="G131" s="202"/>
      <c r="H131" s="202"/>
      <c r="I131" s="203"/>
      <c r="J131" s="203">
        <f>0.5*(0.075+0.05)*0.075*C24*D131</f>
        <v>2.2499999999999999E-2</v>
      </c>
      <c r="K131" s="203">
        <f>+(0.075+0.08)*C24*D131</f>
        <v>0.74399999999999999</v>
      </c>
      <c r="L131" s="194">
        <f>+D131</f>
        <v>16</v>
      </c>
      <c r="M131" s="201">
        <f>+ROUNDUP(L131,0)</f>
        <v>16</v>
      </c>
      <c r="N131" s="195">
        <f>+(C24-0.08)+((0.075+0.05-0.04)*2)</f>
        <v>0.38999999999999996</v>
      </c>
      <c r="O131" s="194"/>
      <c r="P131" s="204"/>
      <c r="Q131" s="196"/>
      <c r="R131" s="191">
        <f>+N131*M131+P131*Q131</f>
        <v>6.2399999999999993</v>
      </c>
      <c r="S131" s="200">
        <f>((I24*I24)/162)*R131</f>
        <v>3.8518518518518512</v>
      </c>
      <c r="T131" s="155" t="s">
        <v>238</v>
      </c>
      <c r="U131" s="192">
        <f>S130+S131</f>
        <v>364.05555555555554</v>
      </c>
    </row>
    <row r="132" spans="2:21" hidden="1"/>
    <row r="133" spans="2:21" hidden="1">
      <c r="B133" s="155" t="s">
        <v>236</v>
      </c>
      <c r="C133" s="179" t="s">
        <v>249</v>
      </c>
      <c r="E133" s="185"/>
      <c r="G133" s="186">
        <f>+E133*(C27+E27*2+1.5)</f>
        <v>0</v>
      </c>
      <c r="H133" s="186">
        <f>+E133*(C27+E27*2)*(((D27+E27+F27)*2+0.1)/2)</f>
        <v>0</v>
      </c>
      <c r="I133" s="187">
        <f>+(C27+E27*2)*E133*F27</f>
        <v>0</v>
      </c>
      <c r="J133" s="187">
        <f>+E133*((C27+E27*2)*E27+(D27*E27)+((D27+0.1)*E27))</f>
        <v>0</v>
      </c>
      <c r="K133" s="187">
        <f>+((D27*2)+$K$104*((D27+E27)+(D27+E27+0.1)))*E133</f>
        <v>0</v>
      </c>
      <c r="L133" s="188">
        <f>+(E133)/H27+ IF(E133&gt;0,1,0)</f>
        <v>0</v>
      </c>
      <c r="M133" s="189">
        <f>+ROUNDUP(L133,0)</f>
        <v>0</v>
      </c>
      <c r="N133" s="190">
        <f>+(D27+E27-0.08)+(D27+E27+0.1-0.08)+(C27+E27*2-0.08)</f>
        <v>2.06</v>
      </c>
      <c r="O133" s="188">
        <f>+N133/J27+1</f>
        <v>9.24</v>
      </c>
      <c r="P133" s="189">
        <f>+ROUNDUP(O133,0)</f>
        <v>10</v>
      </c>
      <c r="Q133" s="189">
        <f>+E133+E133/6*50*(G27/1000)</f>
        <v>0</v>
      </c>
      <c r="R133" s="191">
        <f>+N133*M133+P133*Q133</f>
        <v>0</v>
      </c>
      <c r="S133" s="187">
        <f>((I27*I27)/162)*R133</f>
        <v>0</v>
      </c>
      <c r="T133" s="155" t="s">
        <v>238</v>
      </c>
    </row>
    <row r="134" spans="2:21" hidden="1">
      <c r="C134" s="155" t="s">
        <v>183</v>
      </c>
      <c r="D134" s="192">
        <f>ROUNDUP(+E133/K27,0)</f>
        <v>0</v>
      </c>
      <c r="E134" s="185"/>
      <c r="G134" s="193"/>
      <c r="H134" s="193"/>
      <c r="I134" s="192"/>
      <c r="J134" s="192">
        <f>0.5*(0.075+0.05)*0.075*C27*D134</f>
        <v>0</v>
      </c>
      <c r="K134" s="192">
        <f>+(0.075+0.08)*C27*D134</f>
        <v>0</v>
      </c>
      <c r="L134" s="194">
        <f>+D134</f>
        <v>0</v>
      </c>
      <c r="M134" s="189">
        <f>+ROUNDUP(L134,0)</f>
        <v>0</v>
      </c>
      <c r="N134" s="195">
        <f>+(C27-0.08)+((0.075+0.05-0.04)*2)</f>
        <v>0.69</v>
      </c>
      <c r="O134" s="194"/>
      <c r="P134" s="196"/>
      <c r="Q134" s="196"/>
      <c r="R134" s="191">
        <f>+N134*M134+P134*Q134</f>
        <v>0</v>
      </c>
      <c r="S134" s="187">
        <f>((I27*I27)/162)*R134</f>
        <v>0</v>
      </c>
      <c r="T134" s="155" t="s">
        <v>238</v>
      </c>
    </row>
    <row r="135" spans="2:21" hidden="1"/>
    <row r="136" spans="2:21" hidden="1">
      <c r="B136" s="197" t="s">
        <v>236</v>
      </c>
      <c r="C136" s="198" t="s">
        <v>250</v>
      </c>
      <c r="E136" s="185">
        <v>72.709999999999994</v>
      </c>
      <c r="G136" s="186">
        <f>+E136*(C30+E30*2+0.5)</f>
        <v>72.709999999999994</v>
      </c>
      <c r="H136" s="186">
        <f>+E136*(C30+E30*2)*(((D30+E30+F30)*2+0.1)/2)</f>
        <v>18.177499999999998</v>
      </c>
      <c r="I136" s="187">
        <f>+(C30+E30*2)*E136*F30</f>
        <v>1.81775</v>
      </c>
      <c r="J136" s="187">
        <f>+E136*((C30+E30*2)*E30+(D30*E30)+((D30+0.1)*E30))</f>
        <v>8.7251999999999992</v>
      </c>
      <c r="K136" s="187">
        <f>+((D30*2)+$K$104*((D30+E30)+(D30+E30+0.1)))*E136</f>
        <v>109.065</v>
      </c>
      <c r="L136" s="188">
        <f>+(E136)/H30+ IF(E136&gt;0,1,0)</f>
        <v>291.83999999999997</v>
      </c>
      <c r="M136" s="189">
        <f>+ROUNDUP(L136,0)</f>
        <v>292</v>
      </c>
      <c r="N136" s="190">
        <f>+(D30+E30-0.08)+(D30+E30+0.1-0.08)+(C30+E30*2-0.08)</f>
        <v>1.1599999999999999</v>
      </c>
      <c r="O136" s="188">
        <f>+N136/J30+1</f>
        <v>5.64</v>
      </c>
      <c r="P136" s="189">
        <f>+ROUNDUP(O136,0)</f>
        <v>6</v>
      </c>
      <c r="Q136" s="189">
        <f>+E136+E136/6*50*(G30/1000)</f>
        <v>78.769166666666663</v>
      </c>
      <c r="R136" s="191">
        <f>+N136*M136+P136*Q136</f>
        <v>811.33500000000004</v>
      </c>
      <c r="S136" s="187">
        <f>((I30*I30)/162)*R136</f>
        <v>500.82407407407408</v>
      </c>
      <c r="T136" s="155" t="s">
        <v>238</v>
      </c>
    </row>
    <row r="137" spans="2:21" hidden="1">
      <c r="C137" s="155" t="s">
        <v>203</v>
      </c>
      <c r="D137" s="192"/>
      <c r="E137" s="185"/>
      <c r="G137" s="186">
        <f>+E137*(C31+0.5)</f>
        <v>0</v>
      </c>
      <c r="H137" s="193">
        <f>+E137*C31*E31</f>
        <v>0</v>
      </c>
      <c r="I137" s="192"/>
      <c r="J137" s="192">
        <f>+E137*C31*E31</f>
        <v>0</v>
      </c>
      <c r="K137" s="192">
        <f>+E137*E31</f>
        <v>0</v>
      </c>
      <c r="L137" s="188">
        <f>+(E137)/H31+ IF(E137&gt;0,1,0)</f>
        <v>0</v>
      </c>
      <c r="M137" s="189">
        <f>+ROUNDUP(L137,0)</f>
        <v>0</v>
      </c>
      <c r="N137" s="190">
        <f>+C31-0.04</f>
        <v>1.46</v>
      </c>
      <c r="O137" s="188">
        <f>+N137/J31+1</f>
        <v>10.733333333333334</v>
      </c>
      <c r="P137" s="189">
        <f>+ROUNDUP(O137,0)</f>
        <v>11</v>
      </c>
      <c r="Q137" s="189">
        <f>+E137+E137/6*50*(G31/1000)</f>
        <v>0</v>
      </c>
      <c r="R137" s="191">
        <f>+N137*M137+P137*Q137</f>
        <v>0</v>
      </c>
      <c r="S137" s="187">
        <f>((I31*I31)/162)*R137</f>
        <v>0</v>
      </c>
      <c r="T137" s="155" t="s">
        <v>238</v>
      </c>
      <c r="U137" s="192">
        <f>S136+S137</f>
        <v>500.82407407407408</v>
      </c>
    </row>
    <row r="138" spans="2:21" hidden="1">
      <c r="N138" s="190"/>
    </row>
    <row r="139" spans="2:21" hidden="1">
      <c r="B139" s="155" t="s">
        <v>236</v>
      </c>
      <c r="C139" s="179" t="s">
        <v>251</v>
      </c>
      <c r="E139" s="185"/>
      <c r="G139" s="199">
        <f>+E139*(C33+E33*2+0.5)</f>
        <v>0</v>
      </c>
      <c r="H139" s="199">
        <f>+E139*(C33+E33*2)*(((D33+E33+F33)*2+0.1)/2)</f>
        <v>0</v>
      </c>
      <c r="I139" s="200">
        <f>+(C33+E33*2)*E139*F33</f>
        <v>0</v>
      </c>
      <c r="J139" s="200">
        <f>+E139*((C33+E33*2)*E33+(D33*E33)+((D33+0.1)*E33))</f>
        <v>0</v>
      </c>
      <c r="K139" s="200">
        <f>+((D33*2)+$K$104*((D33+E33)+(D33+E33+0.1)))*E139</f>
        <v>0</v>
      </c>
      <c r="L139" s="188">
        <f>+(E139)/H33+ IF(E139&gt;0,1,0)</f>
        <v>0</v>
      </c>
      <c r="M139" s="201">
        <f>+ROUNDUP(L139,0)</f>
        <v>0</v>
      </c>
      <c r="N139" s="190">
        <f>+(D33+E33-0.08)+(D33+E33+0.1-0.08)+(C33+E33*2-0.08)</f>
        <v>1.61</v>
      </c>
      <c r="O139" s="188">
        <f>+N139/J33+1</f>
        <v>7.44</v>
      </c>
      <c r="P139" s="201">
        <f>+ROUNDUP(O139,0)</f>
        <v>8</v>
      </c>
      <c r="Q139" s="189">
        <f>+E139+E139/6*50*(G33/1000)</f>
        <v>0</v>
      </c>
      <c r="R139" s="191">
        <f>+N139*M139+P139*Q139</f>
        <v>0</v>
      </c>
      <c r="S139" s="200">
        <f>((I33*I33)/162)*R139</f>
        <v>0</v>
      </c>
      <c r="T139" s="155" t="s">
        <v>238</v>
      </c>
    </row>
    <row r="140" spans="2:21" hidden="1">
      <c r="C140" s="155" t="s">
        <v>203</v>
      </c>
      <c r="D140" s="192"/>
      <c r="E140" s="185"/>
      <c r="G140" s="199">
        <f>+E140*(C34+0.5)</f>
        <v>0</v>
      </c>
      <c r="H140" s="202">
        <f>+E140*C34*E34</f>
        <v>0</v>
      </c>
      <c r="I140" s="203"/>
      <c r="J140" s="203">
        <f>+E140*C34*E34</f>
        <v>0</v>
      </c>
      <c r="K140" s="203">
        <f>+E140*E34</f>
        <v>0</v>
      </c>
      <c r="L140" s="188">
        <f>+(E140)/H34+ IF(E140&gt;0,1,0)</f>
        <v>0</v>
      </c>
      <c r="M140" s="201">
        <f>+ROUNDUP(L140,0)</f>
        <v>0</v>
      </c>
      <c r="N140" s="190">
        <f>+C34-0.04</f>
        <v>1.46</v>
      </c>
      <c r="O140" s="188">
        <f>+N140/J34+1</f>
        <v>10.733333333333334</v>
      </c>
      <c r="P140" s="201">
        <f>+ROUNDUP(O140,0)</f>
        <v>11</v>
      </c>
      <c r="Q140" s="189">
        <f>+E140+E140/6*50*(G34/1000)</f>
        <v>0</v>
      </c>
      <c r="R140" s="191">
        <f>+N140*M140+P140*Q140</f>
        <v>0</v>
      </c>
      <c r="S140" s="200">
        <f>((I34*I34)/162)*R140</f>
        <v>0</v>
      </c>
      <c r="T140" s="155" t="s">
        <v>238</v>
      </c>
    </row>
    <row r="141" spans="2:21" hidden="1">
      <c r="N141" s="190"/>
    </row>
    <row r="142" spans="2:21" hidden="1">
      <c r="B142" s="155" t="s">
        <v>236</v>
      </c>
      <c r="C142" s="179" t="s">
        <v>252</v>
      </c>
      <c r="E142" s="185"/>
      <c r="G142" s="199">
        <f>+E142*(C36+E36*2+0.5)</f>
        <v>0</v>
      </c>
      <c r="H142" s="199">
        <f>+E142*(C36+E36*2)*(((D36+E36+F36)*2+0.1)/2)</f>
        <v>0</v>
      </c>
      <c r="I142" s="200">
        <f>+(C36+E36*2)*E142*F36</f>
        <v>0</v>
      </c>
      <c r="J142" s="200">
        <f>+E142*((C36+E36*2)*E36+(D36*E36)+((D36+0.1)*E36))</f>
        <v>0</v>
      </c>
      <c r="K142" s="200">
        <f>+((D36*2)+$K$104*((D36+E36)+(D36+E36+0.1)))*E142</f>
        <v>0</v>
      </c>
      <c r="L142" s="188">
        <f>+(E142)/H36+ IF(E142&gt;0,1,0)</f>
        <v>0</v>
      </c>
      <c r="M142" s="201">
        <f>+ROUNDUP(L142,0)</f>
        <v>0</v>
      </c>
      <c r="N142" s="190">
        <f>+(D36+E36-0.08)+(D36+E36+0.1-0.08)+(C36+E36*2-0.08)</f>
        <v>1.5599999999999998</v>
      </c>
      <c r="O142" s="188">
        <f>+N142/J36+1</f>
        <v>7.2399999999999993</v>
      </c>
      <c r="P142" s="201">
        <f>+ROUNDUP(O142,0)</f>
        <v>8</v>
      </c>
      <c r="Q142" s="189">
        <f>+E142+E142/6*50*(G36/1000)</f>
        <v>0</v>
      </c>
      <c r="R142" s="191">
        <f>+N142*M142+P142*Q142</f>
        <v>0</v>
      </c>
      <c r="S142" s="200">
        <f>((I36*I36)/162)*R142</f>
        <v>0</v>
      </c>
      <c r="T142" s="155" t="s">
        <v>238</v>
      </c>
    </row>
    <row r="143" spans="2:21" hidden="1">
      <c r="C143" s="155" t="s">
        <v>203</v>
      </c>
      <c r="D143" s="192"/>
      <c r="E143" s="185"/>
      <c r="G143" s="199">
        <f>+E143*(C37+0.5)</f>
        <v>0</v>
      </c>
      <c r="H143" s="202">
        <f>+E143*C37*E37</f>
        <v>0</v>
      </c>
      <c r="I143" s="203"/>
      <c r="J143" s="203">
        <f>+E143*C37*E37</f>
        <v>0</v>
      </c>
      <c r="K143" s="203">
        <f>+E143*E37</f>
        <v>0</v>
      </c>
      <c r="L143" s="188">
        <f>+(E143)/H37+ IF(E143&gt;0,1,0)</f>
        <v>0</v>
      </c>
      <c r="M143" s="201">
        <f>+ROUNDUP(L143,0)</f>
        <v>0</v>
      </c>
      <c r="N143" s="190">
        <f>+C37-0.04</f>
        <v>1.46</v>
      </c>
      <c r="O143" s="188">
        <f>+N143/J37+1</f>
        <v>10.733333333333334</v>
      </c>
      <c r="P143" s="201">
        <f>+ROUNDUP(O143,0)</f>
        <v>11</v>
      </c>
      <c r="Q143" s="189">
        <f>+E143+E143/6*50*(G37/1000)</f>
        <v>0</v>
      </c>
      <c r="R143" s="191">
        <f>+N143*M143+P143*Q143</f>
        <v>0</v>
      </c>
      <c r="S143" s="200">
        <f>((I37*I37)/162)*R143</f>
        <v>0</v>
      </c>
      <c r="T143" s="155" t="s">
        <v>238</v>
      </c>
    </row>
    <row r="144" spans="2:21">
      <c r="N144" s="190"/>
    </row>
    <row r="145" spans="2:20">
      <c r="B145" s="207" t="s">
        <v>236</v>
      </c>
      <c r="C145" s="208" t="s">
        <v>253</v>
      </c>
      <c r="E145" s="185">
        <f>'6Sheet1'!B9</f>
        <v>106.48</v>
      </c>
      <c r="G145" s="186">
        <f>+E145*(C39+E39)</f>
        <v>117.12800000000001</v>
      </c>
      <c r="H145" s="186">
        <f>+E145*(C39+E39)*E39</f>
        <v>11.712800000000001</v>
      </c>
      <c r="I145" s="187">
        <f>+E145*(C39+E39)*F39</f>
        <v>5.8564000000000007</v>
      </c>
      <c r="J145" s="187">
        <f>+E145*((C39+E39)*E39+(E39*D39))</f>
        <v>13.842400000000001</v>
      </c>
      <c r="K145" s="187">
        <f>+E145*(E39*2+D39*2)</f>
        <v>63.888000000000012</v>
      </c>
      <c r="L145" s="188">
        <f>+(E145)/H39+ IF(E145&gt;0,1,0)</f>
        <v>426.92</v>
      </c>
      <c r="M145" s="189">
        <f>+ROUNDUP(L145,0)</f>
        <v>427</v>
      </c>
      <c r="N145" s="190">
        <f>+(C39+E39-0.08)+(D39+E39-0.08)</f>
        <v>1.24</v>
      </c>
      <c r="O145" s="188">
        <f>+N145/J39+1</f>
        <v>5.96</v>
      </c>
      <c r="P145" s="189">
        <f>+ROUNDUP(O145,0)</f>
        <v>6</v>
      </c>
      <c r="Q145" s="189">
        <f>+E145+E145/6*50*(G39/1000)</f>
        <v>115.35333333333334</v>
      </c>
      <c r="R145" s="191">
        <f>+N145*M145+P145*Q145</f>
        <v>1221.5999999999999</v>
      </c>
      <c r="S145" s="187">
        <f>((I39*I39)/162)*R145</f>
        <v>754.07407407407402</v>
      </c>
      <c r="T145" s="155" t="s">
        <v>238</v>
      </c>
    </row>
    <row r="146" spans="2:20">
      <c r="N146" s="190"/>
    </row>
    <row r="147" spans="2:20" hidden="1">
      <c r="B147" s="155" t="s">
        <v>236</v>
      </c>
      <c r="C147" s="179" t="s">
        <v>254</v>
      </c>
      <c r="E147" s="185"/>
      <c r="G147" s="199">
        <f>+E147*(C41+E41)</f>
        <v>0</v>
      </c>
      <c r="H147" s="199">
        <f>+E147*(C41+E41)*E41</f>
        <v>0</v>
      </c>
      <c r="I147" s="200">
        <f>+E147*(C41+E41)*F41</f>
        <v>0</v>
      </c>
      <c r="J147" s="200">
        <f>+E147*((C41+E41)*E41+(E41*D41))</f>
        <v>0</v>
      </c>
      <c r="K147" s="200">
        <f>+E147*(E41*2+D41*2)</f>
        <v>0</v>
      </c>
      <c r="L147" s="188">
        <f>+(E147)/H41+ IF(E147&gt;0,1,0)</f>
        <v>0</v>
      </c>
      <c r="M147" s="201">
        <f>+ROUNDUP(L147,0)</f>
        <v>0</v>
      </c>
      <c r="N147" s="190">
        <f>+(C41+E41-0.08)+(D41+E41-0.08)</f>
        <v>1.34</v>
      </c>
      <c r="O147" s="188">
        <f>+N147/J41+1</f>
        <v>6.36</v>
      </c>
      <c r="P147" s="201">
        <f>+ROUNDUP(O147,0)</f>
        <v>7</v>
      </c>
      <c r="Q147" s="189">
        <f>+E147+E147/6*50*(G41/1000)</f>
        <v>0</v>
      </c>
      <c r="R147" s="191">
        <f>+N147*M147+P147*Q147</f>
        <v>0</v>
      </c>
      <c r="S147" s="200">
        <f>((I41*I41)/162)*R147</f>
        <v>0</v>
      </c>
      <c r="T147" s="155" t="s">
        <v>238</v>
      </c>
    </row>
    <row r="148" spans="2:20" hidden="1">
      <c r="N148" s="190"/>
    </row>
    <row r="149" spans="2:20">
      <c r="B149" s="155" t="s">
        <v>236</v>
      </c>
      <c r="C149" s="179" t="s">
        <v>255</v>
      </c>
      <c r="E149" s="185">
        <f>'6Sheet1'!B8</f>
        <v>74.932000000000016</v>
      </c>
      <c r="G149" s="199">
        <f>+E149*(C43+E43*2+1.5)</f>
        <v>179.83680000000004</v>
      </c>
      <c r="H149" s="199">
        <f>+E149*(C43+E43*2)*(((D43+E43+F43)*2+0.6)/2)</f>
        <v>74.182680000000019</v>
      </c>
      <c r="I149" s="200">
        <f>+(C43+E43*2)*E149*F43</f>
        <v>3.3719400000000008</v>
      </c>
      <c r="J149" s="200">
        <f>+E149*((C43+E43*2)*E43+(D43*E43)+((D43+0.6)*E43))</f>
        <v>30.347460000000005</v>
      </c>
      <c r="K149" s="200">
        <f>+((D43*2)+$K$104*((D43+E43)+(D43+E43+0.6)))*E149</f>
        <v>247.27560000000005</v>
      </c>
      <c r="L149" s="188">
        <f>+(E149)/H43+ IF(E149&gt;0,1,0)</f>
        <v>300.72800000000007</v>
      </c>
      <c r="M149" s="201">
        <f>+ROUNDUP(L149,0)</f>
        <v>301</v>
      </c>
      <c r="N149" s="190">
        <f>+(E43+D43+E43+C43+2*E43+E43+D43+0.6+E43-9*0.04)+(E43+D43+2*E43-5*0.04)+(E43+0.6+D43+2*E43-5*0.04)+(C43+4*E43-6*0.04)</f>
        <v>6.2</v>
      </c>
      <c r="O149" s="188">
        <f>2*(D43/J43+1)+2*((D43+0.6)/J43+1)+((C43+2*E43)/J43+1)</f>
        <v>23</v>
      </c>
      <c r="P149" s="201">
        <f>+ROUNDUP(O149,0)</f>
        <v>23</v>
      </c>
      <c r="Q149" s="189">
        <f>+E149+E149/6*50*(G43/1000)</f>
        <v>81.176333333333346</v>
      </c>
      <c r="R149" s="191">
        <f>+N149*M149+P149*Q149</f>
        <v>3733.2556666666669</v>
      </c>
      <c r="S149" s="200">
        <f>((I43*I43)/162)*R149</f>
        <v>2304.4788065843622</v>
      </c>
      <c r="T149" s="155" t="s">
        <v>238</v>
      </c>
    </row>
    <row r="151" spans="2:20" hidden="1">
      <c r="B151" s="155" t="s">
        <v>236</v>
      </c>
      <c r="C151" s="179" t="s">
        <v>256</v>
      </c>
      <c r="E151" s="185"/>
      <c r="G151" s="199">
        <f>+E151*(C45+E45*2+1.5)</f>
        <v>0</v>
      </c>
      <c r="H151" s="199">
        <f>+E151*(C45+E45*2)*(((D45+E45+F45)*2+0.6)/2)</f>
        <v>0</v>
      </c>
      <c r="I151" s="200">
        <f>+(C45+E45*2)*E151*F45</f>
        <v>0</v>
      </c>
      <c r="J151" s="200">
        <f>+E151*((C45+E45*2)*E45+(D45*E45)+((D45+0.6)*E45))</f>
        <v>0</v>
      </c>
      <c r="K151" s="200">
        <f>+((D45*2)+$K$104*((D45+E45)+(D45+E45+0.6)))*E151</f>
        <v>0</v>
      </c>
      <c r="L151" s="188">
        <f>+(E151)/H45+ IF(E151&gt;0,1,0)</f>
        <v>0</v>
      </c>
      <c r="M151" s="201">
        <f>+ROUNDUP(L151,0)</f>
        <v>0</v>
      </c>
      <c r="N151" s="190">
        <f>+(E45+D45+E45+C45+2*E45+E45+D45+0.6+E45-9*0.04)+(E45+D45+2*E45-5*0.04)+(E45+0.6+D45+2*E45-5*0.04)+(C45+4*E45-6*0.04)</f>
        <v>7.4000000000000012</v>
      </c>
      <c r="O151" s="188">
        <f>2*(D45/J45+1)+2*((D45+0.6)/J45+1)+((C45+2*E45)/J45+1)</f>
        <v>27</v>
      </c>
      <c r="P151" s="201">
        <f>+ROUNDUP(O151,0)</f>
        <v>27</v>
      </c>
      <c r="Q151" s="189">
        <f>+E151+E151/6*50*(G45/1000)</f>
        <v>0</v>
      </c>
      <c r="R151" s="191">
        <f>+N151*M151+P151*Q151</f>
        <v>0</v>
      </c>
      <c r="S151" s="200">
        <f>((I45*I45)/162)*R151</f>
        <v>0</v>
      </c>
      <c r="T151" s="155" t="s">
        <v>238</v>
      </c>
    </row>
    <row r="152" spans="2:20" hidden="1"/>
    <row r="153" spans="2:20" hidden="1">
      <c r="B153" s="155" t="s">
        <v>236</v>
      </c>
      <c r="C153" s="179" t="s">
        <v>257</v>
      </c>
      <c r="E153" s="185"/>
      <c r="G153" s="199">
        <f>+E153*(C47+E47*2+1.5)</f>
        <v>0</v>
      </c>
      <c r="H153" s="199">
        <f>+E153*(C47+E47*2)*(D47+F47+F47)</f>
        <v>0</v>
      </c>
      <c r="I153" s="200">
        <f>+(C47+E47*2)*E153*F47</f>
        <v>0</v>
      </c>
      <c r="J153" s="200">
        <f>+E153*((C47+E47*2)*E47+(D47*E47*2))</f>
        <v>0</v>
      </c>
      <c r="K153" s="200">
        <f>+(D47+$K$104*(D47+E47))*E153*2</f>
        <v>0</v>
      </c>
      <c r="L153" s="188">
        <f>+(E153)/H47+ IF(E153&gt;0,1,0)</f>
        <v>0</v>
      </c>
      <c r="M153" s="201">
        <f>+ROUNDUP(L153,0)</f>
        <v>0</v>
      </c>
      <c r="N153" s="190">
        <f>+(D47+E47-0.08)*2+(C47+E47*2-0.08)</f>
        <v>2.36</v>
      </c>
      <c r="O153" s="188">
        <f>+N153/J47+1</f>
        <v>10.44</v>
      </c>
      <c r="P153" s="201">
        <f>+ROUNDUP(O153,0)</f>
        <v>11</v>
      </c>
      <c r="Q153" s="189">
        <f>+E153+E153/6*50*(G47/1000)</f>
        <v>0</v>
      </c>
      <c r="R153" s="191">
        <f>+N153*M153+P153*Q153</f>
        <v>0</v>
      </c>
      <c r="S153" s="200">
        <f>((I47*I47)/162)*R153</f>
        <v>0</v>
      </c>
      <c r="T153" s="155" t="s">
        <v>238</v>
      </c>
    </row>
    <row r="154" spans="2:20" hidden="1">
      <c r="C154" s="155" t="s">
        <v>183</v>
      </c>
      <c r="D154" s="192">
        <f>ROUNDUP(+E153/K47,0)</f>
        <v>0</v>
      </c>
      <c r="E154" s="185"/>
      <c r="G154" s="202"/>
      <c r="H154" s="202"/>
      <c r="I154" s="203"/>
      <c r="J154" s="203">
        <f>0.5*(0.075+0.05)*0.075*C47*D154</f>
        <v>0</v>
      </c>
      <c r="K154" s="203">
        <f>+(0.075+0.08)*C47*D154</f>
        <v>0</v>
      </c>
      <c r="L154" s="194">
        <f>+D154</f>
        <v>0</v>
      </c>
      <c r="M154" s="201">
        <f>+ROUNDUP(L154,0)</f>
        <v>0</v>
      </c>
      <c r="N154" s="195">
        <f>+(C47-0.08)+((0.075+0.05-2*0.04)*2)</f>
        <v>1.01</v>
      </c>
      <c r="O154" s="194"/>
      <c r="P154" s="204"/>
      <c r="Q154" s="196"/>
      <c r="R154" s="191">
        <f>+N154*M154+P154*Q154</f>
        <v>0</v>
      </c>
      <c r="S154" s="200">
        <f>((I47*I47)/162)*R154</f>
        <v>0</v>
      </c>
      <c r="T154" s="155" t="s">
        <v>238</v>
      </c>
    </row>
    <row r="155" spans="2:20" hidden="1">
      <c r="E155" s="185"/>
      <c r="M155" s="209"/>
    </row>
    <row r="156" spans="2:20" hidden="1">
      <c r="B156" s="155" t="s">
        <v>236</v>
      </c>
      <c r="C156" s="179" t="s">
        <v>258</v>
      </c>
      <c r="E156" s="185"/>
      <c r="G156" s="199">
        <f>+E156*(C50+E50*2+1.5)</f>
        <v>0</v>
      </c>
      <c r="H156" s="199">
        <f>+E156*(C50+E50*2)*(D50+F50+F50)</f>
        <v>0</v>
      </c>
      <c r="I156" s="200">
        <f>+(C50+E50*2)*E156*F50</f>
        <v>0</v>
      </c>
      <c r="J156" s="200">
        <f>+E156*((C50+E50*2)*E50+(D50*E50*2))</f>
        <v>0</v>
      </c>
      <c r="K156" s="200">
        <f>+(D50+$K$104*(D50+E50))*E156*2</f>
        <v>0</v>
      </c>
      <c r="L156" s="188">
        <f>+(E156)/H50+ IF(E156&gt;0,1,0)</f>
        <v>0</v>
      </c>
      <c r="M156" s="201">
        <f>+ROUNDUP(L156,0)</f>
        <v>0</v>
      </c>
      <c r="N156" s="190">
        <f>+(D50+E50-0.08)*2+(C50+E50*2-0.08)</f>
        <v>2.8600000000000003</v>
      </c>
      <c r="O156" s="188">
        <f>+N156/J50+1</f>
        <v>12.440000000000001</v>
      </c>
      <c r="P156" s="201">
        <f>+ROUNDUP(O156,0)</f>
        <v>13</v>
      </c>
      <c r="Q156" s="189">
        <f>+E156+E156/6*50*(G50/1000)</f>
        <v>0</v>
      </c>
      <c r="R156" s="191">
        <f>+N156*M156+P156*Q156</f>
        <v>0</v>
      </c>
      <c r="S156" s="200">
        <f>((I50*I50)/162)*R156</f>
        <v>0</v>
      </c>
      <c r="T156" s="155" t="s">
        <v>238</v>
      </c>
    </row>
    <row r="157" spans="2:20" hidden="1">
      <c r="C157" s="155" t="s">
        <v>183</v>
      </c>
      <c r="D157" s="192">
        <f>ROUNDUP(+E156/K50,0)</f>
        <v>0</v>
      </c>
      <c r="E157" s="185"/>
      <c r="G157" s="202"/>
      <c r="H157" s="202"/>
      <c r="I157" s="203"/>
      <c r="J157" s="203">
        <f>0.5*(0.075+0.05)*0.075*C50*D157</f>
        <v>0</v>
      </c>
      <c r="K157" s="203">
        <f>+(0.075+0.08)*C50*D157</f>
        <v>0</v>
      </c>
      <c r="L157" s="194">
        <f>+D157</f>
        <v>0</v>
      </c>
      <c r="M157" s="201">
        <f>+ROUNDUP(L157,0)</f>
        <v>0</v>
      </c>
      <c r="N157" s="195">
        <f>+(C50-0.08)+((0.075+0.05-2*0.04)*2)</f>
        <v>1.01</v>
      </c>
      <c r="O157" s="194"/>
      <c r="P157" s="204"/>
      <c r="Q157" s="196"/>
      <c r="R157" s="191">
        <f>+N157*M157+P157*Q157</f>
        <v>0</v>
      </c>
      <c r="S157" s="200">
        <f>((I50*I50)/162)*R157</f>
        <v>0</v>
      </c>
      <c r="T157" s="155" t="s">
        <v>238</v>
      </c>
    </row>
    <row r="158" spans="2:20" hidden="1"/>
    <row r="159" spans="2:20" hidden="1">
      <c r="B159" s="155" t="s">
        <v>236</v>
      </c>
      <c r="C159" s="179" t="s">
        <v>259</v>
      </c>
      <c r="E159" s="185"/>
      <c r="G159" s="199">
        <f>+E159*(C53+E53*2+1.5)</f>
        <v>0</v>
      </c>
      <c r="H159" s="199">
        <f>+E159*(C53+E53*2)*(D53+F53+F53)</f>
        <v>0</v>
      </c>
      <c r="I159" s="200">
        <f>+(C53+E53*2)*E159*F53</f>
        <v>0</v>
      </c>
      <c r="J159" s="200">
        <f>+E159*((C53+E53*2)*E53+(D53*E53*2))</f>
        <v>0</v>
      </c>
      <c r="K159" s="200">
        <f>+(D53+$K$104*(D53+E53))*E159*2</f>
        <v>0</v>
      </c>
      <c r="L159" s="188">
        <f>+(E159)/H53+ IF(E159&gt;0,1,0)</f>
        <v>0</v>
      </c>
      <c r="M159" s="201">
        <f>+ROUNDUP(L159,0)</f>
        <v>0</v>
      </c>
      <c r="N159" s="190">
        <f>+(E53+D53+E53+C53+2*E53+D53+2*E53-0.04*10)+(E53+D53+2*E53-5*0.04)*2+(C53+4*E53-6*0.04)</f>
        <v>6.96</v>
      </c>
      <c r="O159" s="188">
        <f>(2*(D53+E53)+(C53+2*E53)-6*0.04)/J53*2</f>
        <v>26.08</v>
      </c>
      <c r="P159" s="201">
        <f>+ROUNDUP(O159,0)</f>
        <v>27</v>
      </c>
      <c r="Q159" s="189">
        <f>+E159+E159/6*50*(G53/1000)</f>
        <v>0</v>
      </c>
      <c r="R159" s="191">
        <f>+N159*M159+P159*Q159</f>
        <v>0</v>
      </c>
      <c r="S159" s="200">
        <f>((I53*I53)/162)*R159</f>
        <v>0</v>
      </c>
      <c r="T159" s="155" t="s">
        <v>238</v>
      </c>
    </row>
    <row r="160" spans="2:20" hidden="1">
      <c r="C160" s="155" t="s">
        <v>183</v>
      </c>
      <c r="D160" s="192">
        <f>ROUNDUP(+E159/K53,0)</f>
        <v>0</v>
      </c>
      <c r="E160" s="185"/>
      <c r="G160" s="202"/>
      <c r="H160" s="202"/>
      <c r="I160" s="203"/>
      <c r="J160" s="203">
        <f>0.5*(0.075+0.05)*0.075*C53*D160</f>
        <v>0</v>
      </c>
      <c r="K160" s="203">
        <f>+(0.075+0.08)*C53*D160</f>
        <v>0</v>
      </c>
      <c r="L160" s="194">
        <f>+D160</f>
        <v>0</v>
      </c>
      <c r="M160" s="201">
        <f>+ROUNDUP(L160,0)</f>
        <v>0</v>
      </c>
      <c r="N160" s="195">
        <f>+(C53-0.08)+((0.075+0.05-2*0.04)*2)</f>
        <v>1.01</v>
      </c>
      <c r="O160" s="194"/>
      <c r="P160" s="204"/>
      <c r="Q160" s="196"/>
      <c r="R160" s="191">
        <f>+N160*M160+P160*Q160</f>
        <v>0</v>
      </c>
      <c r="S160" s="200">
        <f>((I53*I53)/162)*R160</f>
        <v>0</v>
      </c>
      <c r="T160" s="155" t="s">
        <v>238</v>
      </c>
    </row>
    <row r="161" spans="2:21" hidden="1"/>
    <row r="162" spans="2:21" hidden="1">
      <c r="B162" s="155" t="s">
        <v>236</v>
      </c>
      <c r="C162" s="179" t="s">
        <v>260</v>
      </c>
      <c r="E162" s="185"/>
      <c r="G162" s="199">
        <f>+E162*(C56+E56*2+1.5)</f>
        <v>0</v>
      </c>
      <c r="H162" s="199">
        <f>+E162*(C56+E56*2)*(D56+F56+F56)</f>
        <v>0</v>
      </c>
      <c r="I162" s="200">
        <f>+(C56+E56*2)*E162*F56</f>
        <v>0</v>
      </c>
      <c r="J162" s="200">
        <f>+E162*((C56+E56*2)*E56+(D56*E56*2))</f>
        <v>0</v>
      </c>
      <c r="K162" s="200">
        <f>+(D56+$K$104*(D56+E56))*E162*2</f>
        <v>0</v>
      </c>
      <c r="L162" s="188">
        <f>+(E162)/H56+ IF(E162&gt;0,1,0)</f>
        <v>0</v>
      </c>
      <c r="M162" s="201">
        <f>+ROUNDUP(L162,0)</f>
        <v>0</v>
      </c>
      <c r="N162" s="190">
        <f>+(E56+D56+E56+C56+2*E56+D56+2*E56-0.04*10)+(E56+D56+2*E56-5*0.04)*2+(C56+4*E56-6*0.04)</f>
        <v>6.96</v>
      </c>
      <c r="O162" s="188">
        <f>(2*(D56+E56)+(C56+2*E56)-6*0.04)/J56*2</f>
        <v>26.08</v>
      </c>
      <c r="P162" s="201">
        <f>+ROUNDUP(O162,0)</f>
        <v>27</v>
      </c>
      <c r="Q162" s="189">
        <f>+E162+E162/6*50*(G56/1000)</f>
        <v>0</v>
      </c>
      <c r="R162" s="191">
        <f>+N162*M162+P162*Q162</f>
        <v>0</v>
      </c>
      <c r="S162" s="200">
        <f>((I56*I56)/162)*R162</f>
        <v>0</v>
      </c>
      <c r="T162" s="155" t="s">
        <v>238</v>
      </c>
    </row>
    <row r="163" spans="2:21" hidden="1">
      <c r="C163" s="155" t="s">
        <v>183</v>
      </c>
      <c r="D163" s="192">
        <f>ROUNDUP(+E162/K56,0)</f>
        <v>0</v>
      </c>
      <c r="E163" s="185"/>
      <c r="G163" s="202"/>
      <c r="H163" s="202"/>
      <c r="I163" s="203"/>
      <c r="J163" s="203">
        <f>0.5*(0.075+0.05)*0.075*C56*D163</f>
        <v>0</v>
      </c>
      <c r="K163" s="203">
        <f>+(0.075+0.08)*C56*D163</f>
        <v>0</v>
      </c>
      <c r="L163" s="194">
        <f>+D163</f>
        <v>0</v>
      </c>
      <c r="M163" s="201">
        <f>+ROUNDUP(L163,0)</f>
        <v>0</v>
      </c>
      <c r="N163" s="195">
        <f>+(C56-0.08)+((0.075+0.05-2*0.04)*2)</f>
        <v>1.01</v>
      </c>
      <c r="O163" s="194"/>
      <c r="P163" s="204"/>
      <c r="Q163" s="196"/>
      <c r="R163" s="191">
        <f>+N163*M163+P163*Q163</f>
        <v>0</v>
      </c>
      <c r="S163" s="200">
        <f>((I56*I56)/162)*R163</f>
        <v>0</v>
      </c>
      <c r="T163" s="155" t="s">
        <v>238</v>
      </c>
    </row>
    <row r="164" spans="2:21" hidden="1"/>
    <row r="165" spans="2:21" hidden="1">
      <c r="B165" s="215" t="s">
        <v>261</v>
      </c>
      <c r="C165" s="198" t="s">
        <v>262</v>
      </c>
      <c r="E165" s="185"/>
      <c r="G165" s="199">
        <f>+E165*(C59+E59*2+1)</f>
        <v>0</v>
      </c>
      <c r="H165" s="199">
        <f>(+E165*(C59+E59*2)*(D59+F59+F59))*50%</f>
        <v>0</v>
      </c>
      <c r="I165" s="200">
        <f>+(C59+E59*2)*E165*F59</f>
        <v>0</v>
      </c>
      <c r="J165" s="200">
        <f>+E165*((C59+E59*2+0.06)*E59+(D59*E59*2))</f>
        <v>0</v>
      </c>
      <c r="K165" s="200">
        <f>+(D59+(D59+E59))*E165*2</f>
        <v>0</v>
      </c>
      <c r="L165" s="188">
        <f>+(E165)/H59+ IF(E165&gt;0,1,0)</f>
        <v>0</v>
      </c>
      <c r="M165" s="201">
        <f>+ROUNDUP(L165,0)</f>
        <v>0</v>
      </c>
      <c r="N165" s="190">
        <f>+(D59+E59-0.08)*2+(C59+E59*2-0.08)</f>
        <v>1.5100000000000002</v>
      </c>
      <c r="O165" s="188">
        <f>+N165/J59+1</f>
        <v>7.0400000000000009</v>
      </c>
      <c r="P165" s="201">
        <f>+ROUNDUP(O165,0)</f>
        <v>8</v>
      </c>
      <c r="Q165" s="189">
        <f>+E165+E165/6*50*(G59/1000)</f>
        <v>0</v>
      </c>
      <c r="R165" s="191">
        <f>+N165*M165+P165*Q165</f>
        <v>0</v>
      </c>
      <c r="S165" s="200">
        <f>((I59*I59)/162)*R165</f>
        <v>0</v>
      </c>
      <c r="T165" s="155" t="s">
        <v>238</v>
      </c>
    </row>
    <row r="166" spans="2:21" hidden="1">
      <c r="C166" s="155" t="s">
        <v>263</v>
      </c>
      <c r="D166" s="192">
        <f>ROUNDUP(+(E165/SQRT(L59^2+M59^2)),0)</f>
        <v>0</v>
      </c>
      <c r="E166" s="185"/>
      <c r="G166" s="202"/>
      <c r="H166" s="202"/>
      <c r="I166" s="203"/>
      <c r="J166" s="203">
        <f>0.5*(0.075+0.05)*0.075*C59*D166</f>
        <v>0</v>
      </c>
      <c r="K166" s="203">
        <f>+M59*C59*D166</f>
        <v>0</v>
      </c>
      <c r="L166" s="194"/>
      <c r="M166" s="201">
        <f>+ROUNDUP(L166,0)</f>
        <v>0</v>
      </c>
      <c r="N166" s="195"/>
      <c r="O166" s="194"/>
      <c r="P166" s="204"/>
      <c r="Q166" s="196"/>
      <c r="R166" s="191">
        <f>+N166*M166+P166*Q166</f>
        <v>0</v>
      </c>
      <c r="S166" s="200">
        <f>((I59*I59)/162)*R166</f>
        <v>0</v>
      </c>
    </row>
    <row r="167" spans="2:21" hidden="1">
      <c r="C167" s="155" t="s">
        <v>264</v>
      </c>
      <c r="D167" s="155">
        <f>ROUNDUP(+E165/1,0)</f>
        <v>0</v>
      </c>
    </row>
    <row r="168" spans="2:21" hidden="1"/>
    <row r="169" spans="2:21" hidden="1">
      <c r="B169" s="215" t="s">
        <v>261</v>
      </c>
      <c r="C169" s="198" t="s">
        <v>265</v>
      </c>
      <c r="E169" s="185">
        <f>30.33*1.0785</f>
        <v>32.710904999999997</v>
      </c>
      <c r="G169" s="186">
        <f>+E169*(C63+E63*2+1)</f>
        <v>53.972993249999995</v>
      </c>
      <c r="H169" s="186">
        <f>(+E169*(C63+E63*2)*(D63+F63+F63))*50%</f>
        <v>7.4417308875000003</v>
      </c>
      <c r="I169" s="187">
        <f>+(C63+E63*2)*E169*F63</f>
        <v>1.0631044125</v>
      </c>
      <c r="J169" s="187">
        <f>+E169*((C63+E63*2+0.06)*E63+(D63*E63*2))</f>
        <v>6.2477828549999996</v>
      </c>
      <c r="K169" s="187">
        <f>+(D63+(D63+E63))*E169*2</f>
        <v>85.048352999999977</v>
      </c>
      <c r="L169" s="188">
        <f>+(E169)/H63+ IF(E169&gt;0,1,0)</f>
        <v>131.84361999999999</v>
      </c>
      <c r="M169" s="189">
        <f>+ROUNDUP(L169,0)</f>
        <v>132</v>
      </c>
      <c r="N169" s="190">
        <f>+(D63+E63-0.08)*2+(C63+E63*2-0.08)</f>
        <v>1.81</v>
      </c>
      <c r="O169" s="188">
        <f>+N169/J63+1</f>
        <v>8.24</v>
      </c>
      <c r="P169" s="189">
        <f>+ROUNDUP(O169,0)</f>
        <v>9</v>
      </c>
      <c r="Q169" s="189">
        <f>+E169+E169/6*50*(G63/1000)</f>
        <v>35.436813749999999</v>
      </c>
      <c r="R169" s="191">
        <f>+N169*M169+P169*Q169</f>
        <v>557.85132375000001</v>
      </c>
      <c r="S169" s="187">
        <f>((I63*I63)/162)*R169</f>
        <v>344.35266898148149</v>
      </c>
      <c r="T169" s="155" t="s">
        <v>238</v>
      </c>
    </row>
    <row r="170" spans="2:21" hidden="1">
      <c r="C170" s="155" t="s">
        <v>263</v>
      </c>
      <c r="D170" s="192">
        <f>ROUNDUP(+(E169/SQRT(L63^2+M63^2)),0)</f>
        <v>85</v>
      </c>
      <c r="E170" s="185"/>
      <c r="G170" s="193"/>
      <c r="H170" s="193"/>
      <c r="I170" s="192"/>
      <c r="J170" s="192">
        <f>0.5*(0.075+0.05)*0.075*C63*D170</f>
        <v>0.17929687500000002</v>
      </c>
      <c r="K170" s="192">
        <f>+M63*C63*D170</f>
        <v>10.518750000000001</v>
      </c>
      <c r="L170" s="194"/>
      <c r="M170" s="189">
        <f>+ROUNDUP(L170,0)</f>
        <v>0</v>
      </c>
      <c r="N170" s="195"/>
      <c r="O170" s="194"/>
      <c r="P170" s="196"/>
      <c r="Q170" s="196"/>
      <c r="R170" s="191">
        <f>+N170*M170+P170*Q170</f>
        <v>0</v>
      </c>
      <c r="S170" s="187">
        <f>((I63*I63)/162)*R170</f>
        <v>0</v>
      </c>
      <c r="U170" s="192">
        <f>S169+S170</f>
        <v>344.35266898148149</v>
      </c>
    </row>
    <row r="171" spans="2:21" hidden="1">
      <c r="C171" s="155" t="s">
        <v>264</v>
      </c>
      <c r="D171" s="155">
        <f>ROUNDUP(+E169/1,0)</f>
        <v>33</v>
      </c>
    </row>
    <row r="172" spans="2:21" hidden="1">
      <c r="K172" s="187"/>
    </row>
    <row r="173" spans="2:21" hidden="1">
      <c r="B173" s="215" t="s">
        <v>261</v>
      </c>
      <c r="C173" s="198" t="s">
        <v>266</v>
      </c>
      <c r="E173" s="185">
        <v>73.25</v>
      </c>
      <c r="G173" s="186">
        <f>+E173*(C67+E67*2+1)</f>
        <v>131.85</v>
      </c>
      <c r="H173" s="186">
        <f>(+E173*(C67+E67*2)*(D67+F67+F67))*50%</f>
        <v>20.51</v>
      </c>
      <c r="I173" s="187">
        <f>+(C67+E67*2)*E173*F67</f>
        <v>2.93</v>
      </c>
      <c r="J173" s="187">
        <f>+E173*((C67+E67*2+0.06)*E67+(D67*E67*2))</f>
        <v>15.089500000000001</v>
      </c>
      <c r="K173" s="187">
        <f>+(D67+(D67+E67))*E173*2</f>
        <v>190.44999999999996</v>
      </c>
      <c r="L173" s="188">
        <f>+(E173)/H67+ IF(E173&gt;0,1,0)</f>
        <v>294</v>
      </c>
      <c r="M173" s="189">
        <f>+ROUNDUP(L173,0)</f>
        <v>294</v>
      </c>
      <c r="N173" s="190">
        <f>+(D67+E67-0.08)*2+(C67+E67*2-0.08)</f>
        <v>1.96</v>
      </c>
      <c r="O173" s="188">
        <f>+N173/J67+1</f>
        <v>8.84</v>
      </c>
      <c r="P173" s="189">
        <f>+ROUNDUP(O173,0)</f>
        <v>9</v>
      </c>
      <c r="Q173" s="189">
        <f>+E173+E173/6*50*(G67/1000)</f>
        <v>79.354166666666671</v>
      </c>
      <c r="R173" s="191">
        <f>+N173*M173+P173*Q173</f>
        <v>1290.4275</v>
      </c>
      <c r="S173" s="187">
        <f>((I67*I67)/162)*R173</f>
        <v>796.56018518518511</v>
      </c>
      <c r="T173" s="155" t="s">
        <v>238</v>
      </c>
    </row>
    <row r="174" spans="2:21" hidden="1">
      <c r="C174" s="155" t="s">
        <v>263</v>
      </c>
      <c r="D174" s="192">
        <f>ROUNDUP(+(E173/SQRT(L67^2+M67^2)),0)</f>
        <v>189</v>
      </c>
      <c r="E174" s="185"/>
      <c r="G174" s="193"/>
      <c r="H174" s="193"/>
      <c r="I174" s="192"/>
      <c r="J174" s="192">
        <f>0.5*(0.075+0.05)*0.075*C67*D174</f>
        <v>0.53156249999999994</v>
      </c>
      <c r="K174" s="192">
        <f>+M67*C67*D174</f>
        <v>31.185000000000002</v>
      </c>
      <c r="L174" s="194"/>
      <c r="M174" s="189">
        <f>+ROUNDUP(L174,0)</f>
        <v>0</v>
      </c>
      <c r="N174" s="195"/>
      <c r="O174" s="194"/>
      <c r="P174" s="196"/>
      <c r="Q174" s="196"/>
      <c r="R174" s="191">
        <f>+N174*M174+P174*Q174</f>
        <v>0</v>
      </c>
      <c r="S174" s="187">
        <f>((I67*I67)/162)*R174</f>
        <v>0</v>
      </c>
    </row>
    <row r="175" spans="2:21" hidden="1">
      <c r="C175" s="155" t="s">
        <v>264</v>
      </c>
      <c r="D175" s="155">
        <f>ROUNDUP(+E173/1,0)</f>
        <v>74</v>
      </c>
    </row>
    <row r="176" spans="2:21" hidden="1"/>
    <row r="177" spans="2:20" hidden="1">
      <c r="B177" s="210" t="s">
        <v>261</v>
      </c>
      <c r="C177" s="179" t="s">
        <v>267</v>
      </c>
      <c r="E177" s="185">
        <v>8.6</v>
      </c>
      <c r="G177" s="199">
        <f>+E177*(C71+E71*2+1)</f>
        <v>17.2</v>
      </c>
      <c r="H177" s="199">
        <f>(+E177*(C71+E71*2)*(D71+F71+F71))*50%</f>
        <v>3.8700000000000006</v>
      </c>
      <c r="I177" s="200">
        <f>+(C71+E71*2)*E177*F71</f>
        <v>0.43</v>
      </c>
      <c r="J177" s="200">
        <f>+E177*((C71+E71*2+0.06)*E71+(D71*E71*2))</f>
        <v>2.2875999999999999</v>
      </c>
      <c r="K177" s="200">
        <f>+(D71+(D71+E71))*E177*2</f>
        <v>29.240000000000002</v>
      </c>
      <c r="L177" s="188">
        <f>+(E177)/H71+ IF(E177&gt;0,1,0)</f>
        <v>35.4</v>
      </c>
      <c r="M177" s="201">
        <f>+ROUNDUP(L177,0)</f>
        <v>36</v>
      </c>
      <c r="N177" s="190">
        <f>+(D71+E71-0.08)*2+(C71+E71*2-0.08)</f>
        <v>2.56</v>
      </c>
      <c r="O177" s="188">
        <f>+N177/J71+1</f>
        <v>11.24</v>
      </c>
      <c r="P177" s="201">
        <f>+ROUNDUP(O177,0)</f>
        <v>12</v>
      </c>
      <c r="Q177" s="189">
        <f>+E177+E177/6*50*(G71/1000)</f>
        <v>9.3166666666666664</v>
      </c>
      <c r="R177" s="191">
        <f>+N177*M177+P177*Q177</f>
        <v>203.95999999999998</v>
      </c>
      <c r="S177" s="200">
        <f>((I71*I71)/162)*R177</f>
        <v>125.90123456790121</v>
      </c>
      <c r="T177" s="155" t="s">
        <v>238</v>
      </c>
    </row>
    <row r="178" spans="2:20" hidden="1">
      <c r="C178" s="155" t="s">
        <v>263</v>
      </c>
      <c r="D178" s="192">
        <f>ROUNDUP(+(E177/SQRT(L71^2+M71^2)),0)</f>
        <v>23</v>
      </c>
      <c r="E178" s="185"/>
      <c r="G178" s="202"/>
      <c r="H178" s="202"/>
      <c r="I178" s="203"/>
      <c r="J178" s="203">
        <f>0.5*(0.075+0.05)*0.075*C71*D178</f>
        <v>8.6249999999999993E-2</v>
      </c>
      <c r="K178" s="203">
        <f>+M71*C71*D178</f>
        <v>5.0600000000000005</v>
      </c>
      <c r="L178" s="194"/>
      <c r="M178" s="201">
        <f>+ROUNDUP(L178,0)</f>
        <v>0</v>
      </c>
      <c r="N178" s="195"/>
      <c r="O178" s="194"/>
      <c r="P178" s="204"/>
      <c r="Q178" s="196"/>
      <c r="R178" s="191">
        <f>+N178*M178+P178*Q178</f>
        <v>0</v>
      </c>
      <c r="S178" s="200">
        <f>((I71*I71)/162)*R178</f>
        <v>0</v>
      </c>
    </row>
    <row r="179" spans="2:20" hidden="1">
      <c r="C179" s="155" t="s">
        <v>264</v>
      </c>
      <c r="D179" s="155">
        <f>ROUNDUP(+E177/1,0)</f>
        <v>9</v>
      </c>
      <c r="H179" s="192"/>
    </row>
    <row r="180" spans="2:20" hidden="1"/>
    <row r="181" spans="2:20" hidden="1">
      <c r="B181" s="212" t="s">
        <v>261</v>
      </c>
      <c r="C181" s="179" t="s">
        <v>268</v>
      </c>
      <c r="E181" s="185">
        <v>13.83</v>
      </c>
      <c r="G181" s="199">
        <f>+E181*(C75+E75*2+1)</f>
        <v>31.1175</v>
      </c>
      <c r="H181" s="199">
        <f>(+E181*(C75+E75*2)*(D75+F75+F75))*50%</f>
        <v>9.5081250000000015</v>
      </c>
      <c r="I181" s="200">
        <f>+(C75+E75*2)*E181*F75</f>
        <v>0.86437500000000012</v>
      </c>
      <c r="J181" s="200">
        <f>+E181*((C75+E75*2+0.06)*E75+(D75*E75*2))</f>
        <v>5.7221625000000005</v>
      </c>
      <c r="K181" s="200">
        <f>+(D75+(D75+E75))*E181*2</f>
        <v>58.777500000000003</v>
      </c>
      <c r="L181" s="188">
        <f>+(E181)/H75+ IF(E181&gt;0,1,0)</f>
        <v>56.32</v>
      </c>
      <c r="M181" s="201">
        <f>+ROUNDUP(L181,0)</f>
        <v>57</v>
      </c>
      <c r="N181" s="190">
        <f>+(D75+E75-0.08)*2+(C75+E75*2-0.08)</f>
        <v>3.26</v>
      </c>
      <c r="O181" s="188">
        <f>+N181/J75+1</f>
        <v>14.04</v>
      </c>
      <c r="P181" s="201">
        <f>+ROUNDUP(O181,0)</f>
        <v>15</v>
      </c>
      <c r="Q181" s="189">
        <f>+E181+E181/6*50*(G75/1000)</f>
        <v>14.9825</v>
      </c>
      <c r="R181" s="191">
        <f>+N181*M181+P181*Q181</f>
        <v>410.5575</v>
      </c>
      <c r="S181" s="200">
        <f>((I75*I75)/162)*R181</f>
        <v>253.43055555555554</v>
      </c>
      <c r="T181" s="155" t="s">
        <v>238</v>
      </c>
    </row>
    <row r="182" spans="2:20" hidden="1">
      <c r="C182" s="155" t="s">
        <v>263</v>
      </c>
      <c r="D182" s="192">
        <f>ROUNDUP(+(E181/SQRT(L75^2+M75^2)),0)</f>
        <v>36</v>
      </c>
      <c r="E182" s="185"/>
      <c r="G182" s="202"/>
      <c r="H182" s="202"/>
      <c r="I182" s="203"/>
      <c r="J182" s="203">
        <f>0.5*(0.075+0.05)*0.075*C75*D182</f>
        <v>0.16874999999999998</v>
      </c>
      <c r="K182" s="203">
        <f>+M75*C75*D182</f>
        <v>9.9</v>
      </c>
      <c r="L182" s="194"/>
      <c r="M182" s="201">
        <f>+ROUNDUP(L182,0)</f>
        <v>0</v>
      </c>
      <c r="N182" s="195"/>
      <c r="O182" s="194"/>
      <c r="P182" s="204"/>
      <c r="Q182" s="196"/>
      <c r="R182" s="191">
        <f>+N182*M182+P182*Q182</f>
        <v>0</v>
      </c>
      <c r="S182" s="200">
        <f>((I75*I75)/162)*R182</f>
        <v>0</v>
      </c>
    </row>
    <row r="183" spans="2:20" hidden="1">
      <c r="C183" s="155" t="s">
        <v>264</v>
      </c>
      <c r="D183" s="155">
        <f>ROUNDUP(+E181/1,0)</f>
        <v>14</v>
      </c>
    </row>
    <row r="184" spans="2:20" hidden="1"/>
    <row r="185" spans="2:20" hidden="1">
      <c r="B185" s="210" t="s">
        <v>269</v>
      </c>
      <c r="C185" s="179" t="s">
        <v>262</v>
      </c>
      <c r="E185" s="185">
        <v>100</v>
      </c>
      <c r="G185" s="199">
        <f>+E185*(C79+E79*2+1)</f>
        <v>165</v>
      </c>
      <c r="H185" s="199">
        <f>0.5*L79*M79*D186</f>
        <v>20.25</v>
      </c>
      <c r="I185" s="200">
        <f>+(L79*(C79+2*E79)*D186*E79)</f>
        <v>5.8500000000000014</v>
      </c>
      <c r="J185" s="200">
        <f>+D186*(L79+M79)*E79*(C79+2*E79)+D186*((L79+M79)*E79*D79)*2</f>
        <v>20.925000000000001</v>
      </c>
      <c r="K185" s="200">
        <f>+(D79+(D79+E79))*E185*2</f>
        <v>200</v>
      </c>
      <c r="L185" s="188">
        <f>+(D186*(L79+M79))/H79+ IF(E185&gt;0,1,0)</f>
        <v>541</v>
      </c>
      <c r="M185" s="201">
        <f>+ROUNDUP(L185,0)</f>
        <v>541</v>
      </c>
      <c r="N185" s="190">
        <f>+(D79+E79-0.08)*2+(C79+E79*2-0.08)</f>
        <v>1.5100000000000002</v>
      </c>
      <c r="O185" s="188">
        <f>+N185/J79+1</f>
        <v>7.0400000000000009</v>
      </c>
      <c r="P185" s="201">
        <f>+ROUNDUP(O185,0)</f>
        <v>8</v>
      </c>
      <c r="Q185" s="189">
        <f>+(L79+M79-2*0.04)*D186+(((L79+M79-2*0.04)*D186)/6*50*(I79/1000))</f>
        <v>137.58333333333334</v>
      </c>
      <c r="R185" s="191">
        <f>+N185*M185+P185*Q185</f>
        <v>1917.5766666666668</v>
      </c>
      <c r="S185" s="200">
        <f>((I79*I79)/162)*R185</f>
        <v>1183.6893004115227</v>
      </c>
      <c r="T185" s="155" t="s">
        <v>238</v>
      </c>
    </row>
    <row r="186" spans="2:20" hidden="1">
      <c r="C186" s="155" t="s">
        <v>263</v>
      </c>
      <c r="D186" s="192">
        <f>ROUNDUP(+(E185/SQRT(L79^2+M79^2)),0)</f>
        <v>100</v>
      </c>
      <c r="E186" s="185"/>
      <c r="G186" s="202"/>
      <c r="H186" s="202"/>
      <c r="I186" s="203"/>
      <c r="J186" s="203"/>
      <c r="K186" s="203"/>
      <c r="L186" s="194"/>
      <c r="M186" s="201"/>
      <c r="N186" s="195"/>
      <c r="O186" s="194"/>
      <c r="P186" s="204"/>
      <c r="Q186" s="196"/>
      <c r="R186" s="191"/>
      <c r="S186" s="200"/>
    </row>
    <row r="187" spans="2:20" hidden="1">
      <c r="C187" s="155" t="s">
        <v>264</v>
      </c>
      <c r="D187" s="155">
        <f>ROUNDUP(+E185/1,0)</f>
        <v>100</v>
      </c>
    </row>
    <row r="188" spans="2:20" hidden="1"/>
    <row r="189" spans="2:20" hidden="1">
      <c r="B189" s="210" t="s">
        <v>269</v>
      </c>
      <c r="C189" s="179" t="s">
        <v>265</v>
      </c>
      <c r="E189" s="185">
        <v>28.19</v>
      </c>
      <c r="G189" s="199">
        <f>+E189*(C83+E83*2+1)</f>
        <v>46.513500000000001</v>
      </c>
      <c r="H189" s="199">
        <f>0.5*L83*M83*D190</f>
        <v>5.8725000000000005</v>
      </c>
      <c r="I189" s="200">
        <f>+(L83*(C83+2*E83)*D190*E83)</f>
        <v>1.6965000000000003</v>
      </c>
      <c r="J189" s="200">
        <f>+D190*(L83+M83)*E83*(C83+2*E83)+D190*((L83+M83)*E83*D83)*2</f>
        <v>7.2427500000000009</v>
      </c>
      <c r="K189" s="200">
        <f>+(D83+(D83+E83))*E189*2</f>
        <v>73.293999999999997</v>
      </c>
      <c r="L189" s="188">
        <f>+(D190*(L83+M83))/H83+ IF(E189&gt;0,1,0)</f>
        <v>157.60000000000002</v>
      </c>
      <c r="M189" s="201">
        <f>+ROUNDUP(L189,0)</f>
        <v>158</v>
      </c>
      <c r="N189" s="190">
        <f>+(D83+E83-0.08)*2+(C83+E83*2-0.08)</f>
        <v>1.81</v>
      </c>
      <c r="O189" s="188">
        <f>+N189/J83+1</f>
        <v>8.24</v>
      </c>
      <c r="P189" s="201">
        <f>+ROUNDUP(O189,0)</f>
        <v>9</v>
      </c>
      <c r="Q189" s="189">
        <f>+(L83+M83-2*0.04)*D190+(((L83+M83-2*0.04)*D190)/6*50*(I83/1000))</f>
        <v>39.899166666666666</v>
      </c>
      <c r="R189" s="191">
        <f>+N189*M189+P189*Q189</f>
        <v>645.07249999999999</v>
      </c>
      <c r="S189" s="200">
        <f>((I83*I83)/162)*R189</f>
        <v>398.1929012345679</v>
      </c>
      <c r="T189" s="155" t="s">
        <v>238</v>
      </c>
    </row>
    <row r="190" spans="2:20" hidden="1">
      <c r="C190" s="155" t="s">
        <v>263</v>
      </c>
      <c r="D190" s="192">
        <f>ROUNDUP(+(E189/SQRT(L83^2+M83^2)),0)</f>
        <v>29</v>
      </c>
      <c r="E190" s="185"/>
      <c r="G190" s="202"/>
      <c r="H190" s="202"/>
      <c r="I190" s="203"/>
      <c r="J190" s="203"/>
      <c r="K190" s="203"/>
      <c r="L190" s="194"/>
      <c r="M190" s="201"/>
      <c r="N190" s="195"/>
      <c r="O190" s="194"/>
      <c r="P190" s="204"/>
      <c r="Q190" s="196"/>
      <c r="R190" s="191"/>
      <c r="S190" s="200"/>
    </row>
    <row r="191" spans="2:20" hidden="1">
      <c r="C191" s="155" t="s">
        <v>264</v>
      </c>
      <c r="D191" s="155">
        <f>ROUNDUP(+E189/1,0)</f>
        <v>29</v>
      </c>
    </row>
    <row r="192" spans="2:20" hidden="1"/>
    <row r="193" spans="2:20" hidden="1">
      <c r="B193" s="210" t="s">
        <v>269</v>
      </c>
      <c r="C193" s="179" t="s">
        <v>266</v>
      </c>
      <c r="E193" s="185">
        <v>100</v>
      </c>
      <c r="G193" s="199">
        <f>+E193*(C87+E87*2+1)</f>
        <v>180</v>
      </c>
      <c r="H193" s="199">
        <f>0.5*L87*M87*D194</f>
        <v>20.25</v>
      </c>
      <c r="I193" s="200">
        <f>+(L87*(C87+2*E87)*D194*E87)</f>
        <v>7.200000000000002</v>
      </c>
      <c r="J193" s="200">
        <f>+D194*(L87+M87)*E87*(C87+2*E87)+D194*((L87+M87)*E87*D87)*2</f>
        <v>27</v>
      </c>
      <c r="K193" s="200">
        <f>+(D87+(D87+E87))*E193*2</f>
        <v>259.99999999999994</v>
      </c>
      <c r="L193" s="188">
        <f>+(D194*(L87+M87))/H87+ IF(E193&gt;0,1,0)</f>
        <v>541</v>
      </c>
      <c r="M193" s="201">
        <f>+ROUNDUP(L193,0)</f>
        <v>541</v>
      </c>
      <c r="N193" s="190">
        <f>+(D87+E87-0.08)*2+(C87+E87*2-0.08)</f>
        <v>1.96</v>
      </c>
      <c r="O193" s="188">
        <f>+N193/J87+1</f>
        <v>8.84</v>
      </c>
      <c r="P193" s="201">
        <f>+ROUNDUP(O193,0)</f>
        <v>9</v>
      </c>
      <c r="Q193" s="189">
        <f>+(L87+M87-2*0.04)*D194+(((L87+M87-2*0.04)*D194)/6*50*(I87/1000))</f>
        <v>137.58333333333334</v>
      </c>
      <c r="R193" s="191">
        <f>+N193*M193+P193*Q193</f>
        <v>2298.6099999999997</v>
      </c>
      <c r="S193" s="200">
        <f>((I87*I87)/162)*R193</f>
        <v>1418.8950617283947</v>
      </c>
      <c r="T193" s="155" t="s">
        <v>238</v>
      </c>
    </row>
    <row r="194" spans="2:20" hidden="1">
      <c r="C194" s="155" t="s">
        <v>263</v>
      </c>
      <c r="D194" s="192">
        <f>ROUNDUP(+(E193/SQRT(L87^2+M87^2)),0)</f>
        <v>100</v>
      </c>
      <c r="E194" s="185"/>
      <c r="G194" s="202"/>
      <c r="H194" s="202"/>
      <c r="I194" s="203"/>
      <c r="J194" s="203"/>
      <c r="K194" s="203"/>
      <c r="L194" s="194"/>
      <c r="M194" s="201"/>
      <c r="N194" s="195"/>
      <c r="O194" s="194"/>
      <c r="P194" s="204"/>
      <c r="Q194" s="196"/>
      <c r="R194" s="191"/>
      <c r="S194" s="200"/>
    </row>
    <row r="195" spans="2:20" hidden="1">
      <c r="C195" s="155" t="s">
        <v>264</v>
      </c>
      <c r="D195" s="155">
        <f>ROUNDUP(+E193/1,0)</f>
        <v>100</v>
      </c>
    </row>
    <row r="196" spans="2:20" hidden="1"/>
    <row r="197" spans="2:20" hidden="1">
      <c r="B197" s="210" t="s">
        <v>269</v>
      </c>
      <c r="C197" s="179" t="s">
        <v>267</v>
      </c>
      <c r="E197" s="185">
        <v>100</v>
      </c>
      <c r="G197" s="199">
        <f>+E197*(C91+E91*2+1)</f>
        <v>200</v>
      </c>
      <c r="H197" s="199">
        <f>0.5*L91*M91*D198</f>
        <v>20.25</v>
      </c>
      <c r="I197" s="200">
        <f>+(L91*(C91+2*E91)*D198*E91)</f>
        <v>9</v>
      </c>
      <c r="J197" s="200">
        <f>+D198*(L91+M91)*E91*(C91+2*E91)+D198*((L91+M91)*E91*D91)*2</f>
        <v>35.1</v>
      </c>
      <c r="K197" s="200">
        <f>+(D91+(D91+E91))*E197*2</f>
        <v>340.00000000000006</v>
      </c>
      <c r="L197" s="188">
        <f>+(D198*(L91+M91))/H91+ IF(E197&gt;0,1,0)</f>
        <v>541</v>
      </c>
      <c r="M197" s="201">
        <f>+ROUNDUP(L197,0)</f>
        <v>541</v>
      </c>
      <c r="N197" s="190">
        <f>+(D91+E91-0.08)*2+(C91+E91*2-0.08)</f>
        <v>2.56</v>
      </c>
      <c r="O197" s="188">
        <f>+N197/J91+1</f>
        <v>11.24</v>
      </c>
      <c r="P197" s="201">
        <f>+ROUNDUP(O197,0)</f>
        <v>12</v>
      </c>
      <c r="Q197" s="189">
        <f>+(L91+M91-2*0.04)*D198+(((L91+M91-2*0.04)*D198)/6*50*(I91/1000))</f>
        <v>137.58333333333334</v>
      </c>
      <c r="R197" s="191">
        <f>+N197*M197+P197*Q197</f>
        <v>3035.96</v>
      </c>
      <c r="S197" s="200">
        <f>((I91*I91)/162)*R197</f>
        <v>1874.0493827160492</v>
      </c>
      <c r="T197" s="155" t="s">
        <v>238</v>
      </c>
    </row>
    <row r="198" spans="2:20" hidden="1">
      <c r="C198" s="155" t="s">
        <v>263</v>
      </c>
      <c r="D198" s="192">
        <f>ROUNDUP(+(E197/SQRT(L91^2+M91^2)),0)</f>
        <v>100</v>
      </c>
      <c r="E198" s="185"/>
      <c r="G198" s="202"/>
      <c r="H198" s="202"/>
      <c r="I198" s="203"/>
      <c r="J198" s="203"/>
      <c r="K198" s="203"/>
      <c r="L198" s="194"/>
      <c r="M198" s="201"/>
      <c r="N198" s="195"/>
      <c r="O198" s="194"/>
      <c r="P198" s="204"/>
      <c r="Q198" s="196"/>
      <c r="R198" s="191"/>
      <c r="S198" s="200"/>
    </row>
    <row r="199" spans="2:20" hidden="1">
      <c r="C199" s="155" t="s">
        <v>264</v>
      </c>
      <c r="D199" s="155">
        <f>ROUNDUP(+E197/1,0)</f>
        <v>100</v>
      </c>
    </row>
    <row r="200" spans="2:20" hidden="1"/>
    <row r="201" spans="2:20" hidden="1">
      <c r="B201" s="210" t="s">
        <v>269</v>
      </c>
      <c r="C201" s="179" t="s">
        <v>270</v>
      </c>
      <c r="E201" s="185">
        <f>(22.38+21.09+22.47+16.84)*1.06418</f>
        <v>88.092820399999994</v>
      </c>
      <c r="G201" s="199">
        <f>+E201*(C95+E95*2+1)</f>
        <v>198.20884589999997</v>
      </c>
      <c r="H201" s="199">
        <f>0.5*L95*M95*D202</f>
        <v>17.82</v>
      </c>
      <c r="I201" s="200">
        <f>+(L95*(C95+2*E95)*D202*E95)</f>
        <v>12.375</v>
      </c>
      <c r="J201" s="200">
        <f>+D202*(L95+M95)*E95*(C95+2*E95)+D202*((L95+M95)*E95*D95)*2</f>
        <v>40.837500000000006</v>
      </c>
      <c r="K201" s="200">
        <f>+(D95+(D95+E95))*E201*2</f>
        <v>286.30166629999997</v>
      </c>
      <c r="L201" s="188">
        <f>+(D202*(L95+M95))/H95+ IF(E201&gt;0,1,0)</f>
        <v>476.20000000000005</v>
      </c>
      <c r="M201" s="201">
        <f>+ROUNDUP(L201,0)</f>
        <v>477</v>
      </c>
      <c r="N201" s="190">
        <f>+(D95+E95-0.08)*2+(C95+E95*2-0.08)</f>
        <v>2.76</v>
      </c>
      <c r="O201" s="188">
        <f>+N201/J95+1</f>
        <v>12.04</v>
      </c>
      <c r="P201" s="201">
        <f>+ROUNDUP(O201,0)</f>
        <v>13</v>
      </c>
      <c r="Q201" s="189">
        <f>+(L95+M95-2*0.04)*D202+(((L95+M95-2*0.04)*D202)/6*50*(I95/1000))</f>
        <v>121.07333333333334</v>
      </c>
      <c r="R201" s="191">
        <f>+N201*M201+P201*Q201</f>
        <v>2890.4733333333334</v>
      </c>
      <c r="S201" s="200">
        <f>((I95*I95)/162)*R201</f>
        <v>1784.2427983539094</v>
      </c>
      <c r="T201" s="155" t="s">
        <v>238</v>
      </c>
    </row>
    <row r="202" spans="2:20" hidden="1">
      <c r="C202" s="155" t="s">
        <v>263</v>
      </c>
      <c r="D202" s="192">
        <f>ROUNDUP(+(E201/SQRT(L95^2+M95^2)),0)</f>
        <v>88</v>
      </c>
      <c r="E202" s="185"/>
      <c r="G202" s="202"/>
      <c r="H202" s="202"/>
      <c r="I202" s="203"/>
      <c r="J202" s="203">
        <f>0.5*(0.075+0.05)*0.075*C95*D202</f>
        <v>0.41249999999999998</v>
      </c>
      <c r="K202" s="203">
        <f>D202*C95*M95</f>
        <v>39.6</v>
      </c>
      <c r="L202" s="194"/>
      <c r="M202" s="201"/>
      <c r="N202" s="195"/>
      <c r="O202" s="194"/>
      <c r="P202" s="204"/>
      <c r="Q202" s="196"/>
      <c r="R202" s="191"/>
      <c r="S202" s="200"/>
    </row>
    <row r="203" spans="2:20" hidden="1">
      <c r="C203" s="155" t="s">
        <v>264</v>
      </c>
      <c r="D203" s="155">
        <f>ROUNDUP(+E201/1,0)</f>
        <v>89</v>
      </c>
    </row>
    <row r="204" spans="2:20">
      <c r="G204" s="211" t="s">
        <v>271</v>
      </c>
      <c r="H204" s="211" t="s">
        <v>272</v>
      </c>
      <c r="I204" s="211" t="s">
        <v>125</v>
      </c>
    </row>
    <row r="206" spans="2:20">
      <c r="B206" s="205"/>
      <c r="E206" s="205"/>
    </row>
    <row r="208" spans="2:20">
      <c r="E208" s="205"/>
    </row>
    <row r="210" spans="5:5">
      <c r="E210" s="205"/>
    </row>
    <row r="212" spans="5:5">
      <c r="E212" s="205"/>
    </row>
    <row r="227" spans="2:7">
      <c r="B227" s="205" t="s">
        <v>240</v>
      </c>
    </row>
    <row r="228" spans="2:7" ht="28.8">
      <c r="B228" s="212" t="s">
        <v>273</v>
      </c>
      <c r="C228" s="213">
        <v>4</v>
      </c>
    </row>
    <row r="230" spans="2:7">
      <c r="B230" s="155" t="s">
        <v>274</v>
      </c>
      <c r="C230" s="192"/>
    </row>
    <row r="231" spans="2:7">
      <c r="B231" s="155" t="s">
        <v>275</v>
      </c>
      <c r="C231" s="155">
        <v>0.5</v>
      </c>
    </row>
    <row r="232" spans="2:7">
      <c r="C232" s="192"/>
    </row>
    <row r="233" spans="2:7">
      <c r="B233" s="155" t="s">
        <v>276</v>
      </c>
      <c r="C233" s="155">
        <f>ROUNDUP(C228/C231,0)</f>
        <v>8</v>
      </c>
    </row>
    <row r="236" spans="2:7">
      <c r="B236" s="155" t="s">
        <v>277</v>
      </c>
      <c r="C236" s="155">
        <f>C233*0.16*0.5</f>
        <v>0.64</v>
      </c>
      <c r="E236" s="205" t="s">
        <v>278</v>
      </c>
    </row>
    <row r="237" spans="2:7">
      <c r="B237" s="155" t="s">
        <v>162</v>
      </c>
      <c r="C237" s="155">
        <f>((0.16*2)+(0.15*0.5*2))*C233</f>
        <v>3.76</v>
      </c>
    </row>
    <row r="239" spans="2:7">
      <c r="B239" s="155" t="s">
        <v>279</v>
      </c>
      <c r="C239" s="194">
        <v>2.12</v>
      </c>
      <c r="D239" s="214">
        <f>ROUNDUP(0.5/0.125,0)+1</f>
        <v>5</v>
      </c>
      <c r="E239" s="155">
        <f>C233</f>
        <v>8</v>
      </c>
      <c r="F239" s="155">
        <v>1.1000000000000001</v>
      </c>
      <c r="G239" s="155">
        <f>PRODUCT(C239:F239)</f>
        <v>93.280000000000015</v>
      </c>
    </row>
    <row r="240" spans="2:7">
      <c r="C240" s="155">
        <v>0.5</v>
      </c>
      <c r="D240" s="214">
        <f>ROUNDUP(C239/0.2+1,0)</f>
        <v>12</v>
      </c>
      <c r="E240" s="155">
        <f>C233</f>
        <v>8</v>
      </c>
      <c r="F240" s="155">
        <v>1.1000000000000001</v>
      </c>
      <c r="G240" s="155">
        <f>PRODUCT(C240:F240)</f>
        <v>52.800000000000004</v>
      </c>
    </row>
    <row r="242" spans="2:10">
      <c r="G242" s="155">
        <f>SUM(G239:G241)</f>
        <v>146.08000000000001</v>
      </c>
      <c r="H242" s="155">
        <f>ROUND(100/162,3)</f>
        <v>0.61699999999999999</v>
      </c>
      <c r="J242" s="194">
        <f>ROUNDUP(PRODUCT(G242:H242),0)</f>
        <v>91</v>
      </c>
    </row>
    <row r="249" spans="2:10">
      <c r="B249" s="205" t="s">
        <v>280</v>
      </c>
    </row>
    <row r="250" spans="2:10">
      <c r="C250" s="205" t="s">
        <v>271</v>
      </c>
      <c r="D250" s="205" t="s">
        <v>281</v>
      </c>
      <c r="F250" s="205" t="s">
        <v>119</v>
      </c>
    </row>
    <row r="251" spans="2:10">
      <c r="B251" s="205" t="s">
        <v>282</v>
      </c>
      <c r="C251" s="192">
        <f>E107</f>
        <v>0</v>
      </c>
      <c r="D251" s="192">
        <f>(C6+E6+E6)</f>
        <v>0.5</v>
      </c>
      <c r="F251" s="155">
        <f>C251*D251</f>
        <v>0</v>
      </c>
      <c r="G251" s="155">
        <v>1.1000000000000001</v>
      </c>
      <c r="H251" s="155">
        <f>F251*G251</f>
        <v>0</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D7F17-9336-48BB-A691-FEB1DC627D32}">
  <dimension ref="A1:T45"/>
  <sheetViews>
    <sheetView workbookViewId="0">
      <selection activeCell="E15" sqref="E15"/>
    </sheetView>
  </sheetViews>
  <sheetFormatPr defaultColWidth="9.109375" defaultRowHeight="14.4"/>
  <cols>
    <col min="1" max="1" width="19.5546875" style="1" bestFit="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2.33203125" style="1" customWidth="1"/>
    <col min="11" max="11" width="12.33203125" style="1" bestFit="1" customWidth="1"/>
    <col min="12" max="12" width="11.33203125" style="1" customWidth="1"/>
    <col min="13" max="13" width="11.5546875" style="1" bestFit="1" customWidth="1"/>
    <col min="14" max="14" width="9.109375" style="1"/>
    <col min="15" max="15" width="11.5546875" style="1" bestFit="1" customWidth="1"/>
    <col min="16" max="16384" width="9.109375" style="1"/>
  </cols>
  <sheetData>
    <row r="1" spans="1:20">
      <c r="A1" s="1" t="s">
        <v>456</v>
      </c>
      <c r="F1" s="684" t="s">
        <v>333</v>
      </c>
      <c r="G1" s="684"/>
      <c r="H1" s="2" t="s">
        <v>1</v>
      </c>
      <c r="I1" s="1" t="s">
        <v>283</v>
      </c>
      <c r="J1" s="265" t="s">
        <v>312</v>
      </c>
      <c r="K1" s="1" t="s">
        <v>306</v>
      </c>
      <c r="L1" s="1" t="s">
        <v>307</v>
      </c>
      <c r="M1" s="2" t="s">
        <v>310</v>
      </c>
      <c r="R1" s="265" t="s">
        <v>1</v>
      </c>
      <c r="S1" s="265" t="s">
        <v>336</v>
      </c>
    </row>
    <row r="2" spans="1:20">
      <c r="J2" s="265"/>
      <c r="P2" s="1" t="s">
        <v>313</v>
      </c>
      <c r="S2" s="1">
        <v>102</v>
      </c>
      <c r="T2" s="244"/>
    </row>
    <row r="3" spans="1:20">
      <c r="A3" s="2" t="s">
        <v>0</v>
      </c>
      <c r="B3" s="2"/>
      <c r="C3" s="2" t="s">
        <v>1</v>
      </c>
      <c r="D3" s="2"/>
      <c r="E3" s="2"/>
      <c r="F3" s="1" t="s">
        <v>330</v>
      </c>
      <c r="N3" s="2"/>
      <c r="O3" s="2"/>
      <c r="R3" s="1">
        <v>6</v>
      </c>
      <c r="S3" s="1">
        <v>67</v>
      </c>
    </row>
    <row r="4" spans="1:20">
      <c r="F4" s="1" t="s">
        <v>331</v>
      </c>
    </row>
    <row r="5" spans="1:20">
      <c r="F5" s="1" t="s">
        <v>305</v>
      </c>
      <c r="J5" s="265"/>
    </row>
    <row r="6" spans="1:20">
      <c r="A6" s="1" t="s">
        <v>2</v>
      </c>
      <c r="F6" s="1" t="s">
        <v>334</v>
      </c>
      <c r="J6" s="265"/>
      <c r="P6" s="1" t="s">
        <v>314</v>
      </c>
      <c r="R6" s="1">
        <v>30</v>
      </c>
    </row>
    <row r="7" spans="1:20">
      <c r="A7" s="1" t="s">
        <v>3</v>
      </c>
      <c r="F7" s="1" t="s">
        <v>335</v>
      </c>
      <c r="J7" s="265"/>
      <c r="R7" s="1">
        <v>40</v>
      </c>
    </row>
    <row r="8" spans="1:20">
      <c r="A8" s="1" t="s">
        <v>457</v>
      </c>
      <c r="B8" s="1">
        <f>68.12*1.1</f>
        <v>74.932000000000016</v>
      </c>
      <c r="J8" s="265"/>
    </row>
    <row r="9" spans="1:20">
      <c r="A9" s="1" t="s">
        <v>458</v>
      </c>
      <c r="B9" s="1">
        <f>96.8*1.1</f>
        <v>106.48</v>
      </c>
      <c r="F9" s="244" t="s">
        <v>459</v>
      </c>
      <c r="G9" s="244"/>
      <c r="J9" s="265"/>
    </row>
    <row r="10" spans="1:20">
      <c r="A10" s="1" t="s">
        <v>460</v>
      </c>
      <c r="J10" s="265"/>
      <c r="P10" s="1" t="s">
        <v>315</v>
      </c>
    </row>
    <row r="11" spans="1:20">
      <c r="F11" s="2" t="s">
        <v>304</v>
      </c>
      <c r="G11" s="2"/>
      <c r="H11" s="2" t="s">
        <v>1</v>
      </c>
      <c r="I11" s="1" t="s">
        <v>283</v>
      </c>
      <c r="J11" s="265" t="s">
        <v>312</v>
      </c>
      <c r="K11" s="1" t="s">
        <v>306</v>
      </c>
      <c r="L11" s="1" t="s">
        <v>307</v>
      </c>
      <c r="M11" s="2" t="s">
        <v>310</v>
      </c>
    </row>
    <row r="12" spans="1:20">
      <c r="A12" s="1" t="s">
        <v>461</v>
      </c>
    </row>
    <row r="13" spans="1:20">
      <c r="F13" s="1" t="s">
        <v>330</v>
      </c>
      <c r="H13" s="1">
        <v>7.55</v>
      </c>
      <c r="I13" s="1">
        <v>6</v>
      </c>
      <c r="K13" s="1">
        <v>4.75</v>
      </c>
      <c r="L13" s="1">
        <v>4.5</v>
      </c>
      <c r="M13" s="1">
        <v>1.7</v>
      </c>
    </row>
    <row r="14" spans="1:20">
      <c r="A14" s="243" t="s">
        <v>8</v>
      </c>
      <c r="F14" s="1" t="s">
        <v>331</v>
      </c>
      <c r="H14" s="1">
        <v>5</v>
      </c>
      <c r="I14" s="1">
        <v>6</v>
      </c>
      <c r="K14" s="1">
        <v>4.75</v>
      </c>
      <c r="L14" s="1">
        <v>4.5</v>
      </c>
      <c r="M14" s="1">
        <v>1.7</v>
      </c>
      <c r="P14" s="1" t="s">
        <v>316</v>
      </c>
    </row>
    <row r="15" spans="1:20">
      <c r="A15" s="243" t="s">
        <v>308</v>
      </c>
      <c r="F15" s="1" t="s">
        <v>305</v>
      </c>
      <c r="H15" s="1">
        <v>5.05</v>
      </c>
      <c r="I15" s="1">
        <v>6</v>
      </c>
      <c r="K15" s="1">
        <v>4.75</v>
      </c>
      <c r="L15" s="1">
        <v>4.5</v>
      </c>
      <c r="M15" s="1">
        <v>1.7</v>
      </c>
    </row>
    <row r="16" spans="1:20">
      <c r="A16" s="243" t="s">
        <v>311</v>
      </c>
      <c r="F16" s="1" t="s">
        <v>413</v>
      </c>
      <c r="H16" s="1">
        <v>5.05</v>
      </c>
      <c r="I16" s="1">
        <v>6</v>
      </c>
      <c r="K16" s="1">
        <v>4.75</v>
      </c>
      <c r="L16" s="1">
        <v>4.5</v>
      </c>
      <c r="M16" s="1">
        <v>1.7</v>
      </c>
    </row>
    <row r="17" spans="1:13">
      <c r="F17" s="1" t="s">
        <v>414</v>
      </c>
      <c r="H17" s="1">
        <v>5.05</v>
      </c>
      <c r="I17" s="1">
        <v>6</v>
      </c>
      <c r="K17" s="1">
        <v>4.75</v>
      </c>
      <c r="L17" s="1">
        <v>4.5</v>
      </c>
      <c r="M17" s="1">
        <v>1.7</v>
      </c>
    </row>
    <row r="18" spans="1:13">
      <c r="A18" s="1" t="s">
        <v>309</v>
      </c>
      <c r="F18" s="1" t="s">
        <v>462</v>
      </c>
      <c r="H18" s="1">
        <v>4.75</v>
      </c>
      <c r="I18" s="1">
        <v>6</v>
      </c>
      <c r="K18" s="1">
        <v>4.75</v>
      </c>
      <c r="L18" s="1">
        <v>4.5</v>
      </c>
      <c r="M18" s="1">
        <v>1.7</v>
      </c>
    </row>
    <row r="20" spans="1:13">
      <c r="A20" s="243" t="s">
        <v>8</v>
      </c>
    </row>
    <row r="21" spans="1:13">
      <c r="A21" s="243" t="s">
        <v>308</v>
      </c>
    </row>
    <row r="22" spans="1:13">
      <c r="A22" s="243" t="s">
        <v>311</v>
      </c>
      <c r="F22" s="1" t="str">
        <f>A12</f>
        <v>Gabion Wall Type 4</v>
      </c>
    </row>
    <row r="24" spans="1:13">
      <c r="A24" s="1" t="s">
        <v>328</v>
      </c>
      <c r="F24" s="1" t="s">
        <v>463</v>
      </c>
    </row>
    <row r="25" spans="1:13">
      <c r="F25" s="1" t="s">
        <v>464</v>
      </c>
    </row>
    <row r="26" spans="1:13">
      <c r="A26" s="243" t="s">
        <v>8</v>
      </c>
      <c r="F26" s="1" t="s">
        <v>465</v>
      </c>
    </row>
    <row r="27" spans="1:13">
      <c r="A27" s="243" t="s">
        <v>308</v>
      </c>
    </row>
    <row r="28" spans="1:13">
      <c r="A28" s="243" t="s">
        <v>311</v>
      </c>
    </row>
    <row r="29" spans="1:13">
      <c r="F29" s="1" t="s">
        <v>354</v>
      </c>
    </row>
    <row r="31" spans="1:13">
      <c r="F31" s="1" t="str">
        <f>A18</f>
        <v>Gabion Wall Type 3</v>
      </c>
    </row>
    <row r="33" spans="6:6">
      <c r="F33" s="1" t="s">
        <v>349</v>
      </c>
    </row>
    <row r="34" spans="6:6">
      <c r="F34" s="1" t="s">
        <v>350</v>
      </c>
    </row>
    <row r="35" spans="6:6">
      <c r="F35" s="1" t="s">
        <v>355</v>
      </c>
    </row>
    <row r="39" spans="6:6">
      <c r="F39" s="1" t="str">
        <f>A24</f>
        <v>Gabion Wall Type 5</v>
      </c>
    </row>
    <row r="41" spans="6:6">
      <c r="F41" s="1" t="s">
        <v>349</v>
      </c>
    </row>
    <row r="42" spans="6:6">
      <c r="F42" s="1" t="s">
        <v>350</v>
      </c>
    </row>
    <row r="43" spans="6:6">
      <c r="F43" s="1" t="s">
        <v>351</v>
      </c>
    </row>
    <row r="44" spans="6:6">
      <c r="F44" s="1" t="s">
        <v>352</v>
      </c>
    </row>
    <row r="45" spans="6:6">
      <c r="F45" s="1" t="s">
        <v>353</v>
      </c>
    </row>
  </sheetData>
  <mergeCells count="1">
    <mergeCell ref="F1:G1"/>
  </mergeCells>
  <pageMargins left="0.7" right="0.7" top="0.75" bottom="0.75" header="0.3" footer="0.3"/>
  <pageSetup paperSize="0" orientation="portrait" horizontalDpi="0" verticalDpi="0" copies="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A0C0E-B9B4-4430-A429-822AD06B0ED0}">
  <sheetPr>
    <tabColor rgb="FF00B050"/>
  </sheetPr>
  <dimension ref="A1:R243"/>
  <sheetViews>
    <sheetView view="pageBreakPreview" zoomScale="90" zoomScaleNormal="100" zoomScaleSheetLayoutView="90" workbookViewId="0">
      <pane ySplit="2" topLeftCell="A87" activePane="bottomLeft" state="frozen"/>
      <selection activeCell="B36" sqref="B36"/>
      <selection pane="bottomLeft" activeCell="B36" sqref="B36"/>
    </sheetView>
  </sheetViews>
  <sheetFormatPr defaultColWidth="9.109375" defaultRowHeight="13.2"/>
  <cols>
    <col min="1" max="1" width="26.5546875" style="78" customWidth="1"/>
    <col min="2" max="5" width="10.6640625" style="78" customWidth="1"/>
    <col min="6" max="7" width="12.6640625" style="78" customWidth="1"/>
    <col min="8" max="8" width="5.5546875" style="78" customWidth="1"/>
    <col min="9" max="10" width="12.6640625" style="78" customWidth="1"/>
    <col min="11" max="11" width="10.33203125" style="78" bestFit="1" customWidth="1"/>
    <col min="12" max="12" width="10" style="78" bestFit="1" customWidth="1"/>
    <col min="13" max="15" width="9.109375" style="78"/>
    <col min="16" max="16" width="11.109375" style="78" bestFit="1" customWidth="1"/>
    <col min="17" max="16384" width="9.109375" style="78"/>
  </cols>
  <sheetData>
    <row r="1" spans="1:12" ht="20.100000000000001" customHeight="1">
      <c r="A1" s="662" t="s">
        <v>427</v>
      </c>
      <c r="B1" s="663"/>
      <c r="C1" s="663"/>
      <c r="D1" s="663"/>
      <c r="E1" s="663"/>
      <c r="F1" s="663"/>
      <c r="G1" s="663"/>
      <c r="H1" s="663"/>
      <c r="I1" s="663"/>
      <c r="J1" s="664"/>
    </row>
    <row r="2" spans="1:12" s="81" customFormat="1" ht="30" customHeight="1">
      <c r="A2" s="79"/>
      <c r="B2" s="80" t="s">
        <v>136</v>
      </c>
      <c r="C2" s="80" t="s">
        <v>137</v>
      </c>
      <c r="D2" s="80" t="s">
        <v>9</v>
      </c>
      <c r="E2" s="80" t="s">
        <v>138</v>
      </c>
      <c r="F2" s="80" t="s">
        <v>139</v>
      </c>
      <c r="G2" s="80" t="s">
        <v>140</v>
      </c>
      <c r="H2" s="80" t="s">
        <v>141</v>
      </c>
      <c r="I2" s="80" t="s">
        <v>142</v>
      </c>
      <c r="J2" s="80" t="s">
        <v>143</v>
      </c>
      <c r="L2" s="82"/>
    </row>
    <row r="3" spans="1:12" ht="24.9" customHeight="1">
      <c r="A3" s="665" t="s">
        <v>144</v>
      </c>
      <c r="B3" s="666"/>
      <c r="C3" s="666"/>
      <c r="D3" s="666"/>
      <c r="E3" s="666"/>
      <c r="F3" s="666"/>
      <c r="G3" s="666"/>
      <c r="H3" s="666"/>
      <c r="I3" s="666"/>
      <c r="J3" s="667"/>
    </row>
    <row r="4" spans="1:12" ht="15">
      <c r="A4" s="668" t="s">
        <v>145</v>
      </c>
      <c r="B4" s="669"/>
      <c r="C4" s="669"/>
      <c r="D4" s="669"/>
      <c r="E4" s="669"/>
      <c r="F4" s="670"/>
      <c r="G4" s="83"/>
      <c r="H4" s="84"/>
      <c r="I4" s="83"/>
      <c r="J4" s="83"/>
    </row>
    <row r="5" spans="1:12" ht="15">
      <c r="A5" s="272" t="str">
        <f>'5Sheet1'!F1</f>
        <v xml:space="preserve">Nailing Area </v>
      </c>
      <c r="B5" s="86"/>
      <c r="C5" s="87"/>
      <c r="D5" s="88"/>
      <c r="E5" s="87"/>
      <c r="F5" s="86"/>
      <c r="G5" s="87"/>
      <c r="H5" s="87"/>
      <c r="I5" s="87"/>
      <c r="J5" s="89"/>
      <c r="L5" s="90"/>
    </row>
    <row r="6" spans="1:12" ht="15">
      <c r="A6" s="273" t="str">
        <f>'5Sheet1'!F3</f>
        <v>~CS02</v>
      </c>
      <c r="B6" s="91">
        <f>'5Sheet1'!H3</f>
        <v>16.43</v>
      </c>
      <c r="C6" s="91">
        <f>'5Sheet1'!I3</f>
        <v>11.35</v>
      </c>
      <c r="D6" s="88"/>
      <c r="E6" s="87"/>
      <c r="F6" s="86">
        <f>B6*C6</f>
        <v>186.48049999999998</v>
      </c>
      <c r="G6" s="87"/>
      <c r="H6" s="274" t="s">
        <v>119</v>
      </c>
      <c r="I6" s="89">
        <f>F6*1.1</f>
        <v>205.12854999999999</v>
      </c>
      <c r="J6" s="255">
        <f>ROUNDUP(I6,2)</f>
        <v>205.13</v>
      </c>
      <c r="L6" s="90"/>
    </row>
    <row r="7" spans="1:12" ht="15">
      <c r="A7" s="273" t="str">
        <f>'5Sheet1'!F4</f>
        <v>CS02-CS03</v>
      </c>
      <c r="B7" s="91">
        <f>'5Sheet1'!H4</f>
        <v>16.5</v>
      </c>
      <c r="C7" s="91">
        <f>'5Sheet1'!I4</f>
        <v>12.42</v>
      </c>
      <c r="D7" s="88"/>
      <c r="E7" s="87"/>
      <c r="F7" s="86">
        <f t="shared" ref="F7:F36" si="0">B7*C7</f>
        <v>204.93</v>
      </c>
      <c r="G7" s="87"/>
      <c r="H7" s="274" t="s">
        <v>119</v>
      </c>
      <c r="I7" s="89">
        <f t="shared" ref="I7:I36" si="1">F7*1.1</f>
        <v>225.42300000000003</v>
      </c>
      <c r="J7" s="255">
        <f t="shared" ref="J7:J36" si="2">ROUNDUP(I7,2)</f>
        <v>225.42999999999998</v>
      </c>
      <c r="L7" s="90"/>
    </row>
    <row r="8" spans="1:12" ht="15">
      <c r="A8" s="273" t="str">
        <f>'5Sheet1'!F5</f>
        <v>CS03~</v>
      </c>
      <c r="B8" s="91">
        <f>'5Sheet1'!H5</f>
        <v>6.67</v>
      </c>
      <c r="C8" s="91">
        <f>'5Sheet1'!I5</f>
        <v>11.3</v>
      </c>
      <c r="D8" s="88"/>
      <c r="E8" s="87"/>
      <c r="F8" s="86">
        <f t="shared" si="0"/>
        <v>75.371000000000009</v>
      </c>
      <c r="G8" s="87"/>
      <c r="H8" s="274" t="s">
        <v>119</v>
      </c>
      <c r="I8" s="89">
        <f t="shared" si="1"/>
        <v>82.908100000000019</v>
      </c>
      <c r="J8" s="255">
        <f t="shared" si="2"/>
        <v>82.910000000000011</v>
      </c>
      <c r="L8" s="90"/>
    </row>
    <row r="9" spans="1:12" ht="15">
      <c r="A9" s="273">
        <f>'5Sheet1'!F6</f>
        <v>0</v>
      </c>
      <c r="B9" s="91">
        <f>'5Sheet1'!H6</f>
        <v>0</v>
      </c>
      <c r="C9" s="91">
        <f>'5Sheet1'!I6</f>
        <v>0</v>
      </c>
      <c r="D9" s="88"/>
      <c r="E9" s="87"/>
      <c r="F9" s="86">
        <f t="shared" si="0"/>
        <v>0</v>
      </c>
      <c r="G9" s="87"/>
      <c r="H9" s="274" t="s">
        <v>119</v>
      </c>
      <c r="I9" s="89">
        <f t="shared" si="1"/>
        <v>0</v>
      </c>
      <c r="J9" s="255">
        <f t="shared" si="2"/>
        <v>0</v>
      </c>
      <c r="L9" s="90"/>
    </row>
    <row r="10" spans="1:12" ht="15">
      <c r="A10" s="273">
        <f>'5Sheet1'!F7</f>
        <v>0</v>
      </c>
      <c r="B10" s="91">
        <f>'5Sheet1'!H7</f>
        <v>0</v>
      </c>
      <c r="C10" s="91">
        <f>'5Sheet1'!I7</f>
        <v>0</v>
      </c>
      <c r="D10" s="88"/>
      <c r="E10" s="87"/>
      <c r="F10" s="86">
        <f t="shared" si="0"/>
        <v>0</v>
      </c>
      <c r="G10" s="87"/>
      <c r="H10" s="274" t="s">
        <v>119</v>
      </c>
      <c r="I10" s="89">
        <f t="shared" si="1"/>
        <v>0</v>
      </c>
      <c r="J10" s="255">
        <f t="shared" si="2"/>
        <v>0</v>
      </c>
      <c r="L10" s="90"/>
    </row>
    <row r="11" spans="1:12" ht="15">
      <c r="A11" s="95"/>
      <c r="B11" s="96"/>
      <c r="C11" s="86"/>
      <c r="D11" s="88"/>
      <c r="E11" s="87"/>
      <c r="F11" s="86"/>
      <c r="G11" s="87"/>
      <c r="H11" s="274"/>
      <c r="I11" s="89"/>
      <c r="J11" s="89"/>
      <c r="L11" s="90"/>
    </row>
    <row r="12" spans="1:12" ht="15">
      <c r="A12" s="273" t="str">
        <f>'5Sheet1'!F12</f>
        <v>Nailing Area 02</v>
      </c>
      <c r="B12" s="96"/>
      <c r="C12" s="86"/>
      <c r="D12" s="88"/>
      <c r="E12" s="87"/>
      <c r="F12" s="86"/>
      <c r="G12" s="87"/>
      <c r="H12" s="274"/>
      <c r="I12" s="89"/>
      <c r="J12" s="89"/>
      <c r="L12" s="90"/>
    </row>
    <row r="13" spans="1:12" ht="15">
      <c r="A13" s="273" t="str">
        <f>'5Sheet1'!F16</f>
        <v>~CS01</v>
      </c>
      <c r="B13" s="96">
        <f>'5Sheet1'!H16</f>
        <v>0</v>
      </c>
      <c r="C13" s="86">
        <f>'5Sheet1'!I16</f>
        <v>0</v>
      </c>
      <c r="D13" s="88"/>
      <c r="E13" s="87"/>
      <c r="F13" s="86">
        <f t="shared" si="0"/>
        <v>0</v>
      </c>
      <c r="G13" s="87"/>
      <c r="H13" s="274" t="s">
        <v>119</v>
      </c>
      <c r="I13" s="89">
        <f t="shared" si="1"/>
        <v>0</v>
      </c>
      <c r="J13" s="255">
        <f t="shared" si="2"/>
        <v>0</v>
      </c>
      <c r="L13" s="90"/>
    </row>
    <row r="14" spans="1:12" ht="15">
      <c r="A14" s="273" t="str">
        <f>'5Sheet1'!F17</f>
        <v>CS01-CS02</v>
      </c>
      <c r="B14" s="96">
        <f>'5Sheet1'!H17</f>
        <v>0</v>
      </c>
      <c r="C14" s="86">
        <f>'5Sheet1'!I17</f>
        <v>0</v>
      </c>
      <c r="D14" s="88"/>
      <c r="E14" s="87"/>
      <c r="F14" s="86">
        <f t="shared" si="0"/>
        <v>0</v>
      </c>
      <c r="G14" s="87"/>
      <c r="H14" s="274" t="s">
        <v>119</v>
      </c>
      <c r="I14" s="89">
        <f t="shared" si="1"/>
        <v>0</v>
      </c>
      <c r="J14" s="255">
        <f t="shared" si="2"/>
        <v>0</v>
      </c>
      <c r="L14" s="90"/>
    </row>
    <row r="15" spans="1:12" ht="15">
      <c r="A15" s="273" t="str">
        <f>'5Sheet1'!F18</f>
        <v>CS02-CS03</v>
      </c>
      <c r="B15" s="96">
        <f>'5Sheet1'!H18</f>
        <v>0</v>
      </c>
      <c r="C15" s="86">
        <f>'5Sheet1'!I18</f>
        <v>0</v>
      </c>
      <c r="D15" s="88"/>
      <c r="E15" s="87"/>
      <c r="F15" s="86">
        <f t="shared" si="0"/>
        <v>0</v>
      </c>
      <c r="G15" s="87"/>
      <c r="H15" s="274" t="s">
        <v>119</v>
      </c>
      <c r="I15" s="89">
        <f t="shared" si="1"/>
        <v>0</v>
      </c>
      <c r="J15" s="255">
        <f t="shared" si="2"/>
        <v>0</v>
      </c>
      <c r="L15" s="90"/>
    </row>
    <row r="16" spans="1:12" ht="15">
      <c r="A16" s="273" t="str">
        <f>'5Sheet1'!F19</f>
        <v>CS03~</v>
      </c>
      <c r="B16" s="96">
        <f>'5Sheet1'!H19</f>
        <v>0</v>
      </c>
      <c r="C16" s="86">
        <f>'5Sheet1'!I19</f>
        <v>0</v>
      </c>
      <c r="D16" s="88"/>
      <c r="E16" s="87"/>
      <c r="F16" s="86">
        <f t="shared" si="0"/>
        <v>0</v>
      </c>
      <c r="G16" s="87"/>
      <c r="H16" s="274" t="s">
        <v>119</v>
      </c>
      <c r="I16" s="89">
        <f t="shared" si="1"/>
        <v>0</v>
      </c>
      <c r="J16" s="255">
        <f t="shared" si="2"/>
        <v>0</v>
      </c>
      <c r="L16" s="90"/>
    </row>
    <row r="17" spans="1:12" ht="15">
      <c r="A17" s="273"/>
      <c r="B17" s="96"/>
      <c r="C17" s="86"/>
      <c r="D17" s="88"/>
      <c r="E17" s="87"/>
      <c r="F17" s="86"/>
      <c r="G17" s="87"/>
      <c r="H17" s="274"/>
      <c r="I17" s="89"/>
      <c r="J17" s="89"/>
      <c r="L17" s="90"/>
    </row>
    <row r="18" spans="1:12" ht="15">
      <c r="A18" s="273" t="str">
        <f>'5Sheet1'!F21</f>
        <v>Gabion Wall Type 2</v>
      </c>
      <c r="B18" s="96"/>
      <c r="C18" s="86"/>
      <c r="D18" s="88"/>
      <c r="E18" s="87"/>
      <c r="F18" s="86"/>
      <c r="G18" s="87"/>
      <c r="H18" s="274"/>
      <c r="I18" s="89"/>
      <c r="J18" s="89"/>
      <c r="L18" s="90"/>
    </row>
    <row r="19" spans="1:12" ht="15">
      <c r="A19" s="273" t="str">
        <f>'5Sheet1'!F23</f>
        <v>~CS02</v>
      </c>
      <c r="B19" s="96">
        <f>'5Sheet1'!H23</f>
        <v>0</v>
      </c>
      <c r="C19" s="86">
        <f>'5Sheet1'!I23</f>
        <v>0</v>
      </c>
      <c r="D19" s="88"/>
      <c r="E19" s="87"/>
      <c r="F19" s="86">
        <f t="shared" si="0"/>
        <v>0</v>
      </c>
      <c r="G19" s="87"/>
      <c r="H19" s="274" t="s">
        <v>119</v>
      </c>
      <c r="I19" s="89">
        <f t="shared" si="1"/>
        <v>0</v>
      </c>
      <c r="J19" s="255">
        <f t="shared" si="2"/>
        <v>0</v>
      </c>
      <c r="L19" s="90"/>
    </row>
    <row r="20" spans="1:12" ht="15">
      <c r="A20" s="273" t="str">
        <f>'5Sheet1'!F24</f>
        <v>CS02-CS03</v>
      </c>
      <c r="B20" s="96">
        <f>'5Sheet1'!H24</f>
        <v>0</v>
      </c>
      <c r="C20" s="86">
        <f>'5Sheet1'!I24</f>
        <v>0</v>
      </c>
      <c r="D20" s="88"/>
      <c r="E20" s="87"/>
      <c r="F20" s="86">
        <f t="shared" si="0"/>
        <v>0</v>
      </c>
      <c r="G20" s="87"/>
      <c r="H20" s="274" t="s">
        <v>119</v>
      </c>
      <c r="I20" s="89">
        <f t="shared" si="1"/>
        <v>0</v>
      </c>
      <c r="J20" s="255">
        <f t="shared" si="2"/>
        <v>0</v>
      </c>
      <c r="L20" s="90"/>
    </row>
    <row r="21" spans="1:12" ht="15">
      <c r="A21" s="273" t="str">
        <f>'5Sheet1'!F25</f>
        <v>CS03-CS04</v>
      </c>
      <c r="B21" s="96">
        <f>'5Sheet1'!H25</f>
        <v>0</v>
      </c>
      <c r="C21" s="86">
        <f>'5Sheet1'!I25</f>
        <v>0</v>
      </c>
      <c r="D21" s="88"/>
      <c r="E21" s="87"/>
      <c r="F21" s="86">
        <f t="shared" si="0"/>
        <v>0</v>
      </c>
      <c r="G21" s="87"/>
      <c r="H21" s="274" t="s">
        <v>119</v>
      </c>
      <c r="I21" s="89">
        <f t="shared" si="1"/>
        <v>0</v>
      </c>
      <c r="J21" s="255">
        <f t="shared" si="2"/>
        <v>0</v>
      </c>
      <c r="L21" s="90"/>
    </row>
    <row r="22" spans="1:12" ht="15">
      <c r="A22" s="273" t="str">
        <f>'5Sheet1'!F26</f>
        <v>CS04-CS05</v>
      </c>
      <c r="B22" s="96">
        <f>'5Sheet1'!H26</f>
        <v>0</v>
      </c>
      <c r="C22" s="86">
        <f>'5Sheet1'!I26</f>
        <v>0</v>
      </c>
      <c r="D22" s="88"/>
      <c r="E22" s="87"/>
      <c r="F22" s="86">
        <f t="shared" si="0"/>
        <v>0</v>
      </c>
      <c r="G22" s="87"/>
      <c r="H22" s="274" t="s">
        <v>119</v>
      </c>
      <c r="I22" s="89">
        <f t="shared" si="1"/>
        <v>0</v>
      </c>
      <c r="J22" s="255">
        <f t="shared" si="2"/>
        <v>0</v>
      </c>
      <c r="L22" s="90"/>
    </row>
    <row r="23" spans="1:12" ht="15">
      <c r="A23" s="273" t="str">
        <f>'5Sheet1'!F27</f>
        <v>CS05-CS06</v>
      </c>
      <c r="B23" s="96">
        <f>'5Sheet1'!H27</f>
        <v>0</v>
      </c>
      <c r="C23" s="86">
        <f>'5Sheet1'!I27</f>
        <v>0</v>
      </c>
      <c r="D23" s="88"/>
      <c r="E23" s="87"/>
      <c r="F23" s="86">
        <f t="shared" si="0"/>
        <v>0</v>
      </c>
      <c r="G23" s="87"/>
      <c r="H23" s="274" t="s">
        <v>119</v>
      </c>
      <c r="I23" s="89">
        <f t="shared" si="1"/>
        <v>0</v>
      </c>
      <c r="J23" s="255">
        <f t="shared" si="2"/>
        <v>0</v>
      </c>
      <c r="L23" s="90"/>
    </row>
    <row r="24" spans="1:12" ht="15">
      <c r="A24" s="273" t="str">
        <f>'5Sheet1'!F28</f>
        <v>CS06~</v>
      </c>
      <c r="B24" s="96">
        <f>'5Sheet1'!H28</f>
        <v>0</v>
      </c>
      <c r="C24" s="86">
        <f>'5Sheet1'!I28</f>
        <v>0</v>
      </c>
      <c r="D24" s="88"/>
      <c r="E24" s="87"/>
      <c r="F24" s="86">
        <f t="shared" si="0"/>
        <v>0</v>
      </c>
      <c r="G24" s="87"/>
      <c r="H24" s="274" t="s">
        <v>119</v>
      </c>
      <c r="I24" s="89">
        <f t="shared" si="1"/>
        <v>0</v>
      </c>
      <c r="J24" s="255">
        <f t="shared" si="2"/>
        <v>0</v>
      </c>
      <c r="L24" s="90"/>
    </row>
    <row r="25" spans="1:12" ht="15">
      <c r="A25" s="273"/>
      <c r="B25" s="96"/>
      <c r="C25" s="86"/>
      <c r="D25" s="88"/>
      <c r="E25" s="87"/>
      <c r="F25" s="86"/>
      <c r="G25" s="87"/>
      <c r="H25" s="274"/>
      <c r="I25" s="89"/>
      <c r="J25" s="89"/>
      <c r="L25" s="90"/>
    </row>
    <row r="26" spans="1:12" ht="15">
      <c r="A26" s="273" t="str">
        <f>'5Sheet1'!F30</f>
        <v>Gabion Wall Type 3</v>
      </c>
      <c r="B26" s="96"/>
      <c r="C26" s="86"/>
      <c r="D26" s="88"/>
      <c r="E26" s="87"/>
      <c r="F26" s="86"/>
      <c r="G26" s="87"/>
      <c r="H26" s="274"/>
      <c r="I26" s="89"/>
      <c r="J26" s="89"/>
      <c r="L26" s="90"/>
    </row>
    <row r="27" spans="1:12" ht="15">
      <c r="A27" s="273" t="str">
        <f>'5Sheet1'!F32</f>
        <v>~CS05</v>
      </c>
      <c r="B27" s="96">
        <f>'5Sheet1'!H32</f>
        <v>0</v>
      </c>
      <c r="C27" s="86">
        <f>'5Sheet1'!I32</f>
        <v>0</v>
      </c>
      <c r="D27" s="88"/>
      <c r="E27" s="87"/>
      <c r="F27" s="86">
        <f t="shared" si="0"/>
        <v>0</v>
      </c>
      <c r="G27" s="87"/>
      <c r="H27" s="274" t="s">
        <v>119</v>
      </c>
      <c r="I27" s="89">
        <f t="shared" si="1"/>
        <v>0</v>
      </c>
      <c r="J27" s="255">
        <f t="shared" si="2"/>
        <v>0</v>
      </c>
      <c r="L27" s="90"/>
    </row>
    <row r="28" spans="1:12" ht="15">
      <c r="A28" s="273" t="str">
        <f>'5Sheet1'!F33</f>
        <v>CS05-CS06</v>
      </c>
      <c r="B28" s="96">
        <f>'5Sheet1'!H33</f>
        <v>0</v>
      </c>
      <c r="C28" s="86">
        <f>'5Sheet1'!I33</f>
        <v>0</v>
      </c>
      <c r="D28" s="88"/>
      <c r="E28" s="87"/>
      <c r="F28" s="86">
        <f t="shared" si="0"/>
        <v>0</v>
      </c>
      <c r="G28" s="87"/>
      <c r="H28" s="274" t="s">
        <v>119</v>
      </c>
      <c r="I28" s="89">
        <f t="shared" si="1"/>
        <v>0</v>
      </c>
      <c r="J28" s="255">
        <f t="shared" si="2"/>
        <v>0</v>
      </c>
      <c r="L28" s="90"/>
    </row>
    <row r="29" spans="1:12" ht="15">
      <c r="A29" s="273" t="str">
        <f>'5Sheet1'!F34</f>
        <v>CS06~</v>
      </c>
      <c r="B29" s="96">
        <f>'5Sheet1'!H34</f>
        <v>0</v>
      </c>
      <c r="C29" s="86">
        <f>'5Sheet1'!I34</f>
        <v>0</v>
      </c>
      <c r="D29" s="88"/>
      <c r="E29" s="87"/>
      <c r="F29" s="86">
        <f t="shared" si="0"/>
        <v>0</v>
      </c>
      <c r="G29" s="87"/>
      <c r="H29" s="274" t="s">
        <v>119</v>
      </c>
      <c r="I29" s="89">
        <f t="shared" si="1"/>
        <v>0</v>
      </c>
      <c r="J29" s="255">
        <f t="shared" si="2"/>
        <v>0</v>
      </c>
      <c r="L29" s="90"/>
    </row>
    <row r="30" spans="1:12" ht="15">
      <c r="A30" s="273"/>
      <c r="B30" s="96"/>
      <c r="C30" s="86"/>
      <c r="D30" s="88"/>
      <c r="E30" s="87"/>
      <c r="F30" s="86"/>
      <c r="G30" s="87"/>
      <c r="H30" s="274"/>
      <c r="I30" s="89"/>
      <c r="J30" s="89"/>
      <c r="L30" s="90"/>
    </row>
    <row r="31" spans="1:12" ht="15">
      <c r="A31" s="273" t="str">
        <f>'5Sheet1'!F38</f>
        <v>Gabion Wall Type 5</v>
      </c>
      <c r="B31" s="96"/>
      <c r="C31" s="86"/>
      <c r="D31" s="88"/>
      <c r="E31" s="87"/>
      <c r="F31" s="86"/>
      <c r="G31" s="87"/>
      <c r="H31" s="274"/>
      <c r="I31" s="89"/>
      <c r="J31" s="89"/>
      <c r="L31" s="90"/>
    </row>
    <row r="32" spans="1:12" ht="15">
      <c r="A32" s="273" t="str">
        <f>'5Sheet1'!F40</f>
        <v>~CS05</v>
      </c>
      <c r="B32" s="96">
        <f>'5Sheet1'!H40</f>
        <v>0</v>
      </c>
      <c r="C32" s="86">
        <f>'5Sheet1'!I40</f>
        <v>0</v>
      </c>
      <c r="D32" s="88"/>
      <c r="E32" s="87"/>
      <c r="F32" s="86">
        <f t="shared" si="0"/>
        <v>0</v>
      </c>
      <c r="G32" s="87"/>
      <c r="H32" s="274" t="s">
        <v>119</v>
      </c>
      <c r="I32" s="89">
        <f t="shared" si="1"/>
        <v>0</v>
      </c>
      <c r="J32" s="255">
        <f t="shared" si="2"/>
        <v>0</v>
      </c>
      <c r="L32" s="90"/>
    </row>
    <row r="33" spans="1:12" ht="15">
      <c r="A33" s="273" t="str">
        <f>'5Sheet1'!F41</f>
        <v>CS05-CS06</v>
      </c>
      <c r="B33" s="96">
        <f>'5Sheet1'!H41</f>
        <v>0</v>
      </c>
      <c r="C33" s="86">
        <f>'5Sheet1'!I41</f>
        <v>0</v>
      </c>
      <c r="D33" s="88"/>
      <c r="E33" s="87"/>
      <c r="F33" s="86">
        <f t="shared" si="0"/>
        <v>0</v>
      </c>
      <c r="G33" s="87"/>
      <c r="H33" s="274" t="s">
        <v>119</v>
      </c>
      <c r="I33" s="89">
        <f t="shared" si="1"/>
        <v>0</v>
      </c>
      <c r="J33" s="255">
        <f t="shared" si="2"/>
        <v>0</v>
      </c>
      <c r="L33" s="90"/>
    </row>
    <row r="34" spans="1:12" ht="15">
      <c r="A34" s="273" t="str">
        <f>'5Sheet1'!F42</f>
        <v>CS06-CS07</v>
      </c>
      <c r="B34" s="96">
        <f>'5Sheet1'!H42</f>
        <v>0</v>
      </c>
      <c r="C34" s="86">
        <f>'5Sheet1'!I42</f>
        <v>0</v>
      </c>
      <c r="D34" s="88"/>
      <c r="E34" s="87"/>
      <c r="F34" s="86">
        <f t="shared" si="0"/>
        <v>0</v>
      </c>
      <c r="G34" s="87"/>
      <c r="H34" s="274" t="s">
        <v>119</v>
      </c>
      <c r="I34" s="89">
        <f t="shared" si="1"/>
        <v>0</v>
      </c>
      <c r="J34" s="255">
        <f t="shared" si="2"/>
        <v>0</v>
      </c>
      <c r="L34" s="90"/>
    </row>
    <row r="35" spans="1:12" ht="15">
      <c r="A35" s="273" t="str">
        <f>'5Sheet1'!F43</f>
        <v>CS07-CS08</v>
      </c>
      <c r="B35" s="96">
        <f>'5Sheet1'!H43</f>
        <v>0</v>
      </c>
      <c r="C35" s="86">
        <f>'5Sheet1'!I43</f>
        <v>0</v>
      </c>
      <c r="D35" s="88"/>
      <c r="E35" s="87"/>
      <c r="F35" s="86">
        <f t="shared" si="0"/>
        <v>0</v>
      </c>
      <c r="G35" s="87"/>
      <c r="H35" s="274" t="s">
        <v>119</v>
      </c>
      <c r="I35" s="89">
        <f t="shared" si="1"/>
        <v>0</v>
      </c>
      <c r="J35" s="255">
        <f t="shared" si="2"/>
        <v>0</v>
      </c>
      <c r="L35" s="90"/>
    </row>
    <row r="36" spans="1:12" ht="15">
      <c r="A36" s="273" t="str">
        <f>'5Sheet1'!F44</f>
        <v>CS08~</v>
      </c>
      <c r="B36" s="96">
        <f>'5Sheet1'!H44</f>
        <v>0</v>
      </c>
      <c r="C36" s="86">
        <f>'5Sheet1'!I44</f>
        <v>0</v>
      </c>
      <c r="D36" s="88"/>
      <c r="E36" s="87"/>
      <c r="F36" s="86">
        <f t="shared" si="0"/>
        <v>0</v>
      </c>
      <c r="G36" s="87"/>
      <c r="H36" s="274" t="s">
        <v>119</v>
      </c>
      <c r="I36" s="89">
        <f t="shared" si="1"/>
        <v>0</v>
      </c>
      <c r="J36" s="255">
        <f t="shared" si="2"/>
        <v>0</v>
      </c>
      <c r="L36" s="90"/>
    </row>
    <row r="37" spans="1:12" ht="15">
      <c r="A37" s="273"/>
      <c r="B37" s="96"/>
      <c r="C37" s="86"/>
      <c r="D37" s="88"/>
      <c r="E37" s="87"/>
      <c r="F37" s="86"/>
      <c r="G37" s="87"/>
      <c r="H37" s="87"/>
      <c r="I37" s="89"/>
      <c r="J37" s="89"/>
      <c r="L37" s="90"/>
    </row>
    <row r="38" spans="1:12" ht="15">
      <c r="A38" s="92"/>
      <c r="B38" s="86"/>
      <c r="C38" s="86"/>
      <c r="D38" s="88"/>
      <c r="E38" s="87"/>
      <c r="F38" s="86"/>
      <c r="G38" s="87"/>
      <c r="H38" s="87"/>
      <c r="I38" s="89"/>
      <c r="J38" s="253">
        <f>SUM(J6:J37)</f>
        <v>513.46999999999991</v>
      </c>
      <c r="L38" s="90"/>
    </row>
    <row r="39" spans="1:12" ht="15">
      <c r="A39" s="95"/>
      <c r="B39" s="96"/>
      <c r="C39" s="97"/>
      <c r="D39" s="98"/>
      <c r="E39" s="99"/>
      <c r="F39" s="96"/>
      <c r="G39" s="99"/>
      <c r="H39" s="99"/>
      <c r="I39" s="100"/>
      <c r="J39" s="101"/>
    </row>
    <row r="40" spans="1:12" ht="15">
      <c r="A40" s="665" t="s">
        <v>147</v>
      </c>
      <c r="B40" s="666"/>
      <c r="C40" s="666"/>
      <c r="D40" s="666"/>
      <c r="E40" s="666"/>
      <c r="F40" s="666"/>
      <c r="G40" s="666"/>
      <c r="H40" s="666"/>
      <c r="I40" s="666"/>
      <c r="J40" s="667"/>
    </row>
    <row r="41" spans="1:12" ht="15">
      <c r="A41" s="671" t="s">
        <v>148</v>
      </c>
      <c r="B41" s="672"/>
      <c r="C41" s="672"/>
      <c r="D41" s="672"/>
      <c r="E41" s="672"/>
      <c r="F41" s="673"/>
      <c r="G41" s="83"/>
      <c r="H41" s="84"/>
      <c r="I41" s="84"/>
      <c r="J41" s="83"/>
      <c r="K41" s="102"/>
    </row>
    <row r="42" spans="1:12" ht="15">
      <c r="A42" s="671" t="s">
        <v>149</v>
      </c>
      <c r="B42" s="672"/>
      <c r="C42" s="672"/>
      <c r="D42" s="672"/>
      <c r="E42" s="672"/>
      <c r="F42" s="673"/>
      <c r="G42" s="83"/>
      <c r="H42" s="84"/>
      <c r="I42" s="83"/>
      <c r="J42" s="83"/>
      <c r="L42" s="90"/>
    </row>
    <row r="43" spans="1:12" ht="15">
      <c r="A43" s="671" t="s">
        <v>150</v>
      </c>
      <c r="B43" s="672"/>
      <c r="C43" s="672"/>
      <c r="D43" s="672"/>
      <c r="E43" s="672"/>
      <c r="F43" s="673"/>
      <c r="G43" s="103"/>
      <c r="H43" s="104"/>
      <c r="I43" s="103"/>
      <c r="J43" s="103"/>
      <c r="L43" s="90"/>
    </row>
    <row r="44" spans="1:12" ht="15">
      <c r="A44" s="92" t="s">
        <v>151</v>
      </c>
      <c r="B44" s="86"/>
      <c r="C44" s="86"/>
      <c r="D44" s="88"/>
      <c r="E44" s="87"/>
      <c r="F44" s="86"/>
      <c r="G44" s="87"/>
      <c r="H44" s="87"/>
      <c r="I44" s="89"/>
      <c r="J44" s="89"/>
      <c r="L44" s="90"/>
    </row>
    <row r="45" spans="1:12" ht="15">
      <c r="A45" s="273" t="str">
        <f>'5Sheet1'!F23</f>
        <v>~CS02</v>
      </c>
      <c r="B45" s="96">
        <f>B19</f>
        <v>0</v>
      </c>
      <c r="C45" s="86">
        <f>'5Sheet1'!M23</f>
        <v>0</v>
      </c>
      <c r="D45" s="88"/>
      <c r="E45" s="87"/>
      <c r="F45" s="86"/>
      <c r="G45" s="87"/>
      <c r="H45" s="87"/>
      <c r="I45" s="89"/>
      <c r="J45" s="89"/>
      <c r="L45" s="90"/>
    </row>
    <row r="46" spans="1:12" ht="15">
      <c r="A46" s="273" t="str">
        <f>'5Sheet1'!F24</f>
        <v>CS02-CS03</v>
      </c>
      <c r="B46" s="96">
        <f t="shared" ref="B46:B50" si="3">B20</f>
        <v>0</v>
      </c>
      <c r="C46" s="86">
        <f>'5Sheet1'!M24</f>
        <v>0</v>
      </c>
      <c r="D46" s="88"/>
      <c r="E46" s="87"/>
      <c r="F46" s="86">
        <f>B46*C46</f>
        <v>0</v>
      </c>
      <c r="G46" s="87"/>
      <c r="H46" s="87" t="s">
        <v>146</v>
      </c>
      <c r="I46" s="89">
        <f>F46*1.1</f>
        <v>0</v>
      </c>
      <c r="J46" s="255">
        <f>ROUNDUP(I46,2)</f>
        <v>0</v>
      </c>
      <c r="L46" s="90"/>
    </row>
    <row r="47" spans="1:12" ht="15">
      <c r="A47" s="273" t="str">
        <f>'5Sheet1'!F25</f>
        <v>CS03-CS04</v>
      </c>
      <c r="B47" s="96">
        <f t="shared" si="3"/>
        <v>0</v>
      </c>
      <c r="C47" s="86">
        <f>'5Sheet1'!M25</f>
        <v>0</v>
      </c>
      <c r="D47" s="88"/>
      <c r="E47" s="87"/>
      <c r="F47" s="86">
        <f t="shared" ref="F47:F50" si="4">B47*C47</f>
        <v>0</v>
      </c>
      <c r="G47" s="87"/>
      <c r="H47" s="87" t="s">
        <v>146</v>
      </c>
      <c r="I47" s="89">
        <f t="shared" ref="I47:I50" si="5">F47*1.1</f>
        <v>0</v>
      </c>
      <c r="J47" s="255">
        <f t="shared" ref="J47:J63" si="6">ROUNDUP(I47,2)</f>
        <v>0</v>
      </c>
      <c r="L47" s="90"/>
    </row>
    <row r="48" spans="1:12" ht="15">
      <c r="A48" s="273" t="str">
        <f>'5Sheet1'!F26</f>
        <v>CS04-CS05</v>
      </c>
      <c r="B48" s="96">
        <f t="shared" si="3"/>
        <v>0</v>
      </c>
      <c r="C48" s="86">
        <f>'5Sheet1'!M26</f>
        <v>0</v>
      </c>
      <c r="D48" s="88"/>
      <c r="E48" s="87"/>
      <c r="F48" s="86">
        <f t="shared" si="4"/>
        <v>0</v>
      </c>
      <c r="G48" s="87"/>
      <c r="H48" s="87" t="s">
        <v>146</v>
      </c>
      <c r="I48" s="89">
        <f t="shared" si="5"/>
        <v>0</v>
      </c>
      <c r="J48" s="255">
        <f t="shared" si="6"/>
        <v>0</v>
      </c>
      <c r="L48" s="90"/>
    </row>
    <row r="49" spans="1:12" ht="15">
      <c r="A49" s="273" t="str">
        <f>'5Sheet1'!F27</f>
        <v>CS05-CS06</v>
      </c>
      <c r="B49" s="96">
        <f t="shared" si="3"/>
        <v>0</v>
      </c>
      <c r="C49" s="86">
        <f>'5Sheet1'!M27</f>
        <v>0</v>
      </c>
      <c r="D49" s="88"/>
      <c r="E49" s="87"/>
      <c r="F49" s="86">
        <f t="shared" si="4"/>
        <v>0</v>
      </c>
      <c r="G49" s="87"/>
      <c r="H49" s="87" t="s">
        <v>146</v>
      </c>
      <c r="I49" s="89">
        <f t="shared" si="5"/>
        <v>0</v>
      </c>
      <c r="J49" s="255">
        <f t="shared" si="6"/>
        <v>0</v>
      </c>
      <c r="L49" s="90"/>
    </row>
    <row r="50" spans="1:12" ht="15">
      <c r="A50" s="273" t="str">
        <f>'5Sheet1'!F28</f>
        <v>CS06~</v>
      </c>
      <c r="B50" s="96">
        <f t="shared" si="3"/>
        <v>0</v>
      </c>
      <c r="C50" s="86">
        <f>'5Sheet1'!M28</f>
        <v>0</v>
      </c>
      <c r="D50" s="88"/>
      <c r="E50" s="87"/>
      <c r="F50" s="86">
        <f t="shared" si="4"/>
        <v>0</v>
      </c>
      <c r="G50" s="87"/>
      <c r="H50" s="87" t="s">
        <v>146</v>
      </c>
      <c r="I50" s="89">
        <f t="shared" si="5"/>
        <v>0</v>
      </c>
      <c r="J50" s="255">
        <f t="shared" si="6"/>
        <v>0</v>
      </c>
      <c r="L50" s="90"/>
    </row>
    <row r="51" spans="1:12" ht="15">
      <c r="A51" s="273"/>
      <c r="B51" s="96"/>
      <c r="C51" s="86"/>
      <c r="D51" s="88"/>
      <c r="E51" s="87"/>
      <c r="F51" s="86"/>
      <c r="G51" s="87"/>
      <c r="H51" s="87"/>
      <c r="I51" s="89"/>
      <c r="J51" s="255"/>
      <c r="L51" s="90"/>
    </row>
    <row r="52" spans="1:12" ht="15">
      <c r="A52" s="273"/>
      <c r="B52" s="96"/>
      <c r="C52" s="86"/>
      <c r="D52" s="88"/>
      <c r="E52" s="87"/>
      <c r="F52" s="86"/>
      <c r="G52" s="87"/>
      <c r="H52" s="87"/>
      <c r="I52" s="89"/>
      <c r="J52" s="255"/>
      <c r="L52" s="90"/>
    </row>
    <row r="53" spans="1:12" ht="15">
      <c r="A53" s="273" t="str">
        <f t="shared" ref="A53:B63" si="7">A26</f>
        <v>Gabion Wall Type 3</v>
      </c>
      <c r="B53" s="96"/>
      <c r="C53" s="86"/>
      <c r="D53" s="88"/>
      <c r="E53" s="87"/>
      <c r="F53" s="86"/>
      <c r="G53" s="87"/>
      <c r="H53" s="87"/>
      <c r="I53" s="89"/>
      <c r="J53" s="255"/>
      <c r="L53" s="90"/>
    </row>
    <row r="54" spans="1:12" ht="15">
      <c r="A54" s="273" t="str">
        <f t="shared" si="7"/>
        <v>~CS05</v>
      </c>
      <c r="B54" s="96">
        <f t="shared" si="7"/>
        <v>0</v>
      </c>
      <c r="C54" s="86">
        <f>'5Sheet1'!M32</f>
        <v>0</v>
      </c>
      <c r="D54" s="88"/>
      <c r="E54" s="87"/>
      <c r="F54" s="86">
        <f t="shared" ref="F54:F63" si="8">B54*C54</f>
        <v>0</v>
      </c>
      <c r="G54" s="87"/>
      <c r="H54" s="87" t="s">
        <v>146</v>
      </c>
      <c r="I54" s="89">
        <f t="shared" ref="I54:I63" si="9">F54*1.1</f>
        <v>0</v>
      </c>
      <c r="J54" s="255">
        <f t="shared" si="6"/>
        <v>0</v>
      </c>
      <c r="L54" s="90"/>
    </row>
    <row r="55" spans="1:12" ht="15">
      <c r="A55" s="273" t="str">
        <f t="shared" si="7"/>
        <v>CS05-CS06</v>
      </c>
      <c r="B55" s="96">
        <f t="shared" si="7"/>
        <v>0</v>
      </c>
      <c r="C55" s="86">
        <f>'5Sheet1'!M33</f>
        <v>0</v>
      </c>
      <c r="D55" s="88"/>
      <c r="E55" s="87"/>
      <c r="F55" s="86">
        <f t="shared" si="8"/>
        <v>0</v>
      </c>
      <c r="G55" s="87"/>
      <c r="H55" s="87" t="s">
        <v>146</v>
      </c>
      <c r="I55" s="89">
        <f t="shared" si="9"/>
        <v>0</v>
      </c>
      <c r="J55" s="255">
        <f t="shared" si="6"/>
        <v>0</v>
      </c>
      <c r="L55" s="90"/>
    </row>
    <row r="56" spans="1:12" ht="15">
      <c r="A56" s="273" t="str">
        <f t="shared" si="7"/>
        <v>CS06~</v>
      </c>
      <c r="B56" s="96">
        <f t="shared" si="7"/>
        <v>0</v>
      </c>
      <c r="C56" s="86">
        <f>'5Sheet1'!M34</f>
        <v>0</v>
      </c>
      <c r="D56" s="88"/>
      <c r="E56" s="87"/>
      <c r="F56" s="86">
        <f t="shared" si="8"/>
        <v>0</v>
      </c>
      <c r="G56" s="87"/>
      <c r="H56" s="87" t="s">
        <v>146</v>
      </c>
      <c r="I56" s="89">
        <f t="shared" si="9"/>
        <v>0</v>
      </c>
      <c r="J56" s="255">
        <f t="shared" si="6"/>
        <v>0</v>
      </c>
      <c r="L56" s="90"/>
    </row>
    <row r="57" spans="1:12" ht="15">
      <c r="A57" s="273"/>
      <c r="B57" s="96"/>
      <c r="C57" s="86"/>
      <c r="D57" s="88"/>
      <c r="E57" s="87"/>
      <c r="F57" s="86"/>
      <c r="G57" s="87"/>
      <c r="H57" s="87"/>
      <c r="I57" s="89"/>
      <c r="J57" s="255"/>
      <c r="L57" s="90"/>
    </row>
    <row r="58" spans="1:12" ht="15">
      <c r="A58" s="273" t="str">
        <f t="shared" si="7"/>
        <v>Gabion Wall Type 5</v>
      </c>
      <c r="B58" s="96"/>
      <c r="C58" s="86"/>
      <c r="D58" s="88"/>
      <c r="E58" s="87"/>
      <c r="F58" s="86"/>
      <c r="G58" s="87"/>
      <c r="H58" s="87"/>
      <c r="I58" s="89"/>
      <c r="J58" s="255"/>
      <c r="L58" s="90"/>
    </row>
    <row r="59" spans="1:12" ht="15">
      <c r="A59" s="273" t="str">
        <f t="shared" si="7"/>
        <v>~CS05</v>
      </c>
      <c r="B59" s="96">
        <f t="shared" si="7"/>
        <v>0</v>
      </c>
      <c r="C59" s="86">
        <f>'5Sheet1'!M40</f>
        <v>0</v>
      </c>
      <c r="D59" s="88"/>
      <c r="E59" s="87"/>
      <c r="F59" s="86">
        <f t="shared" si="8"/>
        <v>0</v>
      </c>
      <c r="G59" s="87"/>
      <c r="H59" s="87" t="s">
        <v>146</v>
      </c>
      <c r="I59" s="89">
        <f t="shared" si="9"/>
        <v>0</v>
      </c>
      <c r="J59" s="255">
        <f t="shared" si="6"/>
        <v>0</v>
      </c>
      <c r="L59" s="90"/>
    </row>
    <row r="60" spans="1:12" ht="15">
      <c r="A60" s="273" t="str">
        <f t="shared" si="7"/>
        <v>CS05-CS06</v>
      </c>
      <c r="B60" s="96">
        <f t="shared" si="7"/>
        <v>0</v>
      </c>
      <c r="C60" s="86">
        <f>'5Sheet1'!M41</f>
        <v>0</v>
      </c>
      <c r="D60" s="88"/>
      <c r="E60" s="87"/>
      <c r="F60" s="86">
        <f t="shared" si="8"/>
        <v>0</v>
      </c>
      <c r="G60" s="87"/>
      <c r="H60" s="87" t="s">
        <v>146</v>
      </c>
      <c r="I60" s="89">
        <f t="shared" si="9"/>
        <v>0</v>
      </c>
      <c r="J60" s="255">
        <f t="shared" si="6"/>
        <v>0</v>
      </c>
      <c r="L60" s="90"/>
    </row>
    <row r="61" spans="1:12" ht="15">
      <c r="A61" s="273" t="str">
        <f t="shared" si="7"/>
        <v>CS06-CS07</v>
      </c>
      <c r="B61" s="96">
        <f t="shared" si="7"/>
        <v>0</v>
      </c>
      <c r="C61" s="86">
        <f>'5Sheet1'!M42</f>
        <v>0</v>
      </c>
      <c r="D61" s="88"/>
      <c r="E61" s="87"/>
      <c r="F61" s="86">
        <f t="shared" si="8"/>
        <v>0</v>
      </c>
      <c r="G61" s="87"/>
      <c r="H61" s="87" t="s">
        <v>146</v>
      </c>
      <c r="I61" s="89">
        <f t="shared" si="9"/>
        <v>0</v>
      </c>
      <c r="J61" s="255">
        <f t="shared" si="6"/>
        <v>0</v>
      </c>
      <c r="L61" s="90"/>
    </row>
    <row r="62" spans="1:12" ht="15">
      <c r="A62" s="273" t="str">
        <f t="shared" si="7"/>
        <v>CS07-CS08</v>
      </c>
      <c r="B62" s="96">
        <f t="shared" si="7"/>
        <v>0</v>
      </c>
      <c r="C62" s="86">
        <f>'5Sheet1'!M43</f>
        <v>0</v>
      </c>
      <c r="D62" s="88"/>
      <c r="E62" s="87"/>
      <c r="F62" s="86">
        <f t="shared" si="8"/>
        <v>0</v>
      </c>
      <c r="G62" s="87"/>
      <c r="H62" s="87" t="s">
        <v>146</v>
      </c>
      <c r="I62" s="89">
        <f t="shared" si="9"/>
        <v>0</v>
      </c>
      <c r="J62" s="255">
        <f t="shared" si="6"/>
        <v>0</v>
      </c>
      <c r="L62" s="90"/>
    </row>
    <row r="63" spans="1:12" ht="15">
      <c r="A63" s="273" t="str">
        <f t="shared" si="7"/>
        <v>CS08~</v>
      </c>
      <c r="B63" s="96">
        <f t="shared" si="7"/>
        <v>0</v>
      </c>
      <c r="C63" s="86">
        <f>'5Sheet1'!M44</f>
        <v>0</v>
      </c>
      <c r="D63" s="88"/>
      <c r="E63" s="87"/>
      <c r="F63" s="86">
        <f t="shared" si="8"/>
        <v>0</v>
      </c>
      <c r="G63" s="87"/>
      <c r="H63" s="87" t="s">
        <v>146</v>
      </c>
      <c r="I63" s="89">
        <f t="shared" si="9"/>
        <v>0</v>
      </c>
      <c r="J63" s="255">
        <f t="shared" si="6"/>
        <v>0</v>
      </c>
      <c r="L63" s="90"/>
    </row>
    <row r="64" spans="1:12" ht="15">
      <c r="A64" s="92"/>
      <c r="B64" s="86"/>
      <c r="C64" s="86"/>
      <c r="D64" s="88"/>
      <c r="E64" s="87"/>
      <c r="F64" s="86"/>
      <c r="G64" s="87"/>
      <c r="H64" s="87"/>
      <c r="I64" s="89"/>
      <c r="J64" s="255"/>
      <c r="L64" s="90"/>
    </row>
    <row r="65" spans="1:12" ht="15">
      <c r="A65" s="92"/>
      <c r="B65" s="86"/>
      <c r="C65" s="86"/>
      <c r="D65" s="88"/>
      <c r="E65" s="87"/>
      <c r="F65" s="86"/>
      <c r="G65" s="87"/>
      <c r="H65" s="87"/>
      <c r="I65" s="89"/>
      <c r="J65" s="253">
        <f>SUM(J44:J64)</f>
        <v>0</v>
      </c>
    </row>
    <row r="66" spans="1:12" ht="15">
      <c r="A66" s="92"/>
      <c r="B66" s="86"/>
      <c r="C66" s="86"/>
      <c r="D66" s="88"/>
      <c r="E66" s="87"/>
      <c r="F66" s="86"/>
      <c r="G66" s="87"/>
      <c r="H66" s="87"/>
      <c r="I66" s="89"/>
      <c r="J66" s="253"/>
    </row>
    <row r="67" spans="1:12" ht="15">
      <c r="A67" s="92"/>
      <c r="B67" s="86"/>
      <c r="C67" s="86"/>
      <c r="D67" s="88"/>
      <c r="E67" s="87"/>
      <c r="F67" s="86"/>
      <c r="G67" s="87"/>
      <c r="H67" s="87"/>
      <c r="I67" s="89"/>
      <c r="J67" s="89"/>
    </row>
    <row r="68" spans="1:12" ht="15">
      <c r="A68" s="671" t="s">
        <v>152</v>
      </c>
      <c r="B68" s="672"/>
      <c r="C68" s="672"/>
      <c r="D68" s="672"/>
      <c r="E68" s="672"/>
      <c r="F68" s="673"/>
      <c r="G68" s="105"/>
      <c r="H68" s="84"/>
      <c r="I68" s="83"/>
      <c r="J68" s="83"/>
      <c r="K68" s="90"/>
      <c r="L68" s="90"/>
    </row>
    <row r="69" spans="1:12" ht="15">
      <c r="A69" s="671" t="s">
        <v>153</v>
      </c>
      <c r="B69" s="672"/>
      <c r="C69" s="672"/>
      <c r="D69" s="672"/>
      <c r="E69" s="672"/>
      <c r="F69" s="673"/>
      <c r="G69" s="105"/>
      <c r="H69" s="84"/>
      <c r="I69" s="83"/>
      <c r="J69" s="83"/>
      <c r="K69" s="90"/>
      <c r="L69" s="90"/>
    </row>
    <row r="70" spans="1:12" ht="15">
      <c r="A70" s="671" t="s">
        <v>154</v>
      </c>
      <c r="B70" s="672"/>
      <c r="C70" s="672"/>
      <c r="D70" s="672"/>
      <c r="E70" s="672"/>
      <c r="F70" s="673"/>
      <c r="G70" s="103"/>
      <c r="H70" s="104"/>
      <c r="I70" s="103"/>
      <c r="J70" s="103"/>
      <c r="K70" s="90"/>
      <c r="L70" s="90"/>
    </row>
    <row r="71" spans="1:12" ht="15">
      <c r="A71" s="106" t="s">
        <v>155</v>
      </c>
      <c r="B71" s="91"/>
      <c r="C71" s="107"/>
      <c r="D71" s="107"/>
      <c r="E71" s="108"/>
      <c r="F71" s="91"/>
      <c r="G71" s="108"/>
      <c r="H71" s="108"/>
      <c r="I71" s="89"/>
      <c r="J71" s="109"/>
      <c r="K71" s="90"/>
      <c r="L71" s="90"/>
    </row>
    <row r="72" spans="1:12" ht="15">
      <c r="A72" s="277" t="str">
        <f>A6</f>
        <v>~CS02</v>
      </c>
      <c r="B72" s="96">
        <f>'5Sheet1'!H3</f>
        <v>16.43</v>
      </c>
      <c r="C72" s="97">
        <f>'5Sheet1'!K3</f>
        <v>14.95</v>
      </c>
      <c r="D72" s="98"/>
      <c r="E72" s="99"/>
      <c r="F72" s="96">
        <f t="shared" ref="F72" si="10">PRODUCT(B72:E72)</f>
        <v>245.62849999999997</v>
      </c>
      <c r="G72" s="110">
        <f t="shared" ref="G72" si="11">F72</f>
        <v>245.62849999999997</v>
      </c>
      <c r="H72" s="87" t="s">
        <v>146</v>
      </c>
      <c r="I72" s="89">
        <f t="shared" ref="I72" si="12">G72*1.1</f>
        <v>270.19135</v>
      </c>
      <c r="J72" s="255">
        <f t="shared" ref="J72" si="13">I72</f>
        <v>270.19135</v>
      </c>
      <c r="K72" s="90"/>
      <c r="L72" s="90"/>
    </row>
    <row r="73" spans="1:12" ht="15">
      <c r="A73" s="277" t="str">
        <f t="shared" ref="A73:A74" si="14">A7</f>
        <v>CS02-CS03</v>
      </c>
      <c r="B73" s="96">
        <f>'5Sheet1'!H4</f>
        <v>16.5</v>
      </c>
      <c r="C73" s="97">
        <f>'5Sheet1'!K4</f>
        <v>14.95</v>
      </c>
      <c r="D73" s="98"/>
      <c r="E73" s="99"/>
      <c r="F73" s="96">
        <f>PRODUCT(B73:E73)</f>
        <v>246.67499999999998</v>
      </c>
      <c r="G73" s="110">
        <f>F73</f>
        <v>246.67499999999998</v>
      </c>
      <c r="H73" s="87" t="s">
        <v>146</v>
      </c>
      <c r="I73" s="89">
        <f>G73*1.1</f>
        <v>271.34250000000003</v>
      </c>
      <c r="J73" s="255">
        <f>I73</f>
        <v>271.34250000000003</v>
      </c>
      <c r="K73" s="90"/>
      <c r="L73" s="90"/>
    </row>
    <row r="74" spans="1:12" ht="15">
      <c r="A74" s="277" t="str">
        <f t="shared" si="14"/>
        <v>CS03~</v>
      </c>
      <c r="B74" s="96">
        <f>'5Sheet1'!H5</f>
        <v>6.67</v>
      </c>
      <c r="C74" s="97">
        <f>'5Sheet1'!K5</f>
        <v>12.8</v>
      </c>
      <c r="D74" s="98"/>
      <c r="E74" s="99"/>
      <c r="F74" s="96">
        <f t="shared" ref="F74:F90" si="15">PRODUCT(B74:E74)</f>
        <v>85.376000000000005</v>
      </c>
      <c r="G74" s="110">
        <f t="shared" ref="G74:G90" si="16">F74</f>
        <v>85.376000000000005</v>
      </c>
      <c r="H74" s="87" t="s">
        <v>146</v>
      </c>
      <c r="I74" s="89">
        <f t="shared" ref="I74:I90" si="17">G74*1.1</f>
        <v>93.913600000000017</v>
      </c>
      <c r="J74" s="255">
        <f t="shared" ref="J74:J90" si="18">I74</f>
        <v>93.913600000000017</v>
      </c>
      <c r="K74" s="90"/>
      <c r="L74" s="90"/>
    </row>
    <row r="75" spans="1:12" ht="15">
      <c r="A75" s="277"/>
      <c r="B75" s="96">
        <f t="shared" ref="B75:B77" si="19">B48</f>
        <v>0</v>
      </c>
      <c r="C75" s="97">
        <f>'5Sheet1'!K26</f>
        <v>0</v>
      </c>
      <c r="D75" s="98"/>
      <c r="E75" s="99"/>
      <c r="F75" s="96">
        <f>PRODUCT(B75:E75)</f>
        <v>0</v>
      </c>
      <c r="G75" s="110">
        <f>F75</f>
        <v>0</v>
      </c>
      <c r="H75" s="87" t="s">
        <v>146</v>
      </c>
      <c r="I75" s="89">
        <f>G75*1.1</f>
        <v>0</v>
      </c>
      <c r="J75" s="255">
        <f>I75</f>
        <v>0</v>
      </c>
      <c r="K75" s="90"/>
      <c r="L75" s="90"/>
    </row>
    <row r="76" spans="1:12" ht="15">
      <c r="A76" s="277"/>
      <c r="B76" s="96">
        <f t="shared" si="19"/>
        <v>0</v>
      </c>
      <c r="C76" s="97">
        <f>'5Sheet1'!K27</f>
        <v>0</v>
      </c>
      <c r="D76" s="98"/>
      <c r="E76" s="99"/>
      <c r="F76" s="96">
        <f>PRODUCT(B76:E76)</f>
        <v>0</v>
      </c>
      <c r="G76" s="110">
        <f>F76</f>
        <v>0</v>
      </c>
      <c r="H76" s="87" t="s">
        <v>146</v>
      </c>
      <c r="I76" s="89">
        <f>G76*1.1</f>
        <v>0</v>
      </c>
      <c r="J76" s="255">
        <f>I76</f>
        <v>0</v>
      </c>
      <c r="K76" s="90"/>
      <c r="L76" s="90"/>
    </row>
    <row r="77" spans="1:12" ht="15">
      <c r="A77" s="277"/>
      <c r="B77" s="96">
        <f t="shared" si="19"/>
        <v>0</v>
      </c>
      <c r="C77" s="97">
        <f>'5Sheet1'!K28</f>
        <v>0</v>
      </c>
      <c r="D77" s="98"/>
      <c r="E77" s="99"/>
      <c r="F77" s="96">
        <f>PRODUCT(B77:E77)</f>
        <v>0</v>
      </c>
      <c r="G77" s="110">
        <f>F77</f>
        <v>0</v>
      </c>
      <c r="H77" s="87" t="s">
        <v>146</v>
      </c>
      <c r="I77" s="89">
        <f>G77*1.1</f>
        <v>0</v>
      </c>
      <c r="J77" s="255">
        <f>I77</f>
        <v>0</v>
      </c>
      <c r="K77" s="90"/>
      <c r="L77" s="90"/>
    </row>
    <row r="78" spans="1:12" ht="15">
      <c r="A78" s="277"/>
      <c r="B78" s="96"/>
      <c r="C78" s="97"/>
      <c r="D78" s="98"/>
      <c r="E78" s="99"/>
      <c r="F78" s="96"/>
      <c r="G78" s="110"/>
      <c r="H78" s="87"/>
      <c r="I78" s="89"/>
      <c r="J78" s="255"/>
      <c r="K78" s="90"/>
      <c r="L78" s="90"/>
    </row>
    <row r="79" spans="1:12" ht="15">
      <c r="A79" s="277"/>
      <c r="B79" s="96"/>
      <c r="C79" s="97"/>
      <c r="D79" s="98"/>
      <c r="E79" s="99"/>
      <c r="F79" s="96"/>
      <c r="G79" s="110"/>
      <c r="H79" s="87"/>
      <c r="I79" s="89"/>
      <c r="J79" s="89"/>
      <c r="K79" s="90"/>
      <c r="L79" s="90"/>
    </row>
    <row r="80" spans="1:12" ht="15">
      <c r="A80" s="277" t="str">
        <f t="shared" ref="A80:B90" si="20">A53</f>
        <v>Gabion Wall Type 3</v>
      </c>
      <c r="B80" s="96"/>
      <c r="C80" s="97"/>
      <c r="D80" s="98"/>
      <c r="E80" s="99"/>
      <c r="F80" s="96"/>
      <c r="G80" s="110"/>
      <c r="H80" s="87"/>
      <c r="I80" s="89"/>
      <c r="J80" s="89"/>
      <c r="K80" s="90"/>
      <c r="L80" s="90"/>
    </row>
    <row r="81" spans="1:18" ht="15">
      <c r="A81" s="277" t="str">
        <f t="shared" si="20"/>
        <v>~CS05</v>
      </c>
      <c r="B81" s="96">
        <f t="shared" si="20"/>
        <v>0</v>
      </c>
      <c r="C81" s="98">
        <f>'5Sheet1'!K32</f>
        <v>0</v>
      </c>
      <c r="D81" s="98"/>
      <c r="E81" s="99"/>
      <c r="F81" s="96">
        <f t="shared" si="15"/>
        <v>0</v>
      </c>
      <c r="G81" s="110">
        <f t="shared" si="16"/>
        <v>0</v>
      </c>
      <c r="H81" s="87" t="s">
        <v>146</v>
      </c>
      <c r="I81" s="89">
        <f t="shared" si="17"/>
        <v>0</v>
      </c>
      <c r="J81" s="255">
        <f t="shared" si="18"/>
        <v>0</v>
      </c>
      <c r="K81" s="90"/>
      <c r="L81" s="90"/>
    </row>
    <row r="82" spans="1:18" ht="15">
      <c r="A82" s="277" t="str">
        <f t="shared" si="20"/>
        <v>CS05-CS06</v>
      </c>
      <c r="B82" s="96">
        <f t="shared" si="20"/>
        <v>0</v>
      </c>
      <c r="C82" s="98">
        <f>'5Sheet1'!K33</f>
        <v>0</v>
      </c>
      <c r="D82" s="98"/>
      <c r="E82" s="99"/>
      <c r="F82" s="96">
        <f t="shared" si="15"/>
        <v>0</v>
      </c>
      <c r="G82" s="110">
        <f t="shared" si="16"/>
        <v>0</v>
      </c>
      <c r="H82" s="87" t="s">
        <v>146</v>
      </c>
      <c r="I82" s="89">
        <f t="shared" si="17"/>
        <v>0</v>
      </c>
      <c r="J82" s="255">
        <f t="shared" si="18"/>
        <v>0</v>
      </c>
      <c r="K82" s="90"/>
      <c r="L82" s="90"/>
    </row>
    <row r="83" spans="1:18" ht="15">
      <c r="A83" s="277" t="str">
        <f t="shared" si="20"/>
        <v>CS06~</v>
      </c>
      <c r="B83" s="96">
        <f t="shared" si="20"/>
        <v>0</v>
      </c>
      <c r="C83" s="98">
        <f>'5Sheet1'!K34</f>
        <v>0</v>
      </c>
      <c r="D83" s="98"/>
      <c r="E83" s="99"/>
      <c r="F83" s="96">
        <f t="shared" si="15"/>
        <v>0</v>
      </c>
      <c r="G83" s="110">
        <f t="shared" si="16"/>
        <v>0</v>
      </c>
      <c r="H83" s="87" t="s">
        <v>146</v>
      </c>
      <c r="I83" s="89">
        <f t="shared" si="17"/>
        <v>0</v>
      </c>
      <c r="J83" s="255">
        <f t="shared" si="18"/>
        <v>0</v>
      </c>
      <c r="K83" s="90"/>
      <c r="L83" s="90"/>
    </row>
    <row r="84" spans="1:18" ht="15">
      <c r="A84" s="277"/>
      <c r="B84" s="96"/>
      <c r="C84" s="98"/>
      <c r="D84" s="98"/>
      <c r="E84" s="99"/>
      <c r="F84" s="96"/>
      <c r="G84" s="110"/>
      <c r="H84" s="87"/>
      <c r="I84" s="89"/>
      <c r="J84" s="89"/>
      <c r="K84" s="90"/>
      <c r="L84" s="90"/>
    </row>
    <row r="85" spans="1:18" ht="15">
      <c r="A85" s="277" t="str">
        <f t="shared" si="20"/>
        <v>Gabion Wall Type 5</v>
      </c>
      <c r="B85" s="96"/>
      <c r="C85" s="98"/>
      <c r="D85" s="98"/>
      <c r="E85" s="99"/>
      <c r="F85" s="96"/>
      <c r="G85" s="110"/>
      <c r="H85" s="87"/>
      <c r="I85" s="89"/>
      <c r="J85" s="89"/>
      <c r="K85" s="90"/>
      <c r="L85" s="90"/>
    </row>
    <row r="86" spans="1:18" ht="15">
      <c r="A86" s="277" t="str">
        <f t="shared" si="20"/>
        <v>~CS05</v>
      </c>
      <c r="B86" s="96">
        <f t="shared" si="20"/>
        <v>0</v>
      </c>
      <c r="C86" s="98">
        <f>'5Sheet1'!K40</f>
        <v>0</v>
      </c>
      <c r="D86" s="98"/>
      <c r="E86" s="99"/>
      <c r="F86" s="96">
        <f t="shared" si="15"/>
        <v>0</v>
      </c>
      <c r="G86" s="110">
        <f t="shared" si="16"/>
        <v>0</v>
      </c>
      <c r="H86" s="87" t="s">
        <v>146</v>
      </c>
      <c r="I86" s="89">
        <f t="shared" si="17"/>
        <v>0</v>
      </c>
      <c r="J86" s="255">
        <f t="shared" si="18"/>
        <v>0</v>
      </c>
      <c r="K86" s="90"/>
      <c r="L86" s="90"/>
    </row>
    <row r="87" spans="1:18" ht="15">
      <c r="A87" s="277" t="str">
        <f t="shared" si="20"/>
        <v>CS05-CS06</v>
      </c>
      <c r="B87" s="96">
        <f t="shared" si="20"/>
        <v>0</v>
      </c>
      <c r="C87" s="98">
        <f>'5Sheet1'!K41</f>
        <v>0</v>
      </c>
      <c r="D87" s="98"/>
      <c r="E87" s="99"/>
      <c r="F87" s="96">
        <f t="shared" si="15"/>
        <v>0</v>
      </c>
      <c r="G87" s="110">
        <f t="shared" si="16"/>
        <v>0</v>
      </c>
      <c r="H87" s="87" t="s">
        <v>146</v>
      </c>
      <c r="I87" s="89">
        <f t="shared" si="17"/>
        <v>0</v>
      </c>
      <c r="J87" s="255">
        <f t="shared" si="18"/>
        <v>0</v>
      </c>
      <c r="K87" s="90"/>
      <c r="L87" s="90"/>
    </row>
    <row r="88" spans="1:18" ht="15">
      <c r="A88" s="277" t="str">
        <f t="shared" si="20"/>
        <v>CS06-CS07</v>
      </c>
      <c r="B88" s="96">
        <f t="shared" si="20"/>
        <v>0</v>
      </c>
      <c r="C88" s="98">
        <f>'5Sheet1'!K42</f>
        <v>0</v>
      </c>
      <c r="D88" s="98"/>
      <c r="E88" s="99"/>
      <c r="F88" s="96">
        <f t="shared" si="15"/>
        <v>0</v>
      </c>
      <c r="G88" s="110">
        <f t="shared" si="16"/>
        <v>0</v>
      </c>
      <c r="H88" s="87" t="s">
        <v>146</v>
      </c>
      <c r="I88" s="89">
        <f t="shared" si="17"/>
        <v>0</v>
      </c>
      <c r="J88" s="255">
        <f t="shared" si="18"/>
        <v>0</v>
      </c>
      <c r="K88" s="90"/>
      <c r="L88" s="90"/>
    </row>
    <row r="89" spans="1:18" ht="15">
      <c r="A89" s="277" t="str">
        <f t="shared" si="20"/>
        <v>CS07-CS08</v>
      </c>
      <c r="B89" s="96">
        <f t="shared" si="20"/>
        <v>0</v>
      </c>
      <c r="C89" s="98">
        <f>'5Sheet1'!K43</f>
        <v>0</v>
      </c>
      <c r="D89" s="98"/>
      <c r="E89" s="99"/>
      <c r="F89" s="96">
        <f t="shared" si="15"/>
        <v>0</v>
      </c>
      <c r="G89" s="110">
        <f t="shared" si="16"/>
        <v>0</v>
      </c>
      <c r="H89" s="87" t="s">
        <v>146</v>
      </c>
      <c r="I89" s="89">
        <f t="shared" si="17"/>
        <v>0</v>
      </c>
      <c r="J89" s="255">
        <f t="shared" si="18"/>
        <v>0</v>
      </c>
      <c r="K89" s="90"/>
      <c r="L89" s="90"/>
    </row>
    <row r="90" spans="1:18" ht="15">
      <c r="A90" s="277" t="str">
        <f t="shared" si="20"/>
        <v>CS08~</v>
      </c>
      <c r="B90" s="96">
        <f t="shared" si="20"/>
        <v>0</v>
      </c>
      <c r="C90" s="98">
        <f>'5Sheet1'!K44</f>
        <v>0</v>
      </c>
      <c r="D90" s="98"/>
      <c r="E90" s="99"/>
      <c r="F90" s="96">
        <f t="shared" si="15"/>
        <v>0</v>
      </c>
      <c r="G90" s="110">
        <f t="shared" si="16"/>
        <v>0</v>
      </c>
      <c r="H90" s="87" t="s">
        <v>146</v>
      </c>
      <c r="I90" s="89">
        <f t="shared" si="17"/>
        <v>0</v>
      </c>
      <c r="J90" s="255">
        <f t="shared" si="18"/>
        <v>0</v>
      </c>
      <c r="K90" s="90"/>
      <c r="L90" s="90"/>
    </row>
    <row r="91" spans="1:18" ht="15">
      <c r="A91" s="276"/>
      <c r="B91" s="96"/>
      <c r="C91" s="98"/>
      <c r="D91" s="98"/>
      <c r="E91" s="99"/>
      <c r="F91" s="96"/>
      <c r="G91" s="99"/>
      <c r="H91" s="99"/>
      <c r="I91" s="89"/>
      <c r="J91" s="253">
        <f>SUM(J71:J90)</f>
        <v>635.44745</v>
      </c>
      <c r="K91" s="90"/>
      <c r="L91" s="90"/>
    </row>
    <row r="92" spans="1:18" ht="15">
      <c r="A92" s="276"/>
      <c r="B92" s="96"/>
      <c r="C92" s="98"/>
      <c r="D92" s="98"/>
      <c r="E92" s="99"/>
      <c r="F92" s="96"/>
      <c r="G92" s="99"/>
      <c r="H92" s="99"/>
      <c r="I92" s="89"/>
      <c r="J92" s="109"/>
      <c r="K92" s="90"/>
      <c r="L92" s="90"/>
    </row>
    <row r="93" spans="1:18" ht="15">
      <c r="A93" s="95"/>
      <c r="B93" s="96"/>
      <c r="C93" s="98"/>
      <c r="D93" s="98"/>
      <c r="E93" s="99"/>
      <c r="F93" s="96"/>
      <c r="G93" s="99"/>
      <c r="H93" s="99"/>
      <c r="I93" s="89"/>
      <c r="J93" s="109"/>
      <c r="K93" s="90"/>
      <c r="L93" s="90"/>
    </row>
    <row r="94" spans="1:18" ht="15">
      <c r="A94" s="654" t="s">
        <v>156</v>
      </c>
      <c r="B94" s="655"/>
      <c r="C94" s="655"/>
      <c r="D94" s="655"/>
      <c r="E94" s="655"/>
      <c r="F94" s="655"/>
      <c r="G94" s="655"/>
      <c r="H94" s="655"/>
      <c r="I94" s="655"/>
      <c r="J94" s="674"/>
      <c r="K94" s="90"/>
      <c r="L94" s="90"/>
    </row>
    <row r="95" spans="1:18" ht="15">
      <c r="A95" s="106" t="s">
        <v>155</v>
      </c>
      <c r="B95" s="86"/>
      <c r="C95" s="88"/>
      <c r="D95" s="88"/>
      <c r="E95" s="87"/>
      <c r="F95" s="86"/>
      <c r="G95" s="87"/>
      <c r="H95" s="87"/>
      <c r="I95" s="89"/>
      <c r="J95" s="89"/>
      <c r="K95" s="90"/>
      <c r="L95" s="90"/>
    </row>
    <row r="96" spans="1:18" ht="15">
      <c r="A96" s="279" t="str">
        <f>A72</f>
        <v>~CS02</v>
      </c>
      <c r="B96" s="91">
        <f>B72</f>
        <v>16.43</v>
      </c>
      <c r="C96" s="137">
        <f>'5Sheet1'!L3</f>
        <v>1.8</v>
      </c>
      <c r="D96" s="88"/>
      <c r="E96" s="87"/>
      <c r="F96" s="96">
        <f t="shared" ref="F96" si="21">PRODUCT(B96:E96)</f>
        <v>29.574000000000002</v>
      </c>
      <c r="G96" s="110">
        <f t="shared" ref="G96" si="22">F96</f>
        <v>29.574000000000002</v>
      </c>
      <c r="H96" s="135" t="s">
        <v>146</v>
      </c>
      <c r="I96" s="89">
        <f t="shared" ref="I96" si="23">G96*1.1</f>
        <v>32.531400000000005</v>
      </c>
      <c r="J96" s="255">
        <f t="shared" ref="J96" si="24">I96</f>
        <v>32.531400000000005</v>
      </c>
      <c r="K96" s="90"/>
      <c r="L96" s="90"/>
      <c r="P96" s="1"/>
      <c r="Q96" s="1"/>
      <c r="R96" s="1"/>
    </row>
    <row r="97" spans="1:18" ht="15">
      <c r="A97" s="279" t="str">
        <f t="shared" ref="A97:B112" si="25">A73</f>
        <v>CS02-CS03</v>
      </c>
      <c r="B97" s="91">
        <f t="shared" si="25"/>
        <v>16.5</v>
      </c>
      <c r="C97" s="137">
        <f>'5Sheet1'!L4</f>
        <v>1.8</v>
      </c>
      <c r="D97" s="88"/>
      <c r="E97" s="87"/>
      <c r="F97" s="96">
        <f>PRODUCT(B97:E97)</f>
        <v>29.7</v>
      </c>
      <c r="G97" s="110">
        <f>F97</f>
        <v>29.7</v>
      </c>
      <c r="H97" s="87" t="s">
        <v>146</v>
      </c>
      <c r="I97" s="89">
        <f>G97*1.1</f>
        <v>32.67</v>
      </c>
      <c r="J97" s="255">
        <f>I97</f>
        <v>32.67</v>
      </c>
      <c r="K97" s="90"/>
      <c r="L97" s="90"/>
      <c r="P97" s="1"/>
      <c r="Q97" s="1"/>
      <c r="R97" s="1"/>
    </row>
    <row r="98" spans="1:18" ht="15">
      <c r="A98" s="279" t="str">
        <f t="shared" si="25"/>
        <v>CS03~</v>
      </c>
      <c r="B98" s="91">
        <f t="shared" si="25"/>
        <v>6.67</v>
      </c>
      <c r="C98" s="137">
        <f>'5Sheet1'!L5</f>
        <v>1.8</v>
      </c>
      <c r="D98" s="88"/>
      <c r="E98" s="87"/>
      <c r="F98" s="96">
        <f t="shared" ref="F98:F114" si="26">PRODUCT(B98:E98)</f>
        <v>12.006</v>
      </c>
      <c r="G98" s="110">
        <f t="shared" ref="G98:G114" si="27">F98</f>
        <v>12.006</v>
      </c>
      <c r="H98" s="135" t="s">
        <v>146</v>
      </c>
      <c r="I98" s="89">
        <f t="shared" ref="I98:I114" si="28">G98*1.1</f>
        <v>13.206600000000002</v>
      </c>
      <c r="J98" s="255">
        <f t="shared" ref="J98:J114" si="29">I98</f>
        <v>13.206600000000002</v>
      </c>
      <c r="K98" s="90"/>
      <c r="L98" s="90"/>
      <c r="P98" s="1"/>
      <c r="Q98" s="1"/>
      <c r="R98" s="1"/>
    </row>
    <row r="99" spans="1:18" ht="15">
      <c r="A99" s="279">
        <f t="shared" si="25"/>
        <v>0</v>
      </c>
      <c r="B99" s="91">
        <f t="shared" si="25"/>
        <v>0</v>
      </c>
      <c r="C99" s="137">
        <f>'5Sheet1'!L26</f>
        <v>0</v>
      </c>
      <c r="D99" s="88"/>
      <c r="E99" s="87"/>
      <c r="F99" s="96">
        <f t="shared" si="26"/>
        <v>0</v>
      </c>
      <c r="G99" s="110">
        <f t="shared" si="27"/>
        <v>0</v>
      </c>
      <c r="H99" s="87" t="s">
        <v>146</v>
      </c>
      <c r="I99" s="89">
        <f t="shared" si="28"/>
        <v>0</v>
      </c>
      <c r="J99" s="255">
        <f t="shared" si="29"/>
        <v>0</v>
      </c>
      <c r="K99" s="90"/>
      <c r="L99" s="90"/>
      <c r="P99" s="1"/>
      <c r="Q99" s="1"/>
      <c r="R99" s="1"/>
    </row>
    <row r="100" spans="1:18" ht="15">
      <c r="A100" s="279">
        <f t="shared" si="25"/>
        <v>0</v>
      </c>
      <c r="B100" s="91">
        <f t="shared" si="25"/>
        <v>0</v>
      </c>
      <c r="C100" s="137">
        <f>'5Sheet1'!L27</f>
        <v>0</v>
      </c>
      <c r="D100" s="88"/>
      <c r="E100" s="87"/>
      <c r="F100" s="96">
        <f t="shared" si="26"/>
        <v>0</v>
      </c>
      <c r="G100" s="110">
        <f t="shared" si="27"/>
        <v>0</v>
      </c>
      <c r="H100" s="135" t="s">
        <v>146</v>
      </c>
      <c r="I100" s="89">
        <f t="shared" si="28"/>
        <v>0</v>
      </c>
      <c r="J100" s="255">
        <f t="shared" si="29"/>
        <v>0</v>
      </c>
      <c r="K100" s="90"/>
      <c r="L100" s="90"/>
      <c r="P100" s="1"/>
      <c r="Q100" s="1"/>
      <c r="R100" s="1"/>
    </row>
    <row r="101" spans="1:18" ht="15">
      <c r="A101" s="279">
        <f t="shared" si="25"/>
        <v>0</v>
      </c>
      <c r="B101" s="91">
        <f t="shared" si="25"/>
        <v>0</v>
      </c>
      <c r="C101" s="137">
        <f>'5Sheet1'!L28</f>
        <v>0</v>
      </c>
      <c r="D101" s="88"/>
      <c r="E101" s="87"/>
      <c r="F101" s="96">
        <f t="shared" si="26"/>
        <v>0</v>
      </c>
      <c r="G101" s="110">
        <f t="shared" si="27"/>
        <v>0</v>
      </c>
      <c r="H101" s="87" t="s">
        <v>146</v>
      </c>
      <c r="I101" s="89">
        <f t="shared" si="28"/>
        <v>0</v>
      </c>
      <c r="J101" s="255">
        <f t="shared" si="29"/>
        <v>0</v>
      </c>
      <c r="K101" s="90"/>
      <c r="L101" s="90"/>
      <c r="P101" s="1"/>
      <c r="Q101" s="1"/>
      <c r="R101" s="1"/>
    </row>
    <row r="102" spans="1:18" ht="15">
      <c r="A102" s="279"/>
      <c r="B102" s="91"/>
      <c r="C102" s="137"/>
      <c r="D102" s="88"/>
      <c r="E102" s="87"/>
      <c r="F102" s="96"/>
      <c r="G102" s="110"/>
      <c r="H102" s="135"/>
      <c r="I102" s="89"/>
      <c r="J102" s="255"/>
      <c r="K102" s="90"/>
      <c r="L102" s="90"/>
      <c r="P102" s="1"/>
      <c r="Q102" s="1"/>
      <c r="R102" s="1"/>
    </row>
    <row r="103" spans="1:18" ht="15">
      <c r="A103" s="279"/>
      <c r="B103" s="91"/>
      <c r="C103" s="137"/>
      <c r="D103" s="88"/>
      <c r="E103" s="87"/>
      <c r="F103" s="96"/>
      <c r="G103" s="110"/>
      <c r="H103" s="87" t="s">
        <v>146</v>
      </c>
      <c r="I103" s="89"/>
      <c r="J103" s="89"/>
      <c r="K103" s="90"/>
      <c r="L103" s="90"/>
      <c r="P103" s="1"/>
      <c r="Q103" s="1"/>
      <c r="R103" s="1"/>
    </row>
    <row r="104" spans="1:18" ht="15">
      <c r="A104" s="279" t="str">
        <f t="shared" si="25"/>
        <v>Gabion Wall Type 3</v>
      </c>
      <c r="B104" s="91"/>
      <c r="C104" s="137"/>
      <c r="D104" s="88"/>
      <c r="E104" s="87"/>
      <c r="F104" s="96"/>
      <c r="G104" s="110"/>
      <c r="H104" s="135" t="s">
        <v>146</v>
      </c>
      <c r="I104" s="89"/>
      <c r="J104" s="89"/>
      <c r="K104" s="90"/>
      <c r="L104" s="90"/>
      <c r="P104" s="1"/>
      <c r="Q104" s="1"/>
      <c r="R104" s="1"/>
    </row>
    <row r="105" spans="1:18" ht="15">
      <c r="A105" s="279" t="str">
        <f t="shared" si="25"/>
        <v>~CS05</v>
      </c>
      <c r="B105" s="91">
        <f t="shared" si="25"/>
        <v>0</v>
      </c>
      <c r="C105" s="137">
        <f>'5Sheet1'!L32</f>
        <v>0</v>
      </c>
      <c r="D105" s="88"/>
      <c r="E105" s="87"/>
      <c r="F105" s="96">
        <f t="shared" si="26"/>
        <v>0</v>
      </c>
      <c r="G105" s="110">
        <f t="shared" si="27"/>
        <v>0</v>
      </c>
      <c r="H105" s="87" t="s">
        <v>146</v>
      </c>
      <c r="I105" s="89">
        <f t="shared" si="28"/>
        <v>0</v>
      </c>
      <c r="J105" s="255">
        <f t="shared" si="29"/>
        <v>0</v>
      </c>
      <c r="K105" s="90"/>
      <c r="L105" s="90"/>
      <c r="P105" s="1"/>
      <c r="Q105" s="1"/>
      <c r="R105" s="1"/>
    </row>
    <row r="106" spans="1:18" ht="15">
      <c r="A106" s="279" t="str">
        <f t="shared" si="25"/>
        <v>CS05-CS06</v>
      </c>
      <c r="B106" s="91">
        <f t="shared" si="25"/>
        <v>0</v>
      </c>
      <c r="C106" s="137">
        <f>'5Sheet1'!L33</f>
        <v>0</v>
      </c>
      <c r="D106" s="88"/>
      <c r="E106" s="87"/>
      <c r="F106" s="96">
        <f t="shared" si="26"/>
        <v>0</v>
      </c>
      <c r="G106" s="110">
        <f t="shared" si="27"/>
        <v>0</v>
      </c>
      <c r="H106" s="135" t="s">
        <v>146</v>
      </c>
      <c r="I106" s="89">
        <f t="shared" si="28"/>
        <v>0</v>
      </c>
      <c r="J106" s="255">
        <f t="shared" si="29"/>
        <v>0</v>
      </c>
      <c r="K106" s="90"/>
      <c r="L106" s="90"/>
      <c r="P106" s="1"/>
      <c r="Q106" s="1"/>
      <c r="R106" s="1"/>
    </row>
    <row r="107" spans="1:18" ht="15">
      <c r="A107" s="279" t="str">
        <f t="shared" si="25"/>
        <v>CS06~</v>
      </c>
      <c r="B107" s="91">
        <f t="shared" si="25"/>
        <v>0</v>
      </c>
      <c r="C107" s="137">
        <f>'5Sheet1'!L34</f>
        <v>0</v>
      </c>
      <c r="D107" s="88"/>
      <c r="E107" s="87"/>
      <c r="F107" s="96">
        <f t="shared" si="26"/>
        <v>0</v>
      </c>
      <c r="G107" s="110">
        <f t="shared" si="27"/>
        <v>0</v>
      </c>
      <c r="H107" s="87" t="s">
        <v>146</v>
      </c>
      <c r="I107" s="89">
        <f t="shared" si="28"/>
        <v>0</v>
      </c>
      <c r="J107" s="255">
        <f t="shared" si="29"/>
        <v>0</v>
      </c>
      <c r="K107" s="90"/>
      <c r="L107" s="90"/>
      <c r="P107" s="1"/>
      <c r="Q107" s="1"/>
      <c r="R107" s="1"/>
    </row>
    <row r="108" spans="1:18" ht="15">
      <c r="A108" s="279"/>
      <c r="B108" s="91"/>
      <c r="C108" s="137"/>
      <c r="D108" s="88"/>
      <c r="E108" s="87"/>
      <c r="F108" s="96"/>
      <c r="G108" s="110"/>
      <c r="H108" s="135"/>
      <c r="I108" s="89"/>
      <c r="J108" s="89"/>
      <c r="K108" s="90"/>
      <c r="L108" s="90"/>
      <c r="P108" s="1"/>
      <c r="Q108" s="1"/>
      <c r="R108" s="1"/>
    </row>
    <row r="109" spans="1:18" ht="15">
      <c r="A109" s="279" t="str">
        <f t="shared" si="25"/>
        <v>Gabion Wall Type 5</v>
      </c>
      <c r="B109" s="91"/>
      <c r="C109" s="137"/>
      <c r="D109" s="88"/>
      <c r="E109" s="87"/>
      <c r="F109" s="96"/>
      <c r="G109" s="110"/>
      <c r="H109" s="87"/>
      <c r="I109" s="89"/>
      <c r="J109" s="89"/>
      <c r="K109" s="90"/>
      <c r="L109" s="90"/>
      <c r="P109" s="1"/>
      <c r="Q109" s="1"/>
      <c r="R109" s="1"/>
    </row>
    <row r="110" spans="1:18" ht="15">
      <c r="A110" s="279" t="str">
        <f t="shared" si="25"/>
        <v>~CS05</v>
      </c>
      <c r="B110" s="91">
        <f t="shared" si="25"/>
        <v>0</v>
      </c>
      <c r="C110" s="137">
        <f>'5Sheet1'!L40</f>
        <v>0</v>
      </c>
      <c r="D110" s="88"/>
      <c r="E110" s="87"/>
      <c r="F110" s="96">
        <f t="shared" si="26"/>
        <v>0</v>
      </c>
      <c r="G110" s="110">
        <f t="shared" si="27"/>
        <v>0</v>
      </c>
      <c r="H110" s="135" t="s">
        <v>146</v>
      </c>
      <c r="I110" s="89">
        <f t="shared" si="28"/>
        <v>0</v>
      </c>
      <c r="J110" s="255">
        <f t="shared" si="29"/>
        <v>0</v>
      </c>
      <c r="K110" s="90"/>
      <c r="L110" s="90"/>
      <c r="P110" s="1"/>
      <c r="Q110" s="1"/>
      <c r="R110" s="1"/>
    </row>
    <row r="111" spans="1:18" ht="15">
      <c r="A111" s="279" t="str">
        <f t="shared" si="25"/>
        <v>CS05-CS06</v>
      </c>
      <c r="B111" s="91">
        <f t="shared" si="25"/>
        <v>0</v>
      </c>
      <c r="C111" s="137">
        <f>'5Sheet1'!L41</f>
        <v>0</v>
      </c>
      <c r="D111" s="88"/>
      <c r="E111" s="87"/>
      <c r="F111" s="96">
        <f t="shared" si="26"/>
        <v>0</v>
      </c>
      <c r="G111" s="110">
        <f t="shared" si="27"/>
        <v>0</v>
      </c>
      <c r="H111" s="87" t="s">
        <v>146</v>
      </c>
      <c r="I111" s="89">
        <f t="shared" si="28"/>
        <v>0</v>
      </c>
      <c r="J111" s="255">
        <f t="shared" si="29"/>
        <v>0</v>
      </c>
      <c r="K111" s="90"/>
      <c r="L111" s="90"/>
      <c r="P111" s="1"/>
      <c r="Q111" s="1"/>
      <c r="R111" s="1"/>
    </row>
    <row r="112" spans="1:18" ht="15">
      <c r="A112" s="279" t="str">
        <f t="shared" si="25"/>
        <v>CS06-CS07</v>
      </c>
      <c r="B112" s="91">
        <f t="shared" si="25"/>
        <v>0</v>
      </c>
      <c r="C112" s="137">
        <f>'5Sheet1'!L42</f>
        <v>0</v>
      </c>
      <c r="D112" s="88"/>
      <c r="E112" s="87"/>
      <c r="F112" s="96">
        <f t="shared" si="26"/>
        <v>0</v>
      </c>
      <c r="G112" s="110">
        <f t="shared" si="27"/>
        <v>0</v>
      </c>
      <c r="H112" s="135" t="s">
        <v>146</v>
      </c>
      <c r="I112" s="89">
        <f t="shared" si="28"/>
        <v>0</v>
      </c>
      <c r="J112" s="255">
        <f t="shared" si="29"/>
        <v>0</v>
      </c>
      <c r="K112" s="90"/>
      <c r="L112" s="90"/>
      <c r="P112" s="1"/>
      <c r="Q112" s="1"/>
      <c r="R112" s="1"/>
    </row>
    <row r="113" spans="1:18" ht="15">
      <c r="A113" s="279" t="str">
        <f t="shared" ref="A113:B114" si="30">A89</f>
        <v>CS07-CS08</v>
      </c>
      <c r="B113" s="91">
        <f t="shared" si="30"/>
        <v>0</v>
      </c>
      <c r="C113" s="137">
        <f>'5Sheet1'!L43</f>
        <v>0</v>
      </c>
      <c r="D113" s="88"/>
      <c r="E113" s="87"/>
      <c r="F113" s="96">
        <f t="shared" si="26"/>
        <v>0</v>
      </c>
      <c r="G113" s="110">
        <f t="shared" si="27"/>
        <v>0</v>
      </c>
      <c r="H113" s="87" t="s">
        <v>146</v>
      </c>
      <c r="I113" s="89">
        <f t="shared" si="28"/>
        <v>0</v>
      </c>
      <c r="J113" s="255">
        <f t="shared" si="29"/>
        <v>0</v>
      </c>
      <c r="K113" s="90"/>
      <c r="L113" s="90"/>
      <c r="P113" s="243"/>
      <c r="Q113" s="1"/>
      <c r="R113" s="1"/>
    </row>
    <row r="114" spans="1:18" ht="15">
      <c r="A114" s="279" t="str">
        <f t="shared" si="30"/>
        <v>CS08~</v>
      </c>
      <c r="B114" s="91">
        <f t="shared" si="30"/>
        <v>0</v>
      </c>
      <c r="C114" s="137">
        <f>'5Sheet1'!L44</f>
        <v>0</v>
      </c>
      <c r="D114" s="88"/>
      <c r="E114" s="87"/>
      <c r="F114" s="96">
        <f t="shared" si="26"/>
        <v>0</v>
      </c>
      <c r="G114" s="110">
        <f t="shared" si="27"/>
        <v>0</v>
      </c>
      <c r="H114" s="135" t="s">
        <v>146</v>
      </c>
      <c r="I114" s="89">
        <f t="shared" si="28"/>
        <v>0</v>
      </c>
      <c r="J114" s="255">
        <f t="shared" si="29"/>
        <v>0</v>
      </c>
      <c r="K114" s="90"/>
      <c r="L114" s="90"/>
      <c r="P114" s="243"/>
      <c r="Q114" s="1"/>
      <c r="R114" s="1"/>
    </row>
    <row r="115" spans="1:18" ht="15">
      <c r="A115" s="280"/>
      <c r="B115" s="96"/>
      <c r="C115" s="88"/>
      <c r="D115" s="88"/>
      <c r="E115" s="87"/>
      <c r="F115" s="96"/>
      <c r="G115" s="110"/>
      <c r="H115" s="135"/>
      <c r="I115" s="89"/>
      <c r="J115" s="253">
        <f>SUM(J95:J114)</f>
        <v>78.408000000000015</v>
      </c>
      <c r="K115" s="90"/>
      <c r="L115" s="90"/>
      <c r="P115" s="243"/>
      <c r="Q115" s="1"/>
      <c r="R115" s="1"/>
    </row>
    <row r="116" spans="1:18" ht="15">
      <c r="A116" s="278"/>
      <c r="B116" s="130"/>
      <c r="C116" s="88"/>
      <c r="D116" s="88"/>
      <c r="E116" s="87"/>
      <c r="F116" s="96"/>
      <c r="G116" s="110"/>
      <c r="H116" s="87"/>
      <c r="I116" s="89"/>
      <c r="J116" s="89"/>
      <c r="K116" s="90"/>
      <c r="L116" s="90"/>
      <c r="P116" s="243"/>
      <c r="Q116" s="1"/>
      <c r="R116" s="1"/>
    </row>
    <row r="117" spans="1:18" ht="15">
      <c r="A117" s="659"/>
      <c r="B117" s="660"/>
      <c r="C117" s="660"/>
      <c r="D117" s="660"/>
      <c r="E117" s="660"/>
      <c r="F117" s="660"/>
      <c r="G117" s="660"/>
      <c r="H117" s="660"/>
      <c r="I117" s="660"/>
      <c r="J117" s="661"/>
      <c r="L117" s="90"/>
      <c r="P117" s="1"/>
      <c r="Q117" s="1"/>
      <c r="R117" s="1"/>
    </row>
    <row r="118" spans="1:18" ht="15">
      <c r="A118" s="656" t="s">
        <v>157</v>
      </c>
      <c r="B118" s="657"/>
      <c r="C118" s="657"/>
      <c r="D118" s="657"/>
      <c r="E118" s="657"/>
      <c r="F118" s="657"/>
      <c r="G118" s="657"/>
      <c r="H118" s="657"/>
      <c r="I118" s="657"/>
      <c r="J118" s="658"/>
      <c r="L118" s="90"/>
    </row>
    <row r="119" spans="1:18" ht="15">
      <c r="A119" s="651"/>
      <c r="B119" s="652"/>
      <c r="C119" s="652"/>
      <c r="D119" s="652"/>
      <c r="E119" s="652"/>
      <c r="F119" s="653"/>
      <c r="G119" s="83"/>
      <c r="H119" s="84"/>
      <c r="I119" s="83"/>
      <c r="J119" s="83"/>
    </row>
    <row r="120" spans="1:18" ht="15">
      <c r="A120" s="85"/>
      <c r="B120" s="91"/>
      <c r="C120" s="107"/>
      <c r="D120" s="111"/>
      <c r="E120" s="112"/>
      <c r="F120" s="91"/>
      <c r="G120" s="113"/>
      <c r="H120" s="108"/>
      <c r="I120" s="89"/>
      <c r="J120" s="109"/>
      <c r="L120" s="114"/>
    </row>
    <row r="121" spans="1:18" s="81" customFormat="1" ht="30" customHeight="1">
      <c r="A121" s="95"/>
      <c r="B121" s="115"/>
      <c r="C121" s="116"/>
      <c r="D121" s="111"/>
      <c r="E121" s="112"/>
      <c r="F121" s="117"/>
      <c r="G121" s="118"/>
      <c r="H121" s="87"/>
      <c r="I121" s="119"/>
      <c r="J121" s="119"/>
    </row>
    <row r="122" spans="1:18" ht="15">
      <c r="A122" s="651"/>
      <c r="B122" s="652"/>
      <c r="C122" s="652"/>
      <c r="D122" s="652"/>
      <c r="E122" s="652"/>
      <c r="F122" s="653"/>
      <c r="G122" s="83"/>
      <c r="H122" s="84"/>
      <c r="I122" s="83"/>
      <c r="J122" s="83"/>
    </row>
    <row r="123" spans="1:18" ht="15">
      <c r="A123" s="656" t="s">
        <v>320</v>
      </c>
      <c r="B123" s="657"/>
      <c r="C123" s="657"/>
      <c r="D123" s="657"/>
      <c r="E123" s="657"/>
      <c r="F123" s="657"/>
      <c r="G123" s="657"/>
      <c r="H123" s="657"/>
      <c r="I123" s="657"/>
      <c r="J123" s="658"/>
      <c r="L123" s="90"/>
    </row>
    <row r="124" spans="1:18" ht="15">
      <c r="A124" s="106" t="s">
        <v>341</v>
      </c>
      <c r="B124" s="86"/>
      <c r="C124" s="88"/>
      <c r="D124" s="88"/>
      <c r="E124" s="87"/>
      <c r="F124" s="86"/>
      <c r="G124" s="87"/>
      <c r="H124" s="87"/>
      <c r="I124" s="89"/>
      <c r="J124" s="89"/>
      <c r="L124" s="90"/>
    </row>
    <row r="125" spans="1:18" ht="15">
      <c r="A125" s="95" t="s">
        <v>8</v>
      </c>
      <c r="B125" s="96">
        <v>14</v>
      </c>
      <c r="C125" s="88">
        <v>1</v>
      </c>
      <c r="D125" s="88"/>
      <c r="E125" s="87"/>
      <c r="F125" s="96">
        <f>PRODUCT(B125:E125)</f>
        <v>14</v>
      </c>
      <c r="G125" s="110">
        <f>F125</f>
        <v>14</v>
      </c>
      <c r="H125" s="87" t="s">
        <v>146</v>
      </c>
      <c r="I125" s="89">
        <f>G125*1.1</f>
        <v>15.400000000000002</v>
      </c>
      <c r="J125" s="253">
        <f>I125</f>
        <v>15.400000000000002</v>
      </c>
      <c r="L125" s="90"/>
    </row>
    <row r="126" spans="1:18" ht="15">
      <c r="A126" s="95" t="s">
        <v>308</v>
      </c>
      <c r="B126" s="96"/>
      <c r="C126" s="88"/>
      <c r="D126" s="88"/>
      <c r="E126" s="87"/>
      <c r="F126" s="96">
        <f>PRODUCT(B126:E126)</f>
        <v>0</v>
      </c>
      <c r="G126" s="110">
        <f>F126</f>
        <v>0</v>
      </c>
      <c r="H126" s="87" t="s">
        <v>146</v>
      </c>
      <c r="I126" s="89">
        <f>G126*1.1</f>
        <v>0</v>
      </c>
      <c r="J126" s="253">
        <f>I126</f>
        <v>0</v>
      </c>
      <c r="L126" s="90"/>
    </row>
    <row r="127" spans="1:18" ht="15">
      <c r="A127" s="95" t="s">
        <v>311</v>
      </c>
      <c r="B127" s="96">
        <f>B125</f>
        <v>14</v>
      </c>
      <c r="C127" s="88">
        <v>1.5</v>
      </c>
      <c r="D127" s="88"/>
      <c r="E127" s="87"/>
      <c r="F127" s="96">
        <f>PRODUCT(B127:E127)</f>
        <v>21</v>
      </c>
      <c r="G127" s="110">
        <f>F127</f>
        <v>21</v>
      </c>
      <c r="H127" s="87" t="s">
        <v>146</v>
      </c>
      <c r="I127" s="89">
        <f>G127*1.1</f>
        <v>23.1</v>
      </c>
      <c r="J127" s="253">
        <f>I127</f>
        <v>23.1</v>
      </c>
      <c r="L127" s="90"/>
    </row>
    <row r="128" spans="1:18" ht="15">
      <c r="A128" s="92"/>
      <c r="B128" s="86"/>
      <c r="C128" s="88"/>
      <c r="D128" s="88"/>
      <c r="E128" s="87"/>
      <c r="F128" s="96"/>
      <c r="G128" s="99"/>
      <c r="H128" s="99"/>
      <c r="I128" s="89"/>
      <c r="J128" s="109"/>
      <c r="L128" s="90"/>
    </row>
    <row r="129" spans="1:12" ht="15">
      <c r="A129" s="296" t="s">
        <v>342</v>
      </c>
      <c r="B129" s="96"/>
      <c r="C129" s="88"/>
      <c r="D129" s="88"/>
      <c r="E129" s="87"/>
      <c r="F129" s="96"/>
      <c r="G129" s="110"/>
      <c r="H129" s="87"/>
      <c r="I129" s="89"/>
      <c r="J129" s="109"/>
      <c r="L129" s="90"/>
    </row>
    <row r="130" spans="1:12" ht="15">
      <c r="A130" s="95" t="s">
        <v>8</v>
      </c>
      <c r="B130" s="96">
        <f>'5Sheet1'!$C$18</f>
        <v>0</v>
      </c>
      <c r="C130" s="88"/>
      <c r="D130" s="88"/>
      <c r="E130" s="87"/>
      <c r="F130" s="96">
        <f>PRODUCT(B130:E130)</f>
        <v>0</v>
      </c>
      <c r="G130" s="110">
        <f>F130</f>
        <v>0</v>
      </c>
      <c r="H130" s="87" t="s">
        <v>146</v>
      </c>
      <c r="I130" s="89">
        <f>G130*1.1</f>
        <v>0</v>
      </c>
      <c r="J130" s="253">
        <f>I130</f>
        <v>0</v>
      </c>
      <c r="L130" s="90"/>
    </row>
    <row r="131" spans="1:12" ht="15">
      <c r="A131" s="95" t="s">
        <v>308</v>
      </c>
      <c r="B131" s="96">
        <f>'5Sheet1'!$C$18</f>
        <v>0</v>
      </c>
      <c r="C131" s="88"/>
      <c r="D131" s="88"/>
      <c r="E131" s="87"/>
      <c r="F131" s="96">
        <f>PRODUCT(B131:E131)</f>
        <v>0</v>
      </c>
      <c r="G131" s="110">
        <f>F131</f>
        <v>0</v>
      </c>
      <c r="H131" s="87" t="s">
        <v>146</v>
      </c>
      <c r="I131" s="89">
        <f>G131*1.1</f>
        <v>0</v>
      </c>
      <c r="J131" s="253">
        <f>I131</f>
        <v>0</v>
      </c>
      <c r="L131" s="90"/>
    </row>
    <row r="132" spans="1:12" ht="15">
      <c r="A132" s="95" t="s">
        <v>311</v>
      </c>
      <c r="B132" s="96">
        <f>'5Sheet1'!$C$18</f>
        <v>0</v>
      </c>
      <c r="C132" s="333"/>
      <c r="D132" s="333"/>
      <c r="E132" s="135"/>
      <c r="F132" s="96">
        <f>PRODUCT(B132:E132)</f>
        <v>0</v>
      </c>
      <c r="G132" s="110">
        <f>F132</f>
        <v>0</v>
      </c>
      <c r="H132" s="135" t="s">
        <v>146</v>
      </c>
      <c r="I132" s="334">
        <f>G132*1.1</f>
        <v>0</v>
      </c>
      <c r="J132" s="253">
        <f>I132</f>
        <v>0</v>
      </c>
      <c r="L132" s="90"/>
    </row>
    <row r="133" spans="1:12" ht="15">
      <c r="A133" s="85"/>
      <c r="B133" s="91"/>
      <c r="C133" s="107"/>
      <c r="D133" s="107"/>
      <c r="E133" s="108"/>
      <c r="F133" s="91"/>
      <c r="G133" s="108"/>
      <c r="H133" s="108"/>
      <c r="I133" s="100"/>
      <c r="J133" s="109"/>
      <c r="L133" s="90"/>
    </row>
    <row r="134" spans="1:12" ht="15">
      <c r="A134" s="335" t="s">
        <v>343</v>
      </c>
      <c r="B134" s="117"/>
      <c r="C134" s="88"/>
      <c r="D134" s="88"/>
      <c r="E134" s="87"/>
      <c r="F134" s="117"/>
      <c r="G134" s="334"/>
      <c r="H134" s="87"/>
      <c r="I134" s="89"/>
      <c r="J134" s="109"/>
      <c r="L134" s="90"/>
    </row>
    <row r="135" spans="1:12" ht="15">
      <c r="A135" s="95" t="s">
        <v>8</v>
      </c>
      <c r="B135" s="96">
        <f>'5Sheet1'!$C$24</f>
        <v>0</v>
      </c>
      <c r="C135" s="88"/>
      <c r="D135" s="88"/>
      <c r="E135" s="87"/>
      <c r="F135" s="96">
        <f>PRODUCT(B135:E135)</f>
        <v>0</v>
      </c>
      <c r="G135" s="110">
        <f>F135</f>
        <v>0</v>
      </c>
      <c r="H135" s="87" t="s">
        <v>146</v>
      </c>
      <c r="I135" s="89">
        <f>G135*1.1</f>
        <v>0</v>
      </c>
      <c r="J135" s="253">
        <f>I135</f>
        <v>0</v>
      </c>
      <c r="L135" s="90"/>
    </row>
    <row r="136" spans="1:12" ht="15">
      <c r="A136" s="95" t="s">
        <v>308</v>
      </c>
      <c r="B136" s="96">
        <f>'5Sheet1'!$C$24</f>
        <v>0</v>
      </c>
      <c r="C136" s="88"/>
      <c r="D136" s="88"/>
      <c r="E136" s="87"/>
      <c r="F136" s="96">
        <f>PRODUCT(B136:E136)</f>
        <v>0</v>
      </c>
      <c r="G136" s="110">
        <f>F136</f>
        <v>0</v>
      </c>
      <c r="H136" s="87" t="s">
        <v>146</v>
      </c>
      <c r="I136" s="89">
        <f>G136*1.1</f>
        <v>0</v>
      </c>
      <c r="J136" s="253">
        <f>I136</f>
        <v>0</v>
      </c>
      <c r="L136" s="90"/>
    </row>
    <row r="137" spans="1:12" ht="15">
      <c r="A137" s="95" t="s">
        <v>311</v>
      </c>
      <c r="B137" s="96">
        <f>'5Sheet1'!$C$24</f>
        <v>0</v>
      </c>
      <c r="C137" s="88"/>
      <c r="D137" s="88"/>
      <c r="E137" s="87"/>
      <c r="F137" s="96">
        <f>PRODUCT(B137:E137)</f>
        <v>0</v>
      </c>
      <c r="G137" s="110">
        <f>F137</f>
        <v>0</v>
      </c>
      <c r="H137" s="87" t="s">
        <v>146</v>
      </c>
      <c r="I137" s="89">
        <f>G137*1.1</f>
        <v>0</v>
      </c>
      <c r="J137" s="253">
        <f>I137</f>
        <v>0</v>
      </c>
      <c r="L137" s="90"/>
    </row>
    <row r="138" spans="1:12" ht="15">
      <c r="A138" s="92"/>
      <c r="B138" s="86"/>
      <c r="C138" s="88"/>
      <c r="D138" s="88"/>
      <c r="E138" s="87"/>
      <c r="F138" s="96"/>
      <c r="G138" s="99"/>
      <c r="H138" s="87"/>
      <c r="I138" s="89"/>
      <c r="J138" s="109"/>
      <c r="L138" s="90"/>
    </row>
    <row r="139" spans="1:12" ht="15">
      <c r="A139" s="95"/>
      <c r="B139" s="96"/>
      <c r="C139" s="333"/>
      <c r="D139" s="333"/>
      <c r="E139" s="135"/>
      <c r="F139" s="96"/>
      <c r="G139" s="110"/>
      <c r="H139" s="135"/>
      <c r="I139" s="334"/>
      <c r="J139" s="336"/>
      <c r="L139" s="90"/>
    </row>
    <row r="140" spans="1:12" ht="15">
      <c r="A140" s="699" t="s">
        <v>428</v>
      </c>
      <c r="B140" s="700"/>
      <c r="C140" s="700"/>
      <c r="D140" s="700"/>
      <c r="E140" s="700"/>
      <c r="F140" s="700"/>
      <c r="G140" s="700"/>
      <c r="H140" s="700"/>
      <c r="I140" s="700"/>
      <c r="J140" s="701"/>
      <c r="L140" s="90"/>
    </row>
    <row r="141" spans="1:12" ht="15">
      <c r="A141" s="337"/>
      <c r="B141" s="117"/>
      <c r="C141" s="88"/>
      <c r="D141" s="88"/>
      <c r="E141" s="87"/>
      <c r="F141" s="117"/>
      <c r="G141" s="334"/>
      <c r="H141" s="87"/>
      <c r="I141" s="89"/>
      <c r="J141" s="109"/>
      <c r="L141" s="90"/>
    </row>
    <row r="142" spans="1:12" ht="15">
      <c r="A142" s="95" t="s">
        <v>429</v>
      </c>
      <c r="B142" s="96">
        <f>'5Sheet1'!H3+'5Sheet1'!H4+'5Sheet1'!H5</f>
        <v>39.6</v>
      </c>
      <c r="C142" s="88">
        <v>1.6</v>
      </c>
      <c r="D142" s="88">
        <v>0.05</v>
      </c>
      <c r="E142" s="87"/>
      <c r="F142" s="96">
        <f>PRODUCT(B142:E142)</f>
        <v>3.1680000000000006</v>
      </c>
      <c r="G142" s="110">
        <f>F142</f>
        <v>3.1680000000000006</v>
      </c>
      <c r="H142" s="87" t="s">
        <v>146</v>
      </c>
      <c r="I142" s="89">
        <f>G142*1.1</f>
        <v>3.4848000000000008</v>
      </c>
      <c r="J142" s="253">
        <f>ROUNDUP(I142,2)</f>
        <v>3.4899999999999998</v>
      </c>
      <c r="L142" s="90"/>
    </row>
    <row r="143" spans="1:12" ht="15">
      <c r="A143" s="95"/>
      <c r="B143" s="96"/>
      <c r="C143" s="88"/>
      <c r="D143" s="88"/>
      <c r="E143" s="87"/>
      <c r="F143" s="96"/>
      <c r="G143" s="110"/>
      <c r="H143" s="87"/>
      <c r="I143" s="89"/>
      <c r="J143" s="109"/>
      <c r="L143" s="90"/>
    </row>
    <row r="144" spans="1:12" ht="15">
      <c r="A144" s="95" t="s">
        <v>430</v>
      </c>
      <c r="B144" s="96">
        <f>B142</f>
        <v>39.6</v>
      </c>
      <c r="C144" s="88">
        <v>1.05</v>
      </c>
      <c r="D144" s="88"/>
      <c r="E144" s="87"/>
      <c r="F144" s="96">
        <f>PRODUCT(B144:E144)</f>
        <v>41.580000000000005</v>
      </c>
      <c r="G144" s="110">
        <f>F144</f>
        <v>41.580000000000005</v>
      </c>
      <c r="H144" s="87" t="s">
        <v>146</v>
      </c>
      <c r="I144" s="89">
        <f>G144*1.1</f>
        <v>45.738000000000007</v>
      </c>
      <c r="J144" s="253">
        <f>ROUNDUP(I144,2)</f>
        <v>45.739999999999995</v>
      </c>
      <c r="L144" s="90"/>
    </row>
    <row r="145" spans="1:12" ht="15">
      <c r="A145" s="95"/>
      <c r="B145" s="96"/>
      <c r="C145" s="88"/>
      <c r="D145" s="88"/>
      <c r="E145" s="87"/>
      <c r="F145" s="96"/>
      <c r="G145" s="110"/>
      <c r="H145" s="87"/>
      <c r="I145" s="89"/>
      <c r="J145" s="109"/>
      <c r="L145" s="90"/>
    </row>
    <row r="146" spans="1:12" ht="15">
      <c r="A146" s="95" t="s">
        <v>431</v>
      </c>
      <c r="B146" s="96">
        <v>1.6</v>
      </c>
      <c r="C146" s="88">
        <f>ROUNDUP(B144/0.2,0)+1</f>
        <v>199</v>
      </c>
      <c r="D146" s="88"/>
      <c r="E146" s="87"/>
      <c r="F146" s="96">
        <f>PRODUCT(B146:E146)</f>
        <v>318.40000000000003</v>
      </c>
      <c r="G146" s="110">
        <f>F146</f>
        <v>318.40000000000003</v>
      </c>
      <c r="H146" s="87" t="s">
        <v>80</v>
      </c>
      <c r="I146" s="89">
        <f>G146*1.1</f>
        <v>350.24000000000007</v>
      </c>
      <c r="J146" s="255">
        <f>ROUNDUP(I146,2)</f>
        <v>350.24</v>
      </c>
      <c r="L146" s="90"/>
    </row>
    <row r="147" spans="1:12" ht="15">
      <c r="A147" s="95"/>
      <c r="B147" s="96">
        <v>39.6</v>
      </c>
      <c r="C147" s="88">
        <f>ROUNDUP(B146/0.2,0)+1</f>
        <v>9</v>
      </c>
      <c r="D147" s="88"/>
      <c r="E147" s="87"/>
      <c r="F147" s="96">
        <f>PRODUCT(B147:E147)</f>
        <v>356.40000000000003</v>
      </c>
      <c r="G147" s="110">
        <f>F147</f>
        <v>356.40000000000003</v>
      </c>
      <c r="H147" s="87" t="s">
        <v>80</v>
      </c>
      <c r="I147" s="89">
        <f>G147*1.1</f>
        <v>392.04000000000008</v>
      </c>
      <c r="J147" s="255">
        <f>ROUNDUP(I147,2)</f>
        <v>392.04</v>
      </c>
      <c r="L147" s="90"/>
    </row>
    <row r="148" spans="1:12" ht="15">
      <c r="A148" s="95"/>
      <c r="B148" s="96"/>
      <c r="C148" s="88"/>
      <c r="D148" s="88"/>
      <c r="E148" s="87"/>
      <c r="F148" s="96"/>
      <c r="G148" s="110"/>
      <c r="H148" s="87"/>
      <c r="I148" s="89"/>
      <c r="J148" s="253">
        <f>SUM(J146:J147)</f>
        <v>742.28</v>
      </c>
      <c r="L148" s="90"/>
    </row>
    <row r="149" spans="1:12" ht="15">
      <c r="A149" s="95"/>
      <c r="B149" s="96"/>
      <c r="C149" s="88"/>
      <c r="D149" s="88"/>
      <c r="E149" s="87"/>
      <c r="F149" s="96"/>
      <c r="G149" s="110"/>
      <c r="H149" s="87"/>
      <c r="I149" s="89"/>
      <c r="J149" s="109"/>
      <c r="L149" s="90"/>
    </row>
    <row r="150" spans="1:12" ht="15">
      <c r="A150" s="95" t="s">
        <v>162</v>
      </c>
      <c r="B150" s="96">
        <f>B142</f>
        <v>39.6</v>
      </c>
      <c r="C150" s="88">
        <v>1.3</v>
      </c>
      <c r="D150" s="88"/>
      <c r="E150" s="87"/>
      <c r="F150" s="96">
        <f>PRODUCT(B150:E150)</f>
        <v>51.480000000000004</v>
      </c>
      <c r="G150" s="110">
        <f>F150</f>
        <v>51.480000000000004</v>
      </c>
      <c r="H150" s="87" t="s">
        <v>146</v>
      </c>
      <c r="I150" s="89">
        <f>G150*1.1</f>
        <v>56.628000000000007</v>
      </c>
      <c r="J150" s="253">
        <f>ROUNDUP(I150,2)</f>
        <v>56.629999999999995</v>
      </c>
      <c r="L150" s="90"/>
    </row>
    <row r="151" spans="1:12" ht="15">
      <c r="A151" s="95"/>
      <c r="B151" s="96"/>
      <c r="C151" s="88"/>
      <c r="D151" s="88"/>
      <c r="E151" s="87"/>
      <c r="F151" s="96"/>
      <c r="G151" s="110"/>
      <c r="H151" s="87"/>
      <c r="I151" s="89"/>
      <c r="J151" s="109"/>
      <c r="L151" s="90"/>
    </row>
    <row r="152" spans="1:12" ht="15">
      <c r="A152" s="95" t="s">
        <v>432</v>
      </c>
      <c r="B152" s="96">
        <f>B150</f>
        <v>39.6</v>
      </c>
      <c r="C152" s="88">
        <v>2.9</v>
      </c>
      <c r="D152" s="88"/>
      <c r="E152" s="87"/>
      <c r="F152" s="96">
        <f>PRODUCT(B152:E152)</f>
        <v>114.84</v>
      </c>
      <c r="G152" s="110">
        <f>F152</f>
        <v>114.84</v>
      </c>
      <c r="H152" s="87" t="s">
        <v>146</v>
      </c>
      <c r="I152" s="89">
        <f>G152*1.1</f>
        <v>126.32400000000001</v>
      </c>
      <c r="J152" s="253">
        <f>ROUNDUP(I152,2)</f>
        <v>126.33</v>
      </c>
      <c r="L152" s="90"/>
    </row>
    <row r="153" spans="1:12" ht="15">
      <c r="A153" s="95"/>
      <c r="B153" s="96"/>
      <c r="C153" s="88"/>
      <c r="D153" s="88"/>
      <c r="E153" s="87"/>
      <c r="F153" s="96"/>
      <c r="G153" s="110"/>
      <c r="H153" s="87"/>
      <c r="I153" s="89"/>
      <c r="J153" s="109"/>
      <c r="L153" s="90"/>
    </row>
    <row r="154" spans="1:12" ht="15">
      <c r="A154" s="95" t="s">
        <v>433</v>
      </c>
      <c r="B154" s="96">
        <v>2.85</v>
      </c>
      <c r="C154" s="88">
        <f>ROUNDUP(B152/1.5,0)+1</f>
        <v>28</v>
      </c>
      <c r="D154" s="88"/>
      <c r="E154" s="87"/>
      <c r="F154" s="96">
        <f>PRODUCT(B154:E154)</f>
        <v>79.8</v>
      </c>
      <c r="G154" s="110">
        <f>F154</f>
        <v>79.8</v>
      </c>
      <c r="H154" s="87" t="s">
        <v>7</v>
      </c>
      <c r="I154" s="89">
        <f>G154*1.1</f>
        <v>87.78</v>
      </c>
      <c r="J154" s="253">
        <f>ROUNDUP(I154,2)</f>
        <v>87.78</v>
      </c>
      <c r="L154" s="90"/>
    </row>
    <row r="155" spans="1:12" ht="15">
      <c r="A155" s="95"/>
      <c r="B155" s="96"/>
      <c r="C155" s="88"/>
      <c r="D155" s="88"/>
      <c r="E155" s="87"/>
      <c r="F155" s="96"/>
      <c r="G155" s="110"/>
      <c r="H155" s="87"/>
      <c r="I155" s="89"/>
      <c r="J155" s="109"/>
      <c r="L155" s="90"/>
    </row>
    <row r="156" spans="1:12" ht="15">
      <c r="A156" s="95" t="s">
        <v>434</v>
      </c>
      <c r="B156" s="88">
        <f>B150</f>
        <v>39.6</v>
      </c>
      <c r="C156" s="88">
        <v>0.3</v>
      </c>
      <c r="D156" s="87"/>
      <c r="E156" s="87"/>
      <c r="F156" s="96">
        <f>PRODUCT(B156:E156)</f>
        <v>11.88</v>
      </c>
      <c r="G156" s="110">
        <f>F156</f>
        <v>11.88</v>
      </c>
      <c r="H156" s="87" t="s">
        <v>146</v>
      </c>
      <c r="I156" s="89">
        <f>G156*1.1</f>
        <v>13.068000000000001</v>
      </c>
      <c r="J156" s="253">
        <f>ROUNDUP(I156,2)</f>
        <v>13.07</v>
      </c>
      <c r="L156" s="90"/>
    </row>
    <row r="157" spans="1:12" ht="15">
      <c r="A157" s="337"/>
      <c r="B157" s="117"/>
      <c r="C157" s="333"/>
      <c r="D157" s="333"/>
      <c r="E157" s="135"/>
      <c r="F157" s="117"/>
      <c r="G157" s="334"/>
      <c r="H157" s="135"/>
      <c r="I157" s="334"/>
      <c r="J157" s="334"/>
      <c r="L157" s="90"/>
    </row>
    <row r="158" spans="1:12" ht="15">
      <c r="A158" s="337" t="s">
        <v>435</v>
      </c>
      <c r="B158" s="117">
        <f>B156</f>
        <v>39.6</v>
      </c>
      <c r="C158" s="333">
        <v>1.1499999999999999</v>
      </c>
      <c r="D158" s="333"/>
      <c r="E158" s="135"/>
      <c r="F158" s="96">
        <f>PRODUCT(B158:E158)</f>
        <v>45.54</v>
      </c>
      <c r="G158" s="110">
        <f>F158</f>
        <v>45.54</v>
      </c>
      <c r="H158" s="87" t="s">
        <v>146</v>
      </c>
      <c r="I158" s="89">
        <f>G158*1.1</f>
        <v>50.094000000000001</v>
      </c>
      <c r="J158" s="253">
        <f>ROUNDUP(I158,2)</f>
        <v>50.1</v>
      </c>
      <c r="L158" s="90"/>
    </row>
    <row r="159" spans="1:12" ht="15" customHeight="1">
      <c r="A159" s="337"/>
      <c r="B159" s="117"/>
      <c r="C159" s="333"/>
      <c r="D159" s="333"/>
      <c r="E159" s="135"/>
      <c r="F159" s="117"/>
      <c r="G159" s="334"/>
      <c r="H159" s="135"/>
      <c r="I159" s="334"/>
      <c r="J159" s="334"/>
      <c r="L159" s="90"/>
    </row>
    <row r="160" spans="1:12" ht="15" customHeight="1">
      <c r="A160" s="337" t="s">
        <v>436</v>
      </c>
      <c r="B160" s="117">
        <f>B158</f>
        <v>39.6</v>
      </c>
      <c r="C160" s="333">
        <v>4.0999999999999996</v>
      </c>
      <c r="D160" s="333"/>
      <c r="E160" s="135"/>
      <c r="F160" s="96">
        <f>PRODUCT(B160:E160)</f>
        <v>162.35999999999999</v>
      </c>
      <c r="G160" s="110">
        <f>F160</f>
        <v>162.35999999999999</v>
      </c>
      <c r="H160" s="87" t="s">
        <v>146</v>
      </c>
      <c r="I160" s="89">
        <f>G160*1.1</f>
        <v>178.596</v>
      </c>
      <c r="J160" s="253">
        <f>ROUNDUP(I160,2)</f>
        <v>178.6</v>
      </c>
      <c r="L160" s="90"/>
    </row>
    <row r="161" spans="1:12" ht="15" customHeight="1">
      <c r="A161" s="337"/>
      <c r="B161" s="117"/>
      <c r="C161" s="333"/>
      <c r="D161" s="333"/>
      <c r="E161" s="135"/>
      <c r="F161" s="117"/>
      <c r="G161" s="334"/>
      <c r="H161" s="135"/>
      <c r="I161" s="334"/>
      <c r="J161" s="334"/>
      <c r="L161" s="90"/>
    </row>
    <row r="162" spans="1:12" ht="15">
      <c r="A162" s="337"/>
      <c r="B162" s="117"/>
      <c r="C162" s="333"/>
      <c r="D162" s="333"/>
      <c r="E162" s="135"/>
      <c r="F162" s="117"/>
      <c r="G162" s="334"/>
      <c r="H162" s="135"/>
      <c r="I162" s="334"/>
      <c r="J162" s="334"/>
      <c r="L162" s="90"/>
    </row>
    <row r="163" spans="1:12" ht="30">
      <c r="A163" s="121"/>
      <c r="B163" s="122" t="s">
        <v>158</v>
      </c>
      <c r="C163" s="122" t="s">
        <v>138</v>
      </c>
      <c r="D163" s="122" t="s">
        <v>1</v>
      </c>
      <c r="E163" s="123" t="s">
        <v>159</v>
      </c>
      <c r="F163" s="122" t="s">
        <v>160</v>
      </c>
      <c r="G163" s="122"/>
      <c r="H163" s="122"/>
      <c r="I163" s="122"/>
      <c r="J163" s="122"/>
      <c r="L163" s="114"/>
    </row>
    <row r="164" spans="1:12" ht="15">
      <c r="A164" s="651" t="s">
        <v>161</v>
      </c>
      <c r="B164" s="652"/>
      <c r="C164" s="652"/>
      <c r="D164" s="652"/>
      <c r="E164" s="652"/>
      <c r="F164" s="653"/>
      <c r="G164" s="83"/>
      <c r="H164" s="84"/>
      <c r="I164" s="83"/>
    </row>
    <row r="165" spans="1:12" ht="15">
      <c r="A165" s="124"/>
      <c r="B165" s="107"/>
      <c r="C165" s="108"/>
      <c r="D165" s="107"/>
      <c r="E165" s="108"/>
      <c r="F165" s="91"/>
      <c r="G165" s="111"/>
      <c r="H165" s="108"/>
      <c r="I165" s="111"/>
      <c r="J165" s="83"/>
      <c r="L165" s="114"/>
    </row>
    <row r="166" spans="1:12" ht="15">
      <c r="A166" s="124"/>
      <c r="B166" s="107"/>
      <c r="C166" s="108"/>
      <c r="D166" s="107"/>
      <c r="E166" s="108"/>
      <c r="F166" s="91"/>
      <c r="G166" s="111"/>
      <c r="H166" s="108"/>
      <c r="I166" s="111"/>
      <c r="J166" s="101"/>
      <c r="L166" s="114"/>
    </row>
    <row r="167" spans="1:12" ht="15">
      <c r="A167" s="651" t="s">
        <v>162</v>
      </c>
      <c r="B167" s="652"/>
      <c r="C167" s="652"/>
      <c r="D167" s="652"/>
      <c r="E167" s="652"/>
      <c r="F167" s="653"/>
      <c r="G167" s="83"/>
      <c r="H167" s="84"/>
      <c r="I167" s="83"/>
      <c r="J167" s="101"/>
    </row>
    <row r="168" spans="1:12" ht="15">
      <c r="A168" s="85"/>
      <c r="B168" s="91"/>
      <c r="C168" s="108"/>
      <c r="D168" s="107"/>
      <c r="E168" s="108"/>
      <c r="F168" s="91"/>
      <c r="G168" s="100"/>
      <c r="H168" s="108"/>
      <c r="I168" s="100"/>
      <c r="J168" s="83"/>
      <c r="L168" s="90"/>
    </row>
    <row r="169" spans="1:12" ht="15">
      <c r="A169" s="85"/>
      <c r="B169" s="91"/>
      <c r="C169" s="108"/>
      <c r="D169" s="107"/>
      <c r="E169" s="108"/>
      <c r="F169" s="91"/>
      <c r="G169" s="100"/>
      <c r="H169" s="108"/>
      <c r="I169" s="100"/>
      <c r="J169" s="101"/>
      <c r="L169" s="90"/>
    </row>
    <row r="170" spans="1:12" ht="24.9" customHeight="1">
      <c r="A170" s="651" t="s">
        <v>163</v>
      </c>
      <c r="B170" s="652"/>
      <c r="C170" s="652"/>
      <c r="D170" s="652"/>
      <c r="E170" s="652"/>
      <c r="F170" s="653"/>
      <c r="G170" s="83"/>
      <c r="H170" s="84"/>
      <c r="I170" s="83"/>
      <c r="J170" s="101"/>
    </row>
    <row r="171" spans="1:12" ht="15">
      <c r="A171" s="85"/>
      <c r="B171" s="125"/>
      <c r="C171" s="111"/>
      <c r="D171" s="111"/>
      <c r="E171" s="125"/>
      <c r="F171" s="91"/>
      <c r="G171" s="108"/>
      <c r="H171" s="108"/>
      <c r="I171" s="100"/>
      <c r="J171" s="83"/>
    </row>
    <row r="172" spans="1:12" ht="15">
      <c r="A172" s="85"/>
      <c r="B172" s="125"/>
      <c r="C172" s="111"/>
      <c r="D172" s="111"/>
      <c r="E172" s="125"/>
      <c r="F172" s="91"/>
      <c r="G172" s="108"/>
      <c r="H172" s="108"/>
      <c r="I172" s="100"/>
      <c r="J172" s="109"/>
      <c r="L172" s="90"/>
    </row>
    <row r="173" spans="1:12" ht="15">
      <c r="A173" s="232" t="s">
        <v>164</v>
      </c>
      <c r="B173" s="233"/>
      <c r="C173" s="233"/>
      <c r="D173" s="233"/>
      <c r="E173" s="233"/>
      <c r="F173" s="233"/>
      <c r="G173" s="233"/>
      <c r="H173" s="233"/>
      <c r="I173" s="233"/>
      <c r="J173" s="234"/>
      <c r="L173" s="114"/>
    </row>
    <row r="174" spans="1:12" ht="24.9" customHeight="1">
      <c r="A174" s="651"/>
      <c r="B174" s="652"/>
      <c r="C174" s="652"/>
      <c r="D174" s="652"/>
      <c r="E174" s="652"/>
      <c r="F174" s="653"/>
      <c r="G174" s="83"/>
      <c r="H174" s="84"/>
      <c r="I174" s="83"/>
    </row>
    <row r="175" spans="1:12" ht="15">
      <c r="A175" s="85"/>
      <c r="B175" s="125"/>
      <c r="C175" s="108"/>
      <c r="D175" s="107"/>
      <c r="E175" s="108"/>
      <c r="F175" s="91"/>
      <c r="G175" s="108"/>
      <c r="H175" s="108"/>
      <c r="I175" s="100"/>
      <c r="J175" s="83"/>
      <c r="L175" s="90"/>
    </row>
    <row r="176" spans="1:12" ht="15">
      <c r="A176" s="126"/>
      <c r="B176" s="127"/>
      <c r="C176" s="128"/>
      <c r="D176" s="129"/>
      <c r="E176" s="128"/>
      <c r="F176" s="130"/>
      <c r="G176" s="128"/>
      <c r="H176" s="128"/>
      <c r="I176" s="131"/>
      <c r="J176" s="131"/>
      <c r="L176" s="90"/>
    </row>
    <row r="177" spans="1:12" ht="12.75" customHeight="1">
      <c r="A177" s="235" t="s">
        <v>165</v>
      </c>
      <c r="B177" s="236"/>
      <c r="C177" s="236"/>
      <c r="D177" s="236"/>
      <c r="E177" s="236"/>
      <c r="F177" s="236"/>
      <c r="G177" s="236"/>
      <c r="H177" s="236"/>
      <c r="I177" s="236"/>
      <c r="J177" s="237"/>
      <c r="L177" s="90"/>
    </row>
    <row r="178" spans="1:12" ht="15">
      <c r="A178" s="654" t="s">
        <v>166</v>
      </c>
      <c r="B178" s="655"/>
      <c r="C178" s="655"/>
      <c r="D178" s="655"/>
      <c r="E178" s="655"/>
      <c r="F178" s="655"/>
      <c r="G178" s="655"/>
      <c r="H178" s="655"/>
      <c r="I178" s="132"/>
      <c r="J178" s="133"/>
      <c r="L178" s="90"/>
    </row>
    <row r="179" spans="1:12" ht="15">
      <c r="A179" s="297" t="s">
        <v>167</v>
      </c>
      <c r="B179" s="91"/>
      <c r="C179" s="99"/>
      <c r="D179" s="88"/>
      <c r="E179" s="87"/>
      <c r="F179" s="86"/>
      <c r="G179" s="87"/>
      <c r="H179" s="87"/>
      <c r="I179" s="89"/>
      <c r="J179" s="109"/>
      <c r="L179" s="90"/>
    </row>
    <row r="180" spans="1:12" ht="15">
      <c r="A180" s="298" t="str">
        <f>'5Sheet1'!F3</f>
        <v>~CS02</v>
      </c>
      <c r="B180" s="91">
        <f>'5Sheet1'!H3</f>
        <v>16.43</v>
      </c>
      <c r="C180" s="110">
        <f>'5Sheet1'!J3</f>
        <v>0</v>
      </c>
      <c r="D180" s="88"/>
      <c r="E180" s="87"/>
      <c r="F180" s="86">
        <f>PRODUCT(B180:E180)</f>
        <v>0</v>
      </c>
      <c r="G180" s="87"/>
      <c r="H180" s="87" t="s">
        <v>7</v>
      </c>
      <c r="I180" s="89">
        <f>F180*1.1</f>
        <v>0</v>
      </c>
      <c r="J180" s="255">
        <f>I180</f>
        <v>0</v>
      </c>
      <c r="L180" s="90"/>
    </row>
    <row r="181" spans="1:12" ht="15">
      <c r="A181" s="298" t="str">
        <f>'5Sheet1'!F4</f>
        <v>CS02-CS03</v>
      </c>
      <c r="B181" s="91">
        <f>'5Sheet1'!H4</f>
        <v>16.5</v>
      </c>
      <c r="C181" s="110">
        <f>'5Sheet1'!J4</f>
        <v>0</v>
      </c>
      <c r="D181" s="88"/>
      <c r="E181" s="87"/>
      <c r="F181" s="86">
        <f t="shared" ref="F181:F192" si="31">PRODUCT(B181:E181)</f>
        <v>0</v>
      </c>
      <c r="G181" s="87"/>
      <c r="H181" s="87" t="s">
        <v>7</v>
      </c>
      <c r="I181" s="89">
        <f t="shared" ref="I181:I192" si="32">F181*1.1</f>
        <v>0</v>
      </c>
      <c r="J181" s="255">
        <f t="shared" ref="J181:J192" si="33">I181</f>
        <v>0</v>
      </c>
      <c r="L181" s="90"/>
    </row>
    <row r="182" spans="1:12" ht="15">
      <c r="A182" s="298" t="str">
        <f>'5Sheet1'!F5</f>
        <v>CS03~</v>
      </c>
      <c r="B182" s="91">
        <f>'5Sheet1'!H5</f>
        <v>6.67</v>
      </c>
      <c r="C182" s="110">
        <f>'5Sheet1'!J5</f>
        <v>0</v>
      </c>
      <c r="D182" s="88"/>
      <c r="E182" s="87"/>
      <c r="F182" s="86">
        <f t="shared" si="31"/>
        <v>0</v>
      </c>
      <c r="G182" s="87"/>
      <c r="H182" s="87" t="s">
        <v>7</v>
      </c>
      <c r="I182" s="89">
        <f t="shared" si="32"/>
        <v>0</v>
      </c>
      <c r="J182" s="255">
        <f t="shared" si="33"/>
        <v>0</v>
      </c>
      <c r="L182" s="90"/>
    </row>
    <row r="183" spans="1:12" ht="15">
      <c r="A183" s="298">
        <f>'5Sheet1'!F6</f>
        <v>0</v>
      </c>
      <c r="B183" s="91">
        <f>'5Sheet1'!H6</f>
        <v>0</v>
      </c>
      <c r="C183" s="110">
        <f>'5Sheet1'!J6</f>
        <v>0</v>
      </c>
      <c r="D183" s="88"/>
      <c r="E183" s="87"/>
      <c r="F183" s="86">
        <f t="shared" si="31"/>
        <v>0</v>
      </c>
      <c r="G183" s="87"/>
      <c r="H183" s="87" t="s">
        <v>7</v>
      </c>
      <c r="I183" s="89">
        <f t="shared" si="32"/>
        <v>0</v>
      </c>
      <c r="J183" s="255">
        <f t="shared" si="33"/>
        <v>0</v>
      </c>
      <c r="L183" s="90"/>
    </row>
    <row r="184" spans="1:12" ht="15">
      <c r="A184" s="298">
        <f>'5Sheet1'!F7</f>
        <v>0</v>
      </c>
      <c r="B184" s="91">
        <f>'5Sheet1'!H7</f>
        <v>0</v>
      </c>
      <c r="C184" s="110">
        <f>'5Sheet1'!J7</f>
        <v>0</v>
      </c>
      <c r="D184" s="88"/>
      <c r="E184" s="87"/>
      <c r="F184" s="86">
        <f t="shared" si="31"/>
        <v>0</v>
      </c>
      <c r="G184" s="87"/>
      <c r="H184" s="87" t="s">
        <v>7</v>
      </c>
      <c r="I184" s="89">
        <f t="shared" si="32"/>
        <v>0</v>
      </c>
      <c r="J184" s="255">
        <f t="shared" si="33"/>
        <v>0</v>
      </c>
      <c r="L184" s="90"/>
    </row>
    <row r="185" spans="1:12" ht="15">
      <c r="A185" s="298">
        <f>'5Sheet1'!F8</f>
        <v>0</v>
      </c>
      <c r="B185" s="91">
        <f>'5Sheet1'!H8</f>
        <v>0</v>
      </c>
      <c r="C185" s="110">
        <f>'5Sheet1'!J8</f>
        <v>0</v>
      </c>
      <c r="D185" s="88"/>
      <c r="E185" s="87"/>
      <c r="F185" s="86">
        <f t="shared" si="31"/>
        <v>0</v>
      </c>
      <c r="G185" s="87"/>
      <c r="H185" s="87" t="s">
        <v>7</v>
      </c>
      <c r="I185" s="89">
        <f t="shared" si="32"/>
        <v>0</v>
      </c>
      <c r="J185" s="255">
        <f t="shared" si="33"/>
        <v>0</v>
      </c>
      <c r="L185" s="90"/>
    </row>
    <row r="186" spans="1:12" ht="15">
      <c r="A186" s="298">
        <f>'5Sheet1'!F9</f>
        <v>0</v>
      </c>
      <c r="B186" s="91">
        <f>'5Sheet1'!H9</f>
        <v>0</v>
      </c>
      <c r="C186" s="110">
        <f>'5Sheet1'!J9</f>
        <v>0</v>
      </c>
      <c r="D186" s="88"/>
      <c r="E186" s="87"/>
      <c r="F186" s="86">
        <f t="shared" si="31"/>
        <v>0</v>
      </c>
      <c r="G186" s="87"/>
      <c r="H186" s="87" t="s">
        <v>7</v>
      </c>
      <c r="I186" s="89">
        <f t="shared" si="32"/>
        <v>0</v>
      </c>
      <c r="J186" s="255">
        <f t="shared" si="33"/>
        <v>0</v>
      </c>
      <c r="L186" s="90"/>
    </row>
    <row r="187" spans="1:12" ht="15">
      <c r="A187" s="298"/>
      <c r="B187" s="91"/>
      <c r="C187" s="99"/>
      <c r="D187" s="88"/>
      <c r="E187" s="87"/>
      <c r="F187" s="86"/>
      <c r="G187" s="87"/>
      <c r="H187" s="87"/>
      <c r="I187" s="89"/>
      <c r="J187" s="89"/>
      <c r="L187" s="90"/>
    </row>
    <row r="188" spans="1:12" ht="15">
      <c r="A188" s="298" t="str">
        <f>'5Sheet1'!F12</f>
        <v>Nailing Area 02</v>
      </c>
      <c r="B188" s="91"/>
      <c r="C188" s="99"/>
      <c r="D188" s="88"/>
      <c r="E188" s="87"/>
      <c r="F188" s="86"/>
      <c r="G188" s="87"/>
      <c r="H188" s="87"/>
      <c r="I188" s="89"/>
      <c r="J188" s="89"/>
      <c r="L188" s="90"/>
    </row>
    <row r="189" spans="1:12" ht="15">
      <c r="A189" s="298" t="str">
        <f>'5Sheet1'!F16</f>
        <v>~CS01</v>
      </c>
      <c r="B189" s="91">
        <f>'5Sheet1'!H16</f>
        <v>0</v>
      </c>
      <c r="C189" s="110">
        <f>'5Sheet1'!J16</f>
        <v>0</v>
      </c>
      <c r="D189" s="88"/>
      <c r="E189" s="87"/>
      <c r="F189" s="86">
        <f t="shared" si="31"/>
        <v>0</v>
      </c>
      <c r="G189" s="87"/>
      <c r="H189" s="87" t="s">
        <v>7</v>
      </c>
      <c r="I189" s="89">
        <f t="shared" si="32"/>
        <v>0</v>
      </c>
      <c r="J189" s="255">
        <f t="shared" si="33"/>
        <v>0</v>
      </c>
      <c r="L189" s="90"/>
    </row>
    <row r="190" spans="1:12" ht="15">
      <c r="A190" s="298" t="str">
        <f>'5Sheet1'!F17</f>
        <v>CS01-CS02</v>
      </c>
      <c r="B190" s="91">
        <f>'5Sheet1'!H17</f>
        <v>0</v>
      </c>
      <c r="C190" s="110">
        <f>'5Sheet1'!J17</f>
        <v>0</v>
      </c>
      <c r="D190" s="88"/>
      <c r="E190" s="87"/>
      <c r="F190" s="86">
        <f t="shared" si="31"/>
        <v>0</v>
      </c>
      <c r="G190" s="87"/>
      <c r="H190" s="87" t="s">
        <v>7</v>
      </c>
      <c r="I190" s="89">
        <f t="shared" si="32"/>
        <v>0</v>
      </c>
      <c r="J190" s="255">
        <f t="shared" si="33"/>
        <v>0</v>
      </c>
      <c r="L190" s="90"/>
    </row>
    <row r="191" spans="1:12" ht="15">
      <c r="A191" s="298" t="str">
        <f>'5Sheet1'!F18</f>
        <v>CS02-CS03</v>
      </c>
      <c r="B191" s="91">
        <f>'5Sheet1'!H18</f>
        <v>0</v>
      </c>
      <c r="C191" s="110">
        <f>'5Sheet1'!J18</f>
        <v>0</v>
      </c>
      <c r="D191" s="88"/>
      <c r="E191" s="87"/>
      <c r="F191" s="86">
        <f t="shared" si="31"/>
        <v>0</v>
      </c>
      <c r="G191" s="87"/>
      <c r="H191" s="87" t="s">
        <v>7</v>
      </c>
      <c r="I191" s="89">
        <f t="shared" si="32"/>
        <v>0</v>
      </c>
      <c r="J191" s="255">
        <f t="shared" si="33"/>
        <v>0</v>
      </c>
      <c r="L191" s="90"/>
    </row>
    <row r="192" spans="1:12" ht="15">
      <c r="A192" s="298" t="str">
        <f>'5Sheet1'!F19</f>
        <v>CS03~</v>
      </c>
      <c r="B192" s="91">
        <f>'5Sheet1'!H19</f>
        <v>0</v>
      </c>
      <c r="C192" s="110">
        <f>'5Sheet1'!J19</f>
        <v>0</v>
      </c>
      <c r="D192" s="88"/>
      <c r="E192" s="87"/>
      <c r="F192" s="86">
        <f t="shared" si="31"/>
        <v>0</v>
      </c>
      <c r="G192" s="87"/>
      <c r="H192" s="87" t="s">
        <v>7</v>
      </c>
      <c r="I192" s="89">
        <f t="shared" si="32"/>
        <v>0</v>
      </c>
      <c r="J192" s="255">
        <f t="shared" si="33"/>
        <v>0</v>
      </c>
      <c r="L192" s="90"/>
    </row>
    <row r="193" spans="1:12" ht="15">
      <c r="A193" s="297"/>
      <c r="B193" s="91"/>
      <c r="C193" s="99"/>
      <c r="D193" s="88"/>
      <c r="E193" s="87"/>
      <c r="F193" s="86"/>
      <c r="G193" s="87"/>
      <c r="H193" s="87"/>
      <c r="I193" s="89"/>
      <c r="J193" s="253">
        <f>SUM(J180:J192)</f>
        <v>0</v>
      </c>
      <c r="L193" s="90"/>
    </row>
    <row r="194" spans="1:12" ht="15">
      <c r="A194" s="297"/>
      <c r="B194" s="91"/>
      <c r="C194" s="99"/>
      <c r="D194" s="88"/>
      <c r="E194" s="87"/>
      <c r="F194" s="86"/>
      <c r="G194" s="87"/>
      <c r="H194" s="87"/>
      <c r="I194" s="89"/>
      <c r="J194" s="109"/>
      <c r="L194" s="90"/>
    </row>
    <row r="195" spans="1:12" ht="15">
      <c r="A195" s="297"/>
      <c r="B195" s="91"/>
      <c r="C195" s="99"/>
      <c r="D195" s="88"/>
      <c r="E195" s="87"/>
      <c r="F195" s="86"/>
      <c r="G195" s="87"/>
      <c r="H195" s="87"/>
      <c r="I195" s="89"/>
      <c r="J195" s="109"/>
      <c r="L195" s="90"/>
    </row>
    <row r="196" spans="1:12" ht="15">
      <c r="A196" s="297"/>
      <c r="B196" s="91"/>
      <c r="C196" s="99"/>
      <c r="D196" s="88"/>
      <c r="E196" s="87"/>
      <c r="F196" s="86"/>
      <c r="G196" s="87"/>
      <c r="H196" s="87"/>
      <c r="I196" s="89"/>
      <c r="J196" s="109"/>
      <c r="L196" s="90"/>
    </row>
    <row r="197" spans="1:12" ht="15">
      <c r="A197" s="297"/>
      <c r="B197" s="91"/>
      <c r="C197" s="99"/>
      <c r="D197" s="88"/>
      <c r="E197" s="87"/>
      <c r="F197" s="86"/>
      <c r="G197" s="87"/>
      <c r="H197" s="87"/>
      <c r="I197" s="89"/>
      <c r="J197" s="109"/>
      <c r="L197" s="90"/>
    </row>
    <row r="198" spans="1:12" ht="15">
      <c r="A198" s="297"/>
      <c r="B198" s="91"/>
      <c r="C198" s="99"/>
      <c r="D198" s="88"/>
      <c r="E198" s="87"/>
      <c r="F198" s="86"/>
      <c r="G198" s="87"/>
      <c r="H198" s="87"/>
      <c r="I198" s="89"/>
      <c r="J198" s="109"/>
      <c r="L198" s="90"/>
    </row>
    <row r="199" spans="1:12" ht="15">
      <c r="A199" s="92"/>
      <c r="B199" s="91"/>
      <c r="C199" s="99"/>
      <c r="D199" s="107"/>
      <c r="E199" s="108"/>
      <c r="F199" s="91"/>
      <c r="G199" s="108"/>
      <c r="H199" s="108"/>
      <c r="I199" s="89"/>
      <c r="J199" s="89"/>
      <c r="L199" s="90"/>
    </row>
    <row r="200" spans="1:12" ht="15">
      <c r="A200" s="297" t="s">
        <v>168</v>
      </c>
      <c r="B200" s="96"/>
      <c r="C200" s="99"/>
      <c r="D200" s="98"/>
      <c r="E200" s="99"/>
      <c r="F200" s="91"/>
      <c r="G200" s="99"/>
      <c r="H200" s="99"/>
      <c r="I200" s="89"/>
      <c r="J200" s="89"/>
      <c r="L200" s="90"/>
    </row>
    <row r="201" spans="1:12" ht="15">
      <c r="A201" s="92"/>
      <c r="B201" s="96"/>
      <c r="C201" s="99"/>
      <c r="D201" s="98"/>
      <c r="E201" s="99"/>
      <c r="F201" s="96"/>
      <c r="G201" s="99"/>
      <c r="H201" s="135"/>
      <c r="I201" s="89"/>
      <c r="J201" s="89"/>
      <c r="L201" s="90"/>
    </row>
    <row r="202" spans="1:12" ht="15">
      <c r="A202" s="92" t="s">
        <v>169</v>
      </c>
      <c r="B202" s="96"/>
      <c r="C202" s="99"/>
      <c r="D202" s="98"/>
      <c r="E202" s="99"/>
      <c r="F202" s="96"/>
      <c r="G202" s="99"/>
      <c r="H202" s="135"/>
      <c r="I202" s="89"/>
      <c r="J202" s="89"/>
      <c r="L202" s="90"/>
    </row>
    <row r="203" spans="1:12" ht="15">
      <c r="A203" s="92"/>
      <c r="B203" s="96"/>
      <c r="C203" s="99"/>
      <c r="D203" s="98"/>
      <c r="E203" s="99"/>
      <c r="F203" s="96"/>
      <c r="G203" s="99"/>
      <c r="H203" s="87"/>
      <c r="I203" s="89"/>
      <c r="J203" s="89"/>
      <c r="L203" s="90"/>
    </row>
    <row r="204" spans="1:12" ht="15">
      <c r="A204" s="92"/>
      <c r="B204" s="96"/>
      <c r="C204" s="99"/>
      <c r="D204" s="98"/>
      <c r="E204" s="99"/>
      <c r="F204" s="96"/>
      <c r="G204" s="99"/>
      <c r="H204" s="87"/>
      <c r="I204" s="89"/>
      <c r="J204" s="89"/>
      <c r="L204" s="90"/>
    </row>
    <row r="205" spans="1:12" ht="15">
      <c r="A205" s="141" t="s">
        <v>170</v>
      </c>
      <c r="B205" s="142"/>
      <c r="C205" s="142"/>
      <c r="D205" s="142"/>
      <c r="E205" s="142"/>
      <c r="F205" s="142"/>
      <c r="G205" s="142"/>
      <c r="H205" s="142"/>
      <c r="I205" s="142"/>
      <c r="J205" s="143"/>
      <c r="L205" s="90"/>
    </row>
    <row r="206" spans="1:12" ht="15">
      <c r="A206" s="136"/>
      <c r="B206" s="137"/>
      <c r="C206" s="87"/>
      <c r="D206" s="88"/>
      <c r="E206" s="87"/>
      <c r="F206" s="86"/>
      <c r="G206" s="87"/>
      <c r="H206" s="87"/>
      <c r="I206" s="89"/>
      <c r="J206" s="89"/>
      <c r="L206" s="90"/>
    </row>
    <row r="207" spans="1:12" ht="13.5" customHeight="1">
      <c r="A207" s="267" t="s">
        <v>337</v>
      </c>
      <c r="B207" s="137">
        <f>'5Sheet1'!R2</f>
        <v>0</v>
      </c>
      <c r="C207" s="87"/>
      <c r="D207" s="88"/>
      <c r="E207" s="89">
        <f>'5Sheet1'!S2</f>
        <v>0</v>
      </c>
      <c r="F207" s="86">
        <f t="shared" ref="F207:F212" si="34">PRODUCT(B207:E207)</f>
        <v>0</v>
      </c>
      <c r="G207" s="87"/>
      <c r="H207" s="87" t="s">
        <v>7</v>
      </c>
      <c r="I207" s="89"/>
      <c r="J207" s="253">
        <f t="shared" ref="J207:J212" si="35">F207</f>
        <v>0</v>
      </c>
      <c r="L207" s="90"/>
    </row>
    <row r="208" spans="1:12" ht="15">
      <c r="A208" s="267" t="s">
        <v>338</v>
      </c>
      <c r="B208" s="137">
        <f>'5Sheet1'!R3</f>
        <v>0</v>
      </c>
      <c r="C208" s="87"/>
      <c r="D208" s="88"/>
      <c r="E208" s="89">
        <f>'5Sheet1'!S3</f>
        <v>0</v>
      </c>
      <c r="F208" s="86">
        <f t="shared" si="34"/>
        <v>0</v>
      </c>
      <c r="G208" s="87"/>
      <c r="H208" s="87" t="s">
        <v>7</v>
      </c>
      <c r="I208" s="89"/>
      <c r="J208" s="253">
        <f t="shared" si="35"/>
        <v>0</v>
      </c>
      <c r="L208" s="90"/>
    </row>
    <row r="209" spans="1:12" ht="15" customHeight="1">
      <c r="A209" s="267"/>
      <c r="B209" s="137"/>
      <c r="C209" s="87"/>
      <c r="D209" s="88"/>
      <c r="E209" s="87"/>
      <c r="F209" s="86">
        <f t="shared" si="34"/>
        <v>0</v>
      </c>
      <c r="G209" s="87"/>
      <c r="H209" s="87" t="s">
        <v>7</v>
      </c>
      <c r="I209" s="89"/>
      <c r="J209" s="89">
        <f t="shared" si="35"/>
        <v>0</v>
      </c>
      <c r="L209" s="90"/>
    </row>
    <row r="210" spans="1:12" ht="15">
      <c r="A210" s="267"/>
      <c r="B210" s="125"/>
      <c r="C210" s="108"/>
      <c r="D210" s="107"/>
      <c r="E210" s="108"/>
      <c r="F210" s="86">
        <f t="shared" si="34"/>
        <v>0</v>
      </c>
      <c r="G210" s="108"/>
      <c r="H210" s="87" t="s">
        <v>7</v>
      </c>
      <c r="I210" s="100"/>
      <c r="J210" s="89">
        <f t="shared" si="35"/>
        <v>0</v>
      </c>
      <c r="L210" s="90"/>
    </row>
    <row r="211" spans="1:12" ht="15">
      <c r="A211" s="267"/>
      <c r="B211" s="125"/>
      <c r="C211" s="108"/>
      <c r="D211" s="107"/>
      <c r="E211" s="108"/>
      <c r="F211" s="86">
        <f t="shared" si="34"/>
        <v>0</v>
      </c>
      <c r="G211" s="108"/>
      <c r="H211" s="87" t="s">
        <v>7</v>
      </c>
      <c r="I211" s="100"/>
      <c r="J211" s="89">
        <f t="shared" si="35"/>
        <v>0</v>
      </c>
      <c r="L211" s="90"/>
    </row>
    <row r="212" spans="1:12" ht="15">
      <c r="A212" s="267"/>
      <c r="B212" s="97"/>
      <c r="C212" s="99"/>
      <c r="D212" s="98"/>
      <c r="E212" s="99"/>
      <c r="F212" s="86">
        <f t="shared" si="34"/>
        <v>0</v>
      </c>
      <c r="G212" s="99"/>
      <c r="H212" s="87" t="s">
        <v>7</v>
      </c>
      <c r="I212" s="110"/>
      <c r="J212" s="89">
        <f t="shared" si="35"/>
        <v>0</v>
      </c>
      <c r="L212" s="90"/>
    </row>
    <row r="213" spans="1:12" ht="15">
      <c r="A213" s="267"/>
      <c r="B213" s="97"/>
      <c r="C213" s="99"/>
      <c r="D213" s="98"/>
      <c r="E213" s="99"/>
      <c r="F213" s="96"/>
      <c r="G213" s="99"/>
      <c r="H213" s="99"/>
      <c r="I213" s="110"/>
      <c r="J213" s="259">
        <f>SUM(J207:J212)</f>
        <v>0</v>
      </c>
      <c r="L213" s="90"/>
    </row>
    <row r="214" spans="1:12" ht="15">
      <c r="A214" s="267"/>
      <c r="B214" s="97"/>
      <c r="C214" s="99"/>
      <c r="D214" s="98"/>
      <c r="E214" s="99"/>
      <c r="F214" s="96"/>
      <c r="G214" s="99"/>
      <c r="H214" s="99"/>
      <c r="I214" s="110"/>
      <c r="J214" s="241"/>
      <c r="L214" s="90"/>
    </row>
    <row r="215" spans="1:12" ht="15">
      <c r="A215" s="141" t="s">
        <v>171</v>
      </c>
      <c r="B215" s="142"/>
      <c r="C215" s="142"/>
      <c r="D215" s="142"/>
      <c r="E215" s="142"/>
      <c r="F215" s="142"/>
      <c r="G215" s="142"/>
      <c r="H215" s="142"/>
      <c r="I215" s="142"/>
      <c r="J215" s="143"/>
      <c r="L215" s="90"/>
    </row>
    <row r="216" spans="1:12" ht="15">
      <c r="A216" s="136"/>
      <c r="B216" s="137">
        <f>'5Sheet1'!R10</f>
        <v>0</v>
      </c>
      <c r="C216" s="87"/>
      <c r="D216" s="88"/>
      <c r="E216" s="87"/>
      <c r="F216" s="86">
        <f>B216</f>
        <v>0</v>
      </c>
      <c r="G216" s="89">
        <f>F216</f>
        <v>0</v>
      </c>
      <c r="H216" s="87" t="s">
        <v>7</v>
      </c>
      <c r="I216" s="89">
        <f>G216*1.1</f>
        <v>0</v>
      </c>
      <c r="J216" s="255">
        <f>I216*1.1</f>
        <v>0</v>
      </c>
      <c r="L216" s="90"/>
    </row>
    <row r="217" spans="1:12" ht="15">
      <c r="A217" s="136"/>
      <c r="B217" s="137">
        <f>'5Sheet1'!R11</f>
        <v>0</v>
      </c>
      <c r="C217" s="87"/>
      <c r="D217" s="88"/>
      <c r="E217" s="87"/>
      <c r="F217" s="86">
        <f>B217</f>
        <v>0</v>
      </c>
      <c r="G217" s="89">
        <f>F217</f>
        <v>0</v>
      </c>
      <c r="H217" s="87" t="s">
        <v>7</v>
      </c>
      <c r="I217" s="89">
        <f>G217*1.1</f>
        <v>0</v>
      </c>
      <c r="J217" s="255">
        <f>I217*1.1</f>
        <v>0</v>
      </c>
      <c r="L217" s="90"/>
    </row>
    <row r="218" spans="1:12" ht="15">
      <c r="A218" s="92"/>
      <c r="B218" s="125"/>
      <c r="C218" s="108"/>
      <c r="D218" s="107"/>
      <c r="E218" s="108"/>
      <c r="F218" s="91"/>
      <c r="G218" s="108"/>
      <c r="H218" s="108"/>
      <c r="I218" s="100"/>
      <c r="J218" s="256">
        <f>SUM(J216:J217)</f>
        <v>0</v>
      </c>
      <c r="L218" s="90"/>
    </row>
    <row r="219" spans="1:12" ht="15">
      <c r="A219" s="92"/>
      <c r="B219" s="125"/>
      <c r="C219" s="108"/>
      <c r="D219" s="107"/>
      <c r="E219" s="108"/>
      <c r="F219" s="91"/>
      <c r="G219" s="108"/>
      <c r="H219" s="108"/>
      <c r="I219" s="100"/>
      <c r="J219" s="101"/>
      <c r="L219" s="90"/>
    </row>
    <row r="220" spans="1:12" ht="15">
      <c r="A220" s="651" t="s">
        <v>172</v>
      </c>
      <c r="B220" s="652"/>
      <c r="C220" s="652"/>
      <c r="D220" s="652"/>
      <c r="E220" s="652"/>
      <c r="F220" s="653"/>
      <c r="G220" s="83"/>
      <c r="H220" s="84"/>
      <c r="I220" s="83"/>
      <c r="J220" s="83"/>
      <c r="L220" s="90"/>
    </row>
    <row r="221" spans="1:12" ht="15">
      <c r="A221" s="266">
        <f>'5Sheet1'!R6</f>
        <v>0</v>
      </c>
      <c r="B221" s="97">
        <f>'5Sheet1'!R6</f>
        <v>0</v>
      </c>
      <c r="C221" s="98"/>
      <c r="D221" s="140"/>
      <c r="E221" s="110">
        <f>'5Sheet1'!S6</f>
        <v>0</v>
      </c>
      <c r="F221" s="86">
        <f>B221*E221</f>
        <v>0</v>
      </c>
      <c r="G221" s="89">
        <f>F221</f>
        <v>0</v>
      </c>
      <c r="H221" s="108" t="s">
        <v>7</v>
      </c>
      <c r="I221" s="100"/>
      <c r="J221" s="299">
        <f>F221</f>
        <v>0</v>
      </c>
      <c r="L221" s="90"/>
    </row>
    <row r="222" spans="1:12" ht="15">
      <c r="A222" s="266">
        <f>'5Sheet1'!R7</f>
        <v>0</v>
      </c>
      <c r="B222" s="97">
        <f>'5Sheet1'!R7</f>
        <v>0</v>
      </c>
      <c r="C222" s="98"/>
      <c r="D222" s="140"/>
      <c r="E222" s="110">
        <f>'5Sheet1'!S7</f>
        <v>0</v>
      </c>
      <c r="F222" s="86">
        <f>B222*E222</f>
        <v>0</v>
      </c>
      <c r="G222" s="89">
        <f>F222</f>
        <v>0</v>
      </c>
      <c r="H222" s="108" t="s">
        <v>7</v>
      </c>
      <c r="I222" s="100"/>
      <c r="J222" s="299">
        <f>F222</f>
        <v>0</v>
      </c>
    </row>
    <row r="223" spans="1:12" ht="15">
      <c r="A223" s="139"/>
      <c r="B223" s="97"/>
      <c r="C223" s="98"/>
      <c r="D223" s="140"/>
      <c r="E223" s="99"/>
      <c r="F223" s="96"/>
      <c r="G223" s="110"/>
      <c r="H223" s="99"/>
      <c r="I223" s="110"/>
      <c r="J223" s="259">
        <f>SUM(J221:J222)</f>
        <v>0</v>
      </c>
    </row>
    <row r="224" spans="1:12" ht="15">
      <c r="A224" s="95"/>
      <c r="B224" s="97"/>
      <c r="C224" s="98"/>
      <c r="D224" s="140"/>
      <c r="E224" s="99"/>
      <c r="F224" s="96"/>
      <c r="G224" s="110"/>
      <c r="H224" s="99"/>
      <c r="I224" s="110"/>
      <c r="J224" s="110"/>
    </row>
    <row r="225" spans="1:10" ht="15">
      <c r="A225" s="141" t="s">
        <v>173</v>
      </c>
      <c r="B225" s="142"/>
      <c r="C225" s="142"/>
      <c r="D225" s="142"/>
      <c r="E225" s="142"/>
      <c r="F225" s="142"/>
      <c r="G225" s="142"/>
      <c r="H225" s="142"/>
      <c r="I225" s="142"/>
      <c r="J225" s="143"/>
    </row>
    <row r="226" spans="1:10" ht="15">
      <c r="A226" s="141"/>
      <c r="B226" s="142"/>
      <c r="C226" s="142"/>
      <c r="D226" s="142"/>
      <c r="E226" s="142"/>
      <c r="F226" s="142"/>
      <c r="G226" s="142"/>
      <c r="H226" s="142"/>
      <c r="I226" s="142"/>
      <c r="J226" s="143"/>
    </row>
    <row r="227" spans="1:10" ht="15">
      <c r="A227" s="144"/>
      <c r="B227" s="145">
        <f>'5Sheet1'!R14+'5Sheet1'!R15</f>
        <v>0</v>
      </c>
      <c r="C227" s="146"/>
      <c r="D227" s="147"/>
      <c r="E227" s="146"/>
      <c r="F227" s="148">
        <f>B227</f>
        <v>0</v>
      </c>
      <c r="G227" s="146"/>
      <c r="H227" s="146" t="s">
        <v>7</v>
      </c>
      <c r="I227" s="149">
        <f>F227*1.1</f>
        <v>0</v>
      </c>
      <c r="J227" s="257">
        <f>I227</f>
        <v>0</v>
      </c>
    </row>
    <row r="229" spans="1:10" ht="15">
      <c r="A229" s="141" t="s">
        <v>174</v>
      </c>
      <c r="B229" s="142"/>
      <c r="C229" s="142"/>
      <c r="D229" s="142"/>
      <c r="E229" s="142"/>
      <c r="F229" s="142"/>
      <c r="G229" s="142"/>
      <c r="H229" s="142"/>
      <c r="I229" s="142"/>
      <c r="J229" s="143"/>
    </row>
    <row r="230" spans="1:10" ht="15">
      <c r="A230" s="150"/>
      <c r="B230" s="91"/>
      <c r="C230" s="99"/>
      <c r="D230" s="91"/>
      <c r="E230" s="99"/>
      <c r="F230" s="91"/>
      <c r="G230" s="100"/>
      <c r="H230" s="108"/>
      <c r="I230" s="100"/>
      <c r="J230" s="100"/>
    </row>
    <row r="231" spans="1:10" ht="15">
      <c r="A231" s="273" t="str">
        <f>'5Sheet1'!F3</f>
        <v>~CS02</v>
      </c>
      <c r="B231" s="96">
        <f>'5Sheet1'!H3</f>
        <v>16.43</v>
      </c>
      <c r="C231" s="110">
        <f>'5Sheet1'!N3</f>
        <v>5.27</v>
      </c>
      <c r="D231" s="96"/>
      <c r="E231" s="99"/>
      <c r="F231" s="96">
        <f>PRODUCT(B231:E231)</f>
        <v>86.586099999999988</v>
      </c>
      <c r="G231" s="110">
        <f>F231</f>
        <v>86.586099999999988</v>
      </c>
      <c r="H231" s="87" t="s">
        <v>119</v>
      </c>
      <c r="I231" s="89">
        <f>G231*1.1</f>
        <v>95.244709999999998</v>
      </c>
      <c r="J231" s="255">
        <f>I231</f>
        <v>95.244709999999998</v>
      </c>
    </row>
    <row r="232" spans="1:10" ht="15">
      <c r="A232" s="273" t="str">
        <f>'5Sheet1'!F4</f>
        <v>CS02-CS03</v>
      </c>
      <c r="B232" s="96">
        <f>'5Sheet1'!H4</f>
        <v>16.5</v>
      </c>
      <c r="C232" s="110">
        <f>'5Sheet1'!N4</f>
        <v>5.27</v>
      </c>
      <c r="D232" s="96"/>
      <c r="E232" s="99"/>
      <c r="F232" s="96">
        <f>PRODUCT(B232:E232)</f>
        <v>86.954999999999998</v>
      </c>
      <c r="G232" s="110">
        <f>F232</f>
        <v>86.954999999999998</v>
      </c>
      <c r="H232" s="87" t="s">
        <v>119</v>
      </c>
      <c r="I232" s="89">
        <f>G232*1.1</f>
        <v>95.650500000000008</v>
      </c>
      <c r="J232" s="255">
        <f>I232</f>
        <v>95.650500000000008</v>
      </c>
    </row>
    <row r="233" spans="1:10" ht="15">
      <c r="A233" s="273" t="str">
        <f>'5Sheet1'!F5</f>
        <v>CS03~</v>
      </c>
      <c r="B233" s="96">
        <f>'5Sheet1'!H5</f>
        <v>6.67</v>
      </c>
      <c r="C233" s="110">
        <f>'5Sheet1'!N5</f>
        <v>5.27</v>
      </c>
      <c r="D233" s="96"/>
      <c r="E233" s="99"/>
      <c r="F233" s="96">
        <f t="shared" ref="F233:F236" si="36">PRODUCT(B233:E233)</f>
        <v>35.1509</v>
      </c>
      <c r="G233" s="110">
        <f t="shared" ref="G233:G236" si="37">F233</f>
        <v>35.1509</v>
      </c>
      <c r="H233" s="87" t="s">
        <v>119</v>
      </c>
      <c r="I233" s="89">
        <f t="shared" ref="I233:I236" si="38">G233*1.1</f>
        <v>38.665990000000001</v>
      </c>
      <c r="J233" s="255">
        <f t="shared" ref="J233:J236" si="39">I233</f>
        <v>38.665990000000001</v>
      </c>
    </row>
    <row r="234" spans="1:10" ht="15">
      <c r="A234" s="273"/>
      <c r="B234" s="96">
        <f>B99</f>
        <v>0</v>
      </c>
      <c r="C234" s="110">
        <f>'5Sheet1'!N26</f>
        <v>0</v>
      </c>
      <c r="D234" s="96"/>
      <c r="E234" s="99"/>
      <c r="F234" s="96">
        <f t="shared" si="36"/>
        <v>0</v>
      </c>
      <c r="G234" s="110">
        <f t="shared" si="37"/>
        <v>0</v>
      </c>
      <c r="H234" s="87" t="s">
        <v>119</v>
      </c>
      <c r="I234" s="89">
        <f t="shared" si="38"/>
        <v>0</v>
      </c>
      <c r="J234" s="255">
        <f t="shared" si="39"/>
        <v>0</v>
      </c>
    </row>
    <row r="235" spans="1:10" ht="15">
      <c r="A235" s="273"/>
      <c r="B235" s="96">
        <f>B100</f>
        <v>0</v>
      </c>
      <c r="C235" s="110">
        <f>'5Sheet1'!N27</f>
        <v>0</v>
      </c>
      <c r="D235" s="96"/>
      <c r="E235" s="99"/>
      <c r="F235" s="96">
        <f t="shared" si="36"/>
        <v>0</v>
      </c>
      <c r="G235" s="110">
        <f t="shared" si="37"/>
        <v>0</v>
      </c>
      <c r="H235" s="87" t="s">
        <v>119</v>
      </c>
      <c r="I235" s="89">
        <f t="shared" si="38"/>
        <v>0</v>
      </c>
      <c r="J235" s="255">
        <f t="shared" si="39"/>
        <v>0</v>
      </c>
    </row>
    <row r="236" spans="1:10" ht="15">
      <c r="A236" s="273"/>
      <c r="B236" s="96">
        <f>B101</f>
        <v>0</v>
      </c>
      <c r="C236" s="110">
        <f>'5Sheet1'!N28</f>
        <v>0</v>
      </c>
      <c r="D236" s="96"/>
      <c r="E236" s="99"/>
      <c r="F236" s="96">
        <f t="shared" si="36"/>
        <v>0</v>
      </c>
      <c r="G236" s="110">
        <f t="shared" si="37"/>
        <v>0</v>
      </c>
      <c r="H236" s="87" t="s">
        <v>119</v>
      </c>
      <c r="I236" s="89">
        <f t="shared" si="38"/>
        <v>0</v>
      </c>
      <c r="J236" s="255">
        <f t="shared" si="39"/>
        <v>0</v>
      </c>
    </row>
    <row r="237" spans="1:10" ht="15">
      <c r="A237" s="273"/>
      <c r="B237" s="96"/>
      <c r="C237" s="99"/>
      <c r="D237" s="96"/>
      <c r="E237" s="99"/>
      <c r="F237" s="96"/>
      <c r="G237" s="110"/>
      <c r="H237" s="135"/>
      <c r="I237" s="334"/>
      <c r="J237" s="338"/>
    </row>
    <row r="238" spans="1:10" ht="15">
      <c r="A238" s="95"/>
      <c r="B238" s="96"/>
      <c r="C238" s="99"/>
      <c r="D238" s="96"/>
      <c r="E238" s="99"/>
      <c r="F238" s="96"/>
      <c r="G238" s="110"/>
      <c r="H238" s="135"/>
      <c r="I238" s="334"/>
      <c r="J238" s="338"/>
    </row>
    <row r="239" spans="1:10" ht="15">
      <c r="A239" s="85"/>
      <c r="B239" s="96"/>
      <c r="C239" s="99"/>
      <c r="D239" s="96"/>
      <c r="E239" s="99"/>
      <c r="F239" s="96"/>
      <c r="G239" s="110"/>
      <c r="H239" s="99"/>
      <c r="I239" s="110"/>
      <c r="J239" s="259">
        <f>SUM(J231:J236)</f>
        <v>229.56120000000001</v>
      </c>
    </row>
    <row r="240" spans="1:10" ht="15">
      <c r="A240" s="85"/>
      <c r="B240" s="96"/>
      <c r="C240" s="99"/>
      <c r="D240" s="96"/>
      <c r="E240" s="99"/>
      <c r="F240" s="96"/>
      <c r="G240" s="110"/>
      <c r="H240" s="99"/>
      <c r="I240" s="110"/>
      <c r="J240" s="110"/>
    </row>
    <row r="241" spans="1:12" ht="15">
      <c r="A241" s="229" t="s">
        <v>175</v>
      </c>
      <c r="B241" s="230"/>
      <c r="C241" s="230"/>
      <c r="D241" s="230"/>
      <c r="E241" s="230"/>
      <c r="F241" s="230"/>
      <c r="G241" s="230"/>
      <c r="H241" s="230"/>
      <c r="I241" s="230"/>
      <c r="J241" s="231"/>
    </row>
    <row r="242" spans="1:12" ht="15">
      <c r="A242" s="92"/>
      <c r="B242" s="91"/>
      <c r="C242" s="99"/>
      <c r="D242" s="91"/>
      <c r="E242" s="99"/>
      <c r="F242" s="91"/>
      <c r="G242" s="100"/>
      <c r="H242" s="108"/>
      <c r="I242" s="100"/>
      <c r="J242" s="100"/>
    </row>
    <row r="243" spans="1:12" ht="15">
      <c r="A243" s="92"/>
      <c r="B243" s="96"/>
      <c r="C243" s="99"/>
      <c r="D243" s="96"/>
      <c r="E243" s="99"/>
      <c r="F243" s="96"/>
      <c r="G243" s="110"/>
      <c r="H243" s="99"/>
      <c r="I243" s="110"/>
      <c r="J243" s="151"/>
      <c r="L243" s="78" t="s">
        <v>176</v>
      </c>
    </row>
  </sheetData>
  <mergeCells count="23">
    <mergeCell ref="A167:F167"/>
    <mergeCell ref="A170:F170"/>
    <mergeCell ref="A174:F174"/>
    <mergeCell ref="A178:H178"/>
    <mergeCell ref="A220:F220"/>
    <mergeCell ref="A164:F164"/>
    <mergeCell ref="A43:F43"/>
    <mergeCell ref="A68:F68"/>
    <mergeCell ref="A69:F69"/>
    <mergeCell ref="A70:F70"/>
    <mergeCell ref="A94:J94"/>
    <mergeCell ref="A117:J117"/>
    <mergeCell ref="A118:J118"/>
    <mergeCell ref="A119:F119"/>
    <mergeCell ref="A122:F122"/>
    <mergeCell ref="A123:J123"/>
    <mergeCell ref="A140:J140"/>
    <mergeCell ref="A42:F42"/>
    <mergeCell ref="A1:J1"/>
    <mergeCell ref="A3:J3"/>
    <mergeCell ref="A4:F4"/>
    <mergeCell ref="A40:J40"/>
    <mergeCell ref="A41:F41"/>
  </mergeCells>
  <pageMargins left="0.7" right="0.7" top="0.75" bottom="0.75" header="0.3" footer="0.3"/>
  <pageSetup paperSize="9" scale="63" orientation="portrait" r:id="rId1"/>
  <rowBreaks count="1" manualBreakCount="1">
    <brk id="120" max="16383" man="1"/>
  </rowBreaks>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45242-C6E9-4132-A48C-1FEA44AA5C16}">
  <dimension ref="B3:W262"/>
  <sheetViews>
    <sheetView zoomScale="70" zoomScaleNormal="70" workbookViewId="0">
      <pane ySplit="1" topLeftCell="A88" activePane="bottomLeft" state="frozen"/>
      <selection activeCell="B36" sqref="B36"/>
      <selection pane="bottomLeft" activeCell="B36" sqref="B36"/>
    </sheetView>
  </sheetViews>
  <sheetFormatPr defaultColWidth="9.109375" defaultRowHeight="14.4"/>
  <cols>
    <col min="1" max="1" width="3.88671875" style="155" customWidth="1"/>
    <col min="2" max="2" width="20.44140625" style="155" customWidth="1"/>
    <col min="3" max="3" width="17.109375" style="155" customWidth="1"/>
    <col min="4" max="4" width="14.44140625" style="155" customWidth="1"/>
    <col min="5" max="5" width="15.109375" style="155" customWidth="1"/>
    <col min="6" max="10" width="14.44140625" style="155" customWidth="1"/>
    <col min="11" max="11" width="19.88671875" style="155" customWidth="1"/>
    <col min="12" max="12" width="12.109375" style="155" customWidth="1"/>
    <col min="13" max="13" width="14" style="155" customWidth="1"/>
    <col min="14" max="17" width="9.109375" style="155"/>
    <col min="18" max="18" width="11.88671875" style="155" customWidth="1"/>
    <col min="19" max="19" width="12.88671875" style="155" customWidth="1"/>
    <col min="20" max="20" width="9.109375" style="155"/>
    <col min="21" max="21" width="11.109375" style="155" bestFit="1" customWidth="1"/>
    <col min="22" max="16384" width="9.109375" style="155"/>
  </cols>
  <sheetData>
    <row r="3" spans="2:23">
      <c r="B3" s="152" t="s">
        <v>177</v>
      </c>
      <c r="C3" s="152" t="s">
        <v>178</v>
      </c>
      <c r="D3" s="152" t="s">
        <v>179</v>
      </c>
      <c r="E3" s="152" t="s">
        <v>180</v>
      </c>
      <c r="F3" s="152" t="s">
        <v>181</v>
      </c>
      <c r="G3" s="152"/>
      <c r="H3" s="677" t="s">
        <v>182</v>
      </c>
      <c r="I3" s="677"/>
      <c r="J3" s="677"/>
      <c r="K3" s="152" t="s">
        <v>183</v>
      </c>
      <c r="L3" s="153" t="s">
        <v>184</v>
      </c>
      <c r="M3" s="154"/>
    </row>
    <row r="4" spans="2:23" ht="19.5" customHeight="1">
      <c r="B4" s="156"/>
      <c r="C4" s="156"/>
      <c r="D4" s="156"/>
      <c r="E4" s="156"/>
      <c r="F4" s="157" t="s">
        <v>180</v>
      </c>
      <c r="G4" s="157" t="s">
        <v>185</v>
      </c>
      <c r="H4" s="157" t="s">
        <v>186</v>
      </c>
      <c r="I4" s="157" t="s">
        <v>185</v>
      </c>
      <c r="J4" s="157" t="s">
        <v>187</v>
      </c>
      <c r="K4" s="157" t="s">
        <v>188</v>
      </c>
      <c r="L4" s="158" t="s">
        <v>189</v>
      </c>
      <c r="M4" s="158" t="s">
        <v>190</v>
      </c>
    </row>
    <row r="5" spans="2:23">
      <c r="B5" s="159"/>
      <c r="C5" s="159"/>
      <c r="D5" s="159"/>
      <c r="E5" s="159"/>
      <c r="F5" s="160"/>
      <c r="G5" s="160"/>
      <c r="H5" s="160"/>
      <c r="I5" s="160"/>
      <c r="J5" s="160"/>
      <c r="K5" s="161"/>
      <c r="L5" s="161"/>
      <c r="M5" s="161"/>
    </row>
    <row r="6" spans="2:23" ht="18">
      <c r="B6" s="161" t="s">
        <v>191</v>
      </c>
      <c r="C6" s="162">
        <v>0.3</v>
      </c>
      <c r="D6" s="162">
        <v>0.3</v>
      </c>
      <c r="E6" s="162">
        <v>0.1</v>
      </c>
      <c r="F6" s="162">
        <v>0.05</v>
      </c>
      <c r="G6" s="162">
        <v>10</v>
      </c>
      <c r="H6" s="162">
        <v>0.2</v>
      </c>
      <c r="I6" s="162">
        <v>10</v>
      </c>
      <c r="J6" s="162">
        <v>0.25</v>
      </c>
      <c r="K6" s="162">
        <v>3</v>
      </c>
      <c r="L6" s="161"/>
      <c r="M6" s="161"/>
      <c r="T6" s="678" t="s">
        <v>192</v>
      </c>
      <c r="U6" s="678"/>
    </row>
    <row r="7" spans="2:23">
      <c r="B7" s="161"/>
      <c r="C7" s="162"/>
      <c r="D7" s="162"/>
      <c r="E7" s="162"/>
      <c r="F7" s="162"/>
      <c r="G7" s="162"/>
      <c r="H7" s="161"/>
      <c r="I7" s="161"/>
      <c r="J7" s="161"/>
      <c r="K7" s="162"/>
      <c r="L7" s="161"/>
      <c r="M7" s="161"/>
      <c r="S7" s="163"/>
      <c r="V7" s="163"/>
      <c r="W7" s="679" t="s">
        <v>9</v>
      </c>
    </row>
    <row r="8" spans="2:23">
      <c r="B8" s="161"/>
      <c r="C8" s="162"/>
      <c r="D8" s="162"/>
      <c r="E8" s="162"/>
      <c r="F8" s="162"/>
      <c r="G8" s="162"/>
      <c r="H8" s="161"/>
      <c r="I8" s="161"/>
      <c r="J8" s="161"/>
      <c r="K8" s="162"/>
      <c r="L8" s="161"/>
      <c r="M8" s="161"/>
      <c r="S8" s="163"/>
      <c r="V8" s="163"/>
      <c r="W8" s="679"/>
    </row>
    <row r="9" spans="2:23">
      <c r="B9" s="161" t="s">
        <v>193</v>
      </c>
      <c r="C9" s="162">
        <v>0.45</v>
      </c>
      <c r="D9" s="162">
        <v>0.45</v>
      </c>
      <c r="E9" s="162">
        <v>0.1</v>
      </c>
      <c r="F9" s="162">
        <v>0.05</v>
      </c>
      <c r="G9" s="162">
        <v>10</v>
      </c>
      <c r="H9" s="162">
        <v>0.2</v>
      </c>
      <c r="I9" s="162">
        <v>10</v>
      </c>
      <c r="J9" s="162">
        <v>0.25</v>
      </c>
      <c r="K9" s="162">
        <v>3</v>
      </c>
      <c r="L9" s="161"/>
      <c r="M9" s="161"/>
      <c r="S9" s="163"/>
      <c r="V9" s="163"/>
      <c r="W9" s="679"/>
    </row>
    <row r="10" spans="2:23">
      <c r="B10" s="161"/>
      <c r="C10" s="162"/>
      <c r="D10" s="162"/>
      <c r="E10" s="162"/>
      <c r="F10" s="162"/>
      <c r="G10" s="162"/>
      <c r="H10" s="162"/>
      <c r="I10" s="162"/>
      <c r="J10" s="162"/>
      <c r="K10" s="162"/>
      <c r="L10" s="161"/>
      <c r="M10" s="161"/>
      <c r="S10" s="163"/>
      <c r="V10" s="163"/>
      <c r="W10" s="679"/>
    </row>
    <row r="11" spans="2:23">
      <c r="B11" s="161"/>
      <c r="C11" s="162"/>
      <c r="D11" s="162"/>
      <c r="E11" s="162"/>
      <c r="F11" s="162"/>
      <c r="G11" s="162"/>
      <c r="H11" s="161"/>
      <c r="I11" s="161"/>
      <c r="J11" s="161"/>
      <c r="K11" s="162"/>
      <c r="L11" s="161"/>
      <c r="M11" s="161"/>
      <c r="S11" s="163"/>
      <c r="V11" s="163"/>
      <c r="W11" s="679"/>
    </row>
    <row r="12" spans="2:23">
      <c r="B12" s="161" t="s">
        <v>194</v>
      </c>
      <c r="C12" s="162">
        <v>0.6</v>
      </c>
      <c r="D12" s="162">
        <v>0.6</v>
      </c>
      <c r="E12" s="162">
        <v>0.1</v>
      </c>
      <c r="F12" s="162">
        <v>0.05</v>
      </c>
      <c r="G12" s="162">
        <v>10</v>
      </c>
      <c r="H12" s="161">
        <v>0.2</v>
      </c>
      <c r="I12" s="161">
        <v>10</v>
      </c>
      <c r="J12" s="161">
        <v>0.25</v>
      </c>
      <c r="K12" s="162">
        <v>3</v>
      </c>
      <c r="L12" s="161"/>
      <c r="M12" s="161"/>
      <c r="S12" s="163"/>
      <c r="V12" s="163"/>
      <c r="W12" s="679"/>
    </row>
    <row r="13" spans="2:23">
      <c r="B13" s="161"/>
      <c r="C13" s="162"/>
      <c r="D13" s="162"/>
      <c r="E13" s="162"/>
      <c r="F13" s="162"/>
      <c r="G13" s="162"/>
      <c r="H13" s="161"/>
      <c r="I13" s="161"/>
      <c r="J13" s="161"/>
      <c r="K13" s="162"/>
      <c r="L13" s="161"/>
      <c r="M13" s="161"/>
      <c r="S13" s="163"/>
      <c r="V13" s="163"/>
      <c r="W13" s="679"/>
    </row>
    <row r="14" spans="2:23">
      <c r="B14" s="161"/>
      <c r="C14" s="162"/>
      <c r="D14" s="162"/>
      <c r="E14" s="162"/>
      <c r="F14" s="162"/>
      <c r="G14" s="162"/>
      <c r="H14" s="161"/>
      <c r="I14" s="161"/>
      <c r="J14" s="161"/>
      <c r="K14" s="162"/>
      <c r="L14" s="161"/>
      <c r="M14" s="161"/>
      <c r="S14" s="163"/>
      <c r="V14" s="163"/>
      <c r="W14" s="679"/>
    </row>
    <row r="15" spans="2:23">
      <c r="B15" s="161" t="s">
        <v>195</v>
      </c>
      <c r="C15" s="162">
        <v>0.75</v>
      </c>
      <c r="D15" s="162">
        <v>0.75</v>
      </c>
      <c r="E15" s="164">
        <v>0.125</v>
      </c>
      <c r="F15" s="162">
        <v>0.05</v>
      </c>
      <c r="G15" s="162">
        <v>10</v>
      </c>
      <c r="H15" s="161">
        <v>0.2</v>
      </c>
      <c r="I15" s="161">
        <v>10</v>
      </c>
      <c r="J15" s="161">
        <v>0.25</v>
      </c>
      <c r="K15" s="162">
        <v>3</v>
      </c>
      <c r="L15" s="161"/>
      <c r="M15" s="161"/>
      <c r="S15" s="163"/>
      <c r="V15" s="163"/>
      <c r="W15" s="679"/>
    </row>
    <row r="16" spans="2:23">
      <c r="B16" s="161"/>
      <c r="C16" s="162"/>
      <c r="D16" s="162"/>
      <c r="E16" s="162"/>
      <c r="F16" s="162"/>
      <c r="G16" s="162"/>
      <c r="H16" s="161"/>
      <c r="I16" s="161"/>
      <c r="J16" s="161"/>
      <c r="K16" s="162"/>
      <c r="L16" s="161"/>
      <c r="M16" s="161"/>
      <c r="S16" s="163"/>
      <c r="V16" s="163"/>
      <c r="W16" s="679"/>
    </row>
    <row r="17" spans="2:23">
      <c r="B17" s="161"/>
      <c r="C17" s="162"/>
      <c r="D17" s="162"/>
      <c r="E17" s="162"/>
      <c r="F17" s="162"/>
      <c r="G17" s="162"/>
      <c r="H17" s="161"/>
      <c r="I17" s="161"/>
      <c r="J17" s="161"/>
      <c r="K17" s="162"/>
      <c r="L17" s="161"/>
      <c r="M17" s="161"/>
      <c r="S17" s="163"/>
      <c r="V17" s="163"/>
      <c r="W17" s="679"/>
    </row>
    <row r="18" spans="2:23">
      <c r="B18" s="165" t="s">
        <v>196</v>
      </c>
      <c r="C18" s="162">
        <v>0.9</v>
      </c>
      <c r="D18" s="162">
        <v>0.9</v>
      </c>
      <c r="E18" s="164">
        <v>0.15</v>
      </c>
      <c r="F18" s="162">
        <v>0.05</v>
      </c>
      <c r="G18" s="162">
        <v>10</v>
      </c>
      <c r="H18" s="161">
        <v>0.17499999999999999</v>
      </c>
      <c r="I18" s="161">
        <v>10</v>
      </c>
      <c r="J18" s="161">
        <v>0.25</v>
      </c>
      <c r="K18" s="162">
        <v>3</v>
      </c>
      <c r="L18" s="161"/>
      <c r="M18" s="161"/>
      <c r="S18" s="163"/>
      <c r="T18" s="163"/>
      <c r="U18" s="163"/>
      <c r="V18" s="163"/>
      <c r="W18" s="679" t="s">
        <v>197</v>
      </c>
    </row>
    <row r="19" spans="2:23">
      <c r="B19" s="161"/>
      <c r="C19" s="162"/>
      <c r="D19" s="162"/>
      <c r="E19" s="162"/>
      <c r="F19" s="162"/>
      <c r="G19" s="162"/>
      <c r="H19" s="161"/>
      <c r="I19" s="161"/>
      <c r="J19" s="161"/>
      <c r="K19" s="162"/>
      <c r="L19" s="161"/>
      <c r="M19" s="161"/>
      <c r="S19" s="163"/>
      <c r="T19" s="163"/>
      <c r="U19" s="163"/>
      <c r="V19" s="163"/>
      <c r="W19" s="679"/>
    </row>
    <row r="20" spans="2:23">
      <c r="B20" s="161"/>
      <c r="C20" s="162"/>
      <c r="D20" s="162"/>
      <c r="E20" s="162"/>
      <c r="F20" s="162"/>
      <c r="G20" s="162"/>
      <c r="H20" s="161"/>
      <c r="I20" s="161"/>
      <c r="J20" s="161"/>
      <c r="K20" s="162"/>
      <c r="L20" s="161"/>
      <c r="M20" s="161"/>
      <c r="S20" s="163"/>
      <c r="T20" s="163"/>
      <c r="U20" s="163"/>
      <c r="V20" s="163"/>
      <c r="W20" s="679"/>
    </row>
    <row r="21" spans="2:23">
      <c r="B21" s="161" t="s">
        <v>198</v>
      </c>
      <c r="C21" s="162">
        <v>1</v>
      </c>
      <c r="D21" s="162">
        <v>1</v>
      </c>
      <c r="E21" s="162">
        <v>0.15</v>
      </c>
      <c r="F21" s="162">
        <v>0.05</v>
      </c>
      <c r="G21" s="162">
        <v>10</v>
      </c>
      <c r="H21" s="161">
        <v>0.17499999999999999</v>
      </c>
      <c r="I21" s="161">
        <v>10</v>
      </c>
      <c r="J21" s="161">
        <v>0.25</v>
      </c>
      <c r="K21" s="162">
        <v>3</v>
      </c>
      <c r="L21" s="161"/>
      <c r="M21" s="161"/>
      <c r="S21" s="166"/>
      <c r="T21" s="166"/>
      <c r="U21" s="166"/>
      <c r="V21" s="166"/>
      <c r="W21" s="155" t="s">
        <v>199</v>
      </c>
    </row>
    <row r="22" spans="2:23">
      <c r="B22" s="161"/>
      <c r="C22" s="162"/>
      <c r="D22" s="162"/>
      <c r="E22" s="162"/>
      <c r="F22" s="162"/>
      <c r="G22" s="162"/>
      <c r="H22" s="161"/>
      <c r="I22" s="161"/>
      <c r="J22" s="161"/>
      <c r="K22" s="162"/>
      <c r="L22" s="161"/>
      <c r="M22" s="161"/>
      <c r="S22" s="166"/>
      <c r="T22" s="166"/>
      <c r="U22" s="166"/>
      <c r="V22" s="166"/>
    </row>
    <row r="23" spans="2:23">
      <c r="B23" s="161"/>
      <c r="C23" s="162"/>
      <c r="D23" s="162"/>
      <c r="E23" s="162"/>
      <c r="F23" s="162"/>
      <c r="G23" s="162"/>
      <c r="H23" s="161"/>
      <c r="I23" s="161"/>
      <c r="J23" s="161"/>
      <c r="K23" s="162"/>
      <c r="L23" s="161"/>
      <c r="M23" s="161"/>
    </row>
    <row r="24" spans="2:23">
      <c r="B24" s="161" t="s">
        <v>200</v>
      </c>
      <c r="C24" s="162">
        <v>0.3</v>
      </c>
      <c r="D24" s="162">
        <v>0.3</v>
      </c>
      <c r="E24" s="162">
        <v>0.1</v>
      </c>
      <c r="F24" s="162">
        <v>0.05</v>
      </c>
      <c r="G24" s="162">
        <v>10</v>
      </c>
      <c r="H24" s="161">
        <v>0.2</v>
      </c>
      <c r="I24" s="161">
        <v>10</v>
      </c>
      <c r="J24" s="161">
        <v>0.25</v>
      </c>
      <c r="K24" s="162">
        <v>3</v>
      </c>
      <c r="L24" s="161"/>
      <c r="M24" s="161"/>
    </row>
    <row r="25" spans="2:23">
      <c r="B25" s="161"/>
      <c r="C25" s="162"/>
      <c r="D25" s="162"/>
      <c r="E25" s="162"/>
      <c r="F25" s="162"/>
      <c r="G25" s="162"/>
      <c r="H25" s="161"/>
      <c r="I25" s="161"/>
      <c r="J25" s="161"/>
      <c r="K25" s="162"/>
      <c r="L25" s="161"/>
      <c r="M25" s="161"/>
    </row>
    <row r="26" spans="2:23">
      <c r="B26" s="161"/>
      <c r="C26" s="162"/>
      <c r="D26" s="162"/>
      <c r="E26" s="162"/>
      <c r="F26" s="162"/>
      <c r="G26" s="162"/>
      <c r="H26" s="161"/>
      <c r="I26" s="161"/>
      <c r="J26" s="161"/>
      <c r="K26" s="162"/>
      <c r="L26" s="161"/>
      <c r="M26" s="161"/>
    </row>
    <row r="27" spans="2:23">
      <c r="B27" s="161" t="s">
        <v>201</v>
      </c>
      <c r="C27" s="162">
        <v>0.6</v>
      </c>
      <c r="D27" s="162">
        <v>0.6</v>
      </c>
      <c r="E27" s="162">
        <v>0.1</v>
      </c>
      <c r="F27" s="162">
        <v>0.05</v>
      </c>
      <c r="G27" s="162">
        <v>10</v>
      </c>
      <c r="H27" s="161">
        <v>0.2</v>
      </c>
      <c r="I27" s="161">
        <v>10</v>
      </c>
      <c r="J27" s="161">
        <v>0.25</v>
      </c>
      <c r="K27" s="162">
        <v>3</v>
      </c>
      <c r="L27" s="161"/>
      <c r="M27" s="161"/>
    </row>
    <row r="28" spans="2:23">
      <c r="B28" s="167"/>
      <c r="C28" s="168"/>
      <c r="D28" s="168"/>
      <c r="E28" s="168"/>
      <c r="F28" s="168"/>
      <c r="G28" s="168"/>
      <c r="H28" s="167"/>
      <c r="I28" s="167"/>
      <c r="J28" s="167"/>
      <c r="K28" s="162"/>
      <c r="L28" s="161"/>
      <c r="M28" s="161"/>
    </row>
    <row r="29" spans="2:23">
      <c r="B29" s="167"/>
      <c r="C29" s="168"/>
      <c r="D29" s="168"/>
      <c r="E29" s="168"/>
      <c r="F29" s="168"/>
      <c r="G29" s="168"/>
      <c r="H29" s="167"/>
      <c r="I29" s="167"/>
      <c r="J29" s="167"/>
      <c r="K29" s="168"/>
      <c r="L29" s="161"/>
      <c r="M29" s="161"/>
    </row>
    <row r="30" spans="2:23">
      <c r="B30" s="169" t="s">
        <v>202</v>
      </c>
      <c r="C30" s="162">
        <v>0.3</v>
      </c>
      <c r="D30" s="162">
        <v>0.3</v>
      </c>
      <c r="E30" s="162">
        <v>0.1</v>
      </c>
      <c r="F30" s="162">
        <v>0.05</v>
      </c>
      <c r="G30" s="162">
        <v>10</v>
      </c>
      <c r="H30" s="161">
        <v>0.25</v>
      </c>
      <c r="I30" s="161">
        <v>10</v>
      </c>
      <c r="J30" s="161">
        <v>0.25</v>
      </c>
      <c r="K30" s="162">
        <v>0</v>
      </c>
      <c r="L30" s="161"/>
      <c r="M30" s="161"/>
    </row>
    <row r="31" spans="2:23">
      <c r="B31" s="167" t="s">
        <v>203</v>
      </c>
      <c r="C31" s="168">
        <v>1.5</v>
      </c>
      <c r="D31" s="168"/>
      <c r="E31" s="168">
        <v>0.1</v>
      </c>
      <c r="F31" s="168"/>
      <c r="G31" s="168">
        <v>10</v>
      </c>
      <c r="H31" s="167">
        <v>0.25</v>
      </c>
      <c r="I31" s="167">
        <v>10</v>
      </c>
      <c r="J31" s="167">
        <v>0.15</v>
      </c>
      <c r="K31" s="162"/>
      <c r="L31" s="161"/>
      <c r="M31" s="161"/>
    </row>
    <row r="32" spans="2:23">
      <c r="B32" s="167"/>
      <c r="C32" s="168"/>
      <c r="D32" s="168"/>
      <c r="E32" s="168"/>
      <c r="F32" s="168"/>
      <c r="G32" s="168"/>
      <c r="H32" s="167"/>
      <c r="I32" s="167"/>
      <c r="J32" s="167"/>
      <c r="K32" s="168"/>
      <c r="L32" s="161"/>
      <c r="M32" s="161"/>
    </row>
    <row r="33" spans="2:13">
      <c r="B33" s="170" t="s">
        <v>204</v>
      </c>
      <c r="C33" s="162">
        <v>0.45</v>
      </c>
      <c r="D33" s="162">
        <v>0.45</v>
      </c>
      <c r="E33" s="162">
        <v>0.1</v>
      </c>
      <c r="F33" s="162">
        <v>0.05</v>
      </c>
      <c r="G33" s="162">
        <v>10</v>
      </c>
      <c r="H33" s="161">
        <v>0.25</v>
      </c>
      <c r="I33" s="161">
        <v>10</v>
      </c>
      <c r="J33" s="161">
        <v>0.25</v>
      </c>
      <c r="K33" s="162">
        <v>0</v>
      </c>
      <c r="L33" s="161"/>
      <c r="M33" s="161"/>
    </row>
    <row r="34" spans="2:13">
      <c r="B34" s="167" t="s">
        <v>203</v>
      </c>
      <c r="C34" s="168">
        <v>1.5</v>
      </c>
      <c r="D34" s="168"/>
      <c r="E34" s="168">
        <v>0.1</v>
      </c>
      <c r="F34" s="168"/>
      <c r="G34" s="168">
        <v>10</v>
      </c>
      <c r="H34" s="167">
        <v>0.25</v>
      </c>
      <c r="I34" s="167">
        <v>10</v>
      </c>
      <c r="J34" s="167">
        <v>0.15</v>
      </c>
      <c r="K34" s="162"/>
      <c r="L34" s="161"/>
      <c r="M34" s="161"/>
    </row>
    <row r="35" spans="2:13">
      <c r="B35" s="167"/>
      <c r="C35" s="168"/>
      <c r="D35" s="168"/>
      <c r="E35" s="168"/>
      <c r="F35" s="168"/>
      <c r="G35" s="168"/>
      <c r="H35" s="167"/>
      <c r="I35" s="167"/>
      <c r="J35" s="167"/>
      <c r="K35" s="168" t="s">
        <v>205</v>
      </c>
      <c r="L35" s="161"/>
      <c r="M35" s="161"/>
    </row>
    <row r="36" spans="2:13">
      <c r="B36" s="169" t="s">
        <v>206</v>
      </c>
      <c r="C36" s="162">
        <v>1</v>
      </c>
      <c r="D36" s="162">
        <v>0.15</v>
      </c>
      <c r="E36" s="162">
        <v>0.1</v>
      </c>
      <c r="F36" s="162">
        <v>0.05</v>
      </c>
      <c r="G36" s="162">
        <v>10</v>
      </c>
      <c r="H36" s="161">
        <v>0.25</v>
      </c>
      <c r="I36" s="161">
        <v>10</v>
      </c>
      <c r="J36" s="161">
        <v>0.25</v>
      </c>
      <c r="K36" s="162">
        <v>0</v>
      </c>
      <c r="L36" s="161"/>
      <c r="M36" s="161"/>
    </row>
    <row r="37" spans="2:13">
      <c r="B37" s="167" t="s">
        <v>203</v>
      </c>
      <c r="C37" s="168">
        <v>1.5</v>
      </c>
      <c r="D37" s="168"/>
      <c r="E37" s="168">
        <v>0.1</v>
      </c>
      <c r="F37" s="168"/>
      <c r="G37" s="168">
        <v>10</v>
      </c>
      <c r="H37" s="167">
        <v>0.25</v>
      </c>
      <c r="I37" s="167">
        <v>10</v>
      </c>
      <c r="J37" s="167">
        <v>0.15</v>
      </c>
      <c r="K37" s="162"/>
      <c r="L37" s="161"/>
      <c r="M37" s="161"/>
    </row>
    <row r="38" spans="2:13">
      <c r="B38" s="167"/>
      <c r="C38" s="168"/>
      <c r="D38" s="168"/>
      <c r="E38" s="168"/>
      <c r="F38" s="168"/>
      <c r="G38" s="168"/>
      <c r="H38" s="167"/>
      <c r="I38" s="167"/>
      <c r="J38" s="167"/>
      <c r="K38" s="168"/>
      <c r="L38" s="161"/>
      <c r="M38" s="161"/>
    </row>
    <row r="39" spans="2:13">
      <c r="B39" s="171" t="s">
        <v>207</v>
      </c>
      <c r="C39" s="162">
        <v>1</v>
      </c>
      <c r="D39" s="162">
        <v>0.2</v>
      </c>
      <c r="E39" s="162">
        <v>0.1</v>
      </c>
      <c r="F39" s="162">
        <v>0.05</v>
      </c>
      <c r="G39" s="162">
        <v>10</v>
      </c>
      <c r="H39" s="161">
        <v>0.25</v>
      </c>
      <c r="I39" s="161">
        <v>10</v>
      </c>
      <c r="J39" s="161">
        <v>0.25</v>
      </c>
      <c r="K39" s="162">
        <v>0</v>
      </c>
      <c r="L39" s="161"/>
      <c r="M39" s="161"/>
    </row>
    <row r="40" spans="2:13">
      <c r="B40" s="167"/>
      <c r="C40" s="168"/>
      <c r="D40" s="168"/>
      <c r="E40" s="168"/>
      <c r="F40" s="168"/>
      <c r="G40" s="168"/>
      <c r="H40" s="167"/>
      <c r="I40" s="167"/>
      <c r="J40" s="167"/>
      <c r="K40" s="168"/>
      <c r="L40" s="161"/>
      <c r="M40" s="161"/>
    </row>
    <row r="41" spans="2:13">
      <c r="B41" s="171" t="s">
        <v>208</v>
      </c>
      <c r="C41" s="162">
        <v>1</v>
      </c>
      <c r="D41" s="162">
        <v>0.3</v>
      </c>
      <c r="E41" s="162">
        <v>0.1</v>
      </c>
      <c r="F41" s="162">
        <v>0.05</v>
      </c>
      <c r="G41" s="162">
        <v>10</v>
      </c>
      <c r="H41" s="161">
        <v>0.25</v>
      </c>
      <c r="I41" s="161">
        <v>10</v>
      </c>
      <c r="J41" s="161">
        <v>0.25</v>
      </c>
      <c r="K41" s="162">
        <v>0</v>
      </c>
      <c r="L41" s="161"/>
      <c r="M41" s="161"/>
    </row>
    <row r="42" spans="2:13">
      <c r="B42" s="167"/>
      <c r="C42" s="168"/>
      <c r="D42" s="168"/>
      <c r="E42" s="168"/>
      <c r="F42" s="168"/>
      <c r="G42" s="168"/>
      <c r="H42" s="167"/>
      <c r="I42" s="167"/>
      <c r="J42" s="167"/>
      <c r="K42" s="168"/>
      <c r="L42" s="161"/>
      <c r="M42" s="161"/>
    </row>
    <row r="43" spans="2:13">
      <c r="B43" s="172" t="s">
        <v>209</v>
      </c>
      <c r="C43" s="162">
        <v>0.6</v>
      </c>
      <c r="D43" s="162">
        <v>0.6</v>
      </c>
      <c r="E43" s="162">
        <v>0.15</v>
      </c>
      <c r="F43" s="162">
        <v>0.05</v>
      </c>
      <c r="G43" s="162">
        <v>10</v>
      </c>
      <c r="H43" s="161">
        <v>0.25</v>
      </c>
      <c r="I43" s="161">
        <v>10</v>
      </c>
      <c r="J43" s="161">
        <v>0.25</v>
      </c>
      <c r="K43" s="162">
        <v>0</v>
      </c>
      <c r="L43" s="161"/>
      <c r="M43" s="161"/>
    </row>
    <row r="44" spans="2:13">
      <c r="B44" s="167"/>
      <c r="C44" s="168"/>
      <c r="D44" s="168"/>
      <c r="E44" s="168"/>
      <c r="F44" s="168"/>
      <c r="G44" s="168"/>
      <c r="H44" s="167"/>
      <c r="I44" s="167"/>
      <c r="J44" s="167"/>
      <c r="K44" s="168"/>
      <c r="L44" s="161"/>
      <c r="M44" s="161"/>
    </row>
    <row r="45" spans="2:13">
      <c r="B45" s="172" t="s">
        <v>210</v>
      </c>
      <c r="C45" s="162">
        <v>0.8</v>
      </c>
      <c r="D45" s="162">
        <v>0.8</v>
      </c>
      <c r="E45" s="162">
        <v>0.15</v>
      </c>
      <c r="F45" s="162">
        <v>0.05</v>
      </c>
      <c r="G45" s="162">
        <v>10</v>
      </c>
      <c r="H45" s="161">
        <v>0.25</v>
      </c>
      <c r="I45" s="161">
        <v>10</v>
      </c>
      <c r="J45" s="161">
        <v>0.25</v>
      </c>
      <c r="K45" s="162">
        <v>0</v>
      </c>
      <c r="L45" s="161"/>
      <c r="M45" s="161"/>
    </row>
    <row r="46" spans="2:13">
      <c r="B46" s="167"/>
      <c r="C46" s="168"/>
      <c r="D46" s="168"/>
      <c r="E46" s="168"/>
      <c r="F46" s="168"/>
      <c r="G46" s="168"/>
      <c r="H46" s="167"/>
      <c r="I46" s="167"/>
      <c r="J46" s="167"/>
      <c r="K46" s="168"/>
      <c r="L46" s="161"/>
      <c r="M46" s="161"/>
    </row>
    <row r="47" spans="2:13">
      <c r="B47" s="173" t="s">
        <v>211</v>
      </c>
      <c r="C47" s="162">
        <v>1</v>
      </c>
      <c r="D47" s="162">
        <v>0.6</v>
      </c>
      <c r="E47" s="162">
        <v>0.1</v>
      </c>
      <c r="F47" s="162">
        <v>0.05</v>
      </c>
      <c r="G47" s="162">
        <v>10</v>
      </c>
      <c r="H47" s="161">
        <v>0.25</v>
      </c>
      <c r="I47" s="161">
        <v>10</v>
      </c>
      <c r="J47" s="161">
        <v>0.25</v>
      </c>
      <c r="K47" s="162">
        <v>3</v>
      </c>
      <c r="L47" s="161"/>
      <c r="M47" s="161"/>
    </row>
    <row r="48" spans="2:13">
      <c r="B48" s="174"/>
      <c r="C48" s="168"/>
      <c r="D48" s="168"/>
      <c r="E48" s="168"/>
      <c r="F48" s="168"/>
      <c r="G48" s="168"/>
      <c r="H48" s="167"/>
      <c r="I48" s="167"/>
      <c r="J48" s="167"/>
      <c r="K48" s="168"/>
      <c r="L48" s="161"/>
      <c r="M48" s="161"/>
    </row>
    <row r="49" spans="2:13">
      <c r="B49" s="167"/>
      <c r="C49" s="168"/>
      <c r="D49" s="168"/>
      <c r="E49" s="168"/>
      <c r="F49" s="168"/>
      <c r="G49" s="168"/>
      <c r="H49" s="167"/>
      <c r="I49" s="167"/>
      <c r="J49" s="167"/>
      <c r="K49" s="168"/>
      <c r="L49" s="161"/>
      <c r="M49" s="161"/>
    </row>
    <row r="50" spans="2:13">
      <c r="B50" s="173" t="s">
        <v>212</v>
      </c>
      <c r="C50" s="162">
        <v>1</v>
      </c>
      <c r="D50" s="162">
        <v>0.8</v>
      </c>
      <c r="E50" s="162">
        <v>0.125</v>
      </c>
      <c r="F50" s="162">
        <v>0.05</v>
      </c>
      <c r="G50" s="162">
        <v>10</v>
      </c>
      <c r="H50" s="161">
        <v>0.25</v>
      </c>
      <c r="I50" s="161">
        <v>10</v>
      </c>
      <c r="J50" s="161">
        <v>0.25</v>
      </c>
      <c r="K50" s="162">
        <v>3</v>
      </c>
      <c r="L50" s="161"/>
      <c r="M50" s="161"/>
    </row>
    <row r="51" spans="2:13">
      <c r="B51" s="174"/>
      <c r="C51" s="168"/>
      <c r="D51" s="168"/>
      <c r="E51" s="168"/>
      <c r="F51" s="168"/>
      <c r="G51" s="168"/>
      <c r="H51" s="167"/>
      <c r="I51" s="167"/>
      <c r="J51" s="167"/>
      <c r="K51" s="168"/>
      <c r="L51" s="161"/>
      <c r="M51" s="161"/>
    </row>
    <row r="52" spans="2:13">
      <c r="B52" s="167"/>
      <c r="C52" s="168"/>
      <c r="D52" s="168"/>
      <c r="E52" s="168"/>
      <c r="F52" s="168"/>
      <c r="G52" s="168"/>
      <c r="H52" s="167"/>
      <c r="I52" s="167"/>
      <c r="J52" s="167"/>
      <c r="K52" s="168"/>
      <c r="L52" s="161"/>
      <c r="M52" s="161"/>
    </row>
    <row r="53" spans="2:13">
      <c r="B53" s="173" t="s">
        <v>213</v>
      </c>
      <c r="C53" s="162">
        <v>1</v>
      </c>
      <c r="D53" s="162">
        <v>1</v>
      </c>
      <c r="E53" s="162">
        <v>0.125</v>
      </c>
      <c r="F53" s="162">
        <v>0.05</v>
      </c>
      <c r="G53" s="162">
        <v>10</v>
      </c>
      <c r="H53" s="161">
        <v>0.25</v>
      </c>
      <c r="I53" s="161">
        <v>10</v>
      </c>
      <c r="J53" s="161">
        <v>0.25</v>
      </c>
      <c r="K53" s="162">
        <v>3</v>
      </c>
      <c r="L53" s="161"/>
      <c r="M53" s="161"/>
    </row>
    <row r="54" spans="2:13">
      <c r="B54" s="174"/>
      <c r="C54" s="168"/>
      <c r="D54" s="168"/>
      <c r="E54" s="168"/>
      <c r="F54" s="168"/>
      <c r="G54" s="168"/>
      <c r="H54" s="167"/>
      <c r="I54" s="167"/>
      <c r="J54" s="167"/>
      <c r="K54" s="168"/>
      <c r="L54" s="161"/>
      <c r="M54" s="161"/>
    </row>
    <row r="55" spans="2:13">
      <c r="B55" s="167"/>
      <c r="C55" s="168"/>
      <c r="D55" s="168"/>
      <c r="E55" s="168"/>
      <c r="F55" s="168"/>
      <c r="G55" s="168"/>
      <c r="H55" s="167"/>
      <c r="I55" s="167"/>
      <c r="J55" s="167"/>
      <c r="K55" s="168"/>
      <c r="L55" s="161"/>
      <c r="M55" s="161"/>
    </row>
    <row r="56" spans="2:13">
      <c r="B56" s="173" t="s">
        <v>214</v>
      </c>
      <c r="C56" s="162">
        <v>1</v>
      </c>
      <c r="D56" s="162">
        <v>1</v>
      </c>
      <c r="E56" s="162">
        <v>0.125</v>
      </c>
      <c r="F56" s="162">
        <v>0.05</v>
      </c>
      <c r="G56" s="162">
        <v>10</v>
      </c>
      <c r="H56" s="161">
        <v>0.25</v>
      </c>
      <c r="I56" s="161">
        <v>10</v>
      </c>
      <c r="J56" s="161">
        <v>0.25</v>
      </c>
      <c r="K56" s="162">
        <v>3</v>
      </c>
      <c r="L56" s="161"/>
      <c r="M56" s="161"/>
    </row>
    <row r="57" spans="2:13">
      <c r="B57" s="174"/>
      <c r="C57" s="168"/>
      <c r="D57" s="168"/>
      <c r="E57" s="168"/>
      <c r="F57" s="168"/>
      <c r="G57" s="168"/>
      <c r="H57" s="167"/>
      <c r="I57" s="167"/>
      <c r="J57" s="167"/>
      <c r="K57" s="168"/>
      <c r="L57" s="161"/>
      <c r="M57" s="161"/>
    </row>
    <row r="58" spans="2:13">
      <c r="B58" s="174"/>
      <c r="C58" s="168"/>
      <c r="D58" s="168"/>
      <c r="E58" s="168"/>
      <c r="F58" s="168"/>
      <c r="G58" s="168"/>
      <c r="H58" s="167"/>
      <c r="I58" s="167"/>
      <c r="J58" s="167"/>
      <c r="K58" s="168"/>
      <c r="L58" s="161"/>
      <c r="M58" s="161"/>
    </row>
    <row r="59" spans="2:13">
      <c r="B59" s="161" t="s">
        <v>215</v>
      </c>
      <c r="C59" s="162">
        <v>0.45</v>
      </c>
      <c r="D59" s="162">
        <v>0.45</v>
      </c>
      <c r="E59" s="162">
        <v>0.1</v>
      </c>
      <c r="F59" s="162">
        <v>0.05</v>
      </c>
      <c r="G59" s="162">
        <v>10</v>
      </c>
      <c r="H59" s="161">
        <v>0.25</v>
      </c>
      <c r="I59" s="161">
        <v>10</v>
      </c>
      <c r="J59" s="161">
        <v>0.25</v>
      </c>
      <c r="K59" s="162"/>
      <c r="L59" s="161">
        <v>0.27500000000000002</v>
      </c>
      <c r="M59" s="161">
        <v>0.27500000000000002</v>
      </c>
    </row>
    <row r="60" spans="2:13">
      <c r="B60" s="167"/>
      <c r="C60" s="168"/>
      <c r="D60" s="168"/>
      <c r="E60" s="168"/>
      <c r="F60" s="168"/>
      <c r="G60" s="168"/>
      <c r="H60" s="167"/>
      <c r="I60" s="167"/>
      <c r="J60" s="167"/>
      <c r="K60" s="168"/>
      <c r="L60" s="161"/>
      <c r="M60" s="161"/>
    </row>
    <row r="61" spans="2:13">
      <c r="B61" s="167"/>
      <c r="C61" s="168"/>
      <c r="D61" s="168"/>
      <c r="E61" s="168"/>
      <c r="F61" s="168"/>
      <c r="G61" s="168"/>
      <c r="H61" s="167"/>
      <c r="I61" s="167"/>
      <c r="J61" s="167"/>
      <c r="K61" s="168"/>
      <c r="L61" s="161"/>
      <c r="M61" s="161"/>
    </row>
    <row r="62" spans="2:13">
      <c r="B62" s="167"/>
      <c r="C62" s="168"/>
      <c r="D62" s="168"/>
      <c r="E62" s="168"/>
      <c r="F62" s="168"/>
      <c r="G62" s="168"/>
      <c r="H62" s="167"/>
      <c r="I62" s="167"/>
      <c r="J62" s="167"/>
      <c r="K62" s="168"/>
      <c r="L62" s="161"/>
      <c r="M62" s="161"/>
    </row>
    <row r="63" spans="2:13">
      <c r="B63" s="161" t="s">
        <v>216</v>
      </c>
      <c r="C63" s="162">
        <v>0.45</v>
      </c>
      <c r="D63" s="162">
        <v>0.6</v>
      </c>
      <c r="E63" s="162">
        <v>0.1</v>
      </c>
      <c r="F63" s="162">
        <v>0.05</v>
      </c>
      <c r="G63" s="162">
        <v>10</v>
      </c>
      <c r="H63" s="161">
        <v>0.25</v>
      </c>
      <c r="I63" s="161">
        <v>10</v>
      </c>
      <c r="J63" s="161">
        <v>0.25</v>
      </c>
      <c r="K63" s="162"/>
      <c r="L63" s="161">
        <v>0.27500000000000002</v>
      </c>
      <c r="M63" s="161">
        <v>0.27500000000000002</v>
      </c>
    </row>
    <row r="64" spans="2:13">
      <c r="B64" s="167"/>
      <c r="C64" s="168"/>
      <c r="D64" s="168"/>
      <c r="E64" s="168"/>
      <c r="F64" s="168"/>
      <c r="G64" s="168"/>
      <c r="H64" s="167"/>
      <c r="I64" s="167"/>
      <c r="J64" s="167"/>
      <c r="K64" s="168"/>
      <c r="L64" s="161"/>
      <c r="M64" s="161"/>
    </row>
    <row r="65" spans="2:13">
      <c r="B65" s="167"/>
      <c r="C65" s="168"/>
      <c r="D65" s="168"/>
      <c r="E65" s="168"/>
      <c r="F65" s="168"/>
      <c r="G65" s="168"/>
      <c r="H65" s="167"/>
      <c r="I65" s="167"/>
      <c r="J65" s="167"/>
      <c r="K65" s="168"/>
      <c r="L65" s="161"/>
      <c r="M65" s="161"/>
    </row>
    <row r="66" spans="2:13">
      <c r="B66" s="174"/>
      <c r="C66" s="168"/>
      <c r="D66" s="168"/>
      <c r="E66" s="168"/>
      <c r="F66" s="168"/>
      <c r="G66" s="168"/>
      <c r="H66" s="167"/>
      <c r="I66" s="167"/>
      <c r="J66" s="167"/>
      <c r="K66" s="168"/>
      <c r="L66" s="161"/>
      <c r="M66" s="161"/>
    </row>
    <row r="67" spans="2:13">
      <c r="B67" s="161" t="s">
        <v>217</v>
      </c>
      <c r="C67" s="162">
        <v>0.6</v>
      </c>
      <c r="D67" s="162">
        <v>0.6</v>
      </c>
      <c r="E67" s="162">
        <v>0.1</v>
      </c>
      <c r="F67" s="162">
        <v>0.05</v>
      </c>
      <c r="G67" s="162">
        <v>10</v>
      </c>
      <c r="H67" s="161">
        <v>0.25</v>
      </c>
      <c r="I67" s="161">
        <v>10</v>
      </c>
      <c r="J67" s="161">
        <v>0.25</v>
      </c>
      <c r="K67" s="162"/>
      <c r="L67" s="161">
        <v>0.27500000000000002</v>
      </c>
      <c r="M67" s="161">
        <v>0.27500000000000002</v>
      </c>
    </row>
    <row r="68" spans="2:13">
      <c r="B68" s="167"/>
      <c r="C68" s="168"/>
      <c r="D68" s="168"/>
      <c r="E68" s="168"/>
      <c r="F68" s="168"/>
      <c r="G68" s="168"/>
      <c r="H68" s="167"/>
      <c r="I68" s="167"/>
      <c r="J68" s="167"/>
      <c r="K68" s="168"/>
      <c r="L68" s="161"/>
      <c r="M68" s="161"/>
    </row>
    <row r="69" spans="2:13">
      <c r="B69" s="167"/>
      <c r="C69" s="168"/>
      <c r="D69" s="168"/>
      <c r="E69" s="168"/>
      <c r="F69" s="168"/>
      <c r="G69" s="168"/>
      <c r="H69" s="167"/>
      <c r="I69" s="167"/>
      <c r="J69" s="167"/>
      <c r="K69" s="168"/>
      <c r="L69" s="161"/>
      <c r="M69" s="161"/>
    </row>
    <row r="70" spans="2:13">
      <c r="B70" s="167"/>
      <c r="C70" s="168"/>
      <c r="D70" s="168"/>
      <c r="E70" s="168"/>
      <c r="F70" s="168"/>
      <c r="G70" s="168"/>
      <c r="H70" s="167"/>
      <c r="I70" s="167"/>
      <c r="J70" s="167"/>
      <c r="K70" s="168"/>
      <c r="L70" s="161"/>
      <c r="M70" s="161"/>
    </row>
    <row r="71" spans="2:13">
      <c r="B71" s="161" t="s">
        <v>218</v>
      </c>
      <c r="C71" s="162">
        <v>0.8</v>
      </c>
      <c r="D71" s="162">
        <v>0.8</v>
      </c>
      <c r="E71" s="162">
        <v>0.1</v>
      </c>
      <c r="F71" s="162">
        <v>0.05</v>
      </c>
      <c r="G71" s="162">
        <v>10</v>
      </c>
      <c r="H71" s="161">
        <v>0.25</v>
      </c>
      <c r="I71" s="161">
        <v>10</v>
      </c>
      <c r="J71" s="161">
        <v>0.25</v>
      </c>
      <c r="K71" s="162"/>
      <c r="L71" s="161">
        <v>0.27500000000000002</v>
      </c>
      <c r="M71" s="161">
        <v>0.27500000000000002</v>
      </c>
    </row>
    <row r="72" spans="2:13">
      <c r="B72" s="167"/>
      <c r="C72" s="168"/>
      <c r="D72" s="168"/>
      <c r="E72" s="168"/>
      <c r="F72" s="168"/>
      <c r="G72" s="168"/>
      <c r="H72" s="167"/>
      <c r="I72" s="167"/>
      <c r="J72" s="167"/>
      <c r="K72" s="168"/>
      <c r="L72" s="161"/>
      <c r="M72" s="161"/>
    </row>
    <row r="73" spans="2:13">
      <c r="B73" s="167"/>
      <c r="C73" s="168"/>
      <c r="D73" s="168"/>
      <c r="E73" s="168"/>
      <c r="F73" s="168"/>
      <c r="G73" s="168"/>
      <c r="H73" s="167"/>
      <c r="I73" s="167"/>
      <c r="J73" s="167"/>
      <c r="K73" s="168"/>
      <c r="L73" s="161"/>
      <c r="M73" s="161"/>
    </row>
    <row r="74" spans="2:13">
      <c r="B74" s="167"/>
      <c r="C74" s="168"/>
      <c r="D74" s="168"/>
      <c r="E74" s="168"/>
      <c r="F74" s="168"/>
      <c r="G74" s="168"/>
      <c r="H74" s="167"/>
      <c r="I74" s="167"/>
      <c r="J74" s="167"/>
      <c r="K74" s="168"/>
      <c r="L74" s="161"/>
      <c r="M74" s="161"/>
    </row>
    <row r="75" spans="2:13">
      <c r="B75" s="161" t="s">
        <v>219</v>
      </c>
      <c r="C75" s="162">
        <v>1</v>
      </c>
      <c r="D75" s="162">
        <v>1</v>
      </c>
      <c r="E75" s="162">
        <v>0.125</v>
      </c>
      <c r="F75" s="162">
        <v>0.05</v>
      </c>
      <c r="G75" s="162">
        <v>10</v>
      </c>
      <c r="H75" s="161">
        <v>0.25</v>
      </c>
      <c r="I75" s="161">
        <v>10</v>
      </c>
      <c r="J75" s="161">
        <v>0.25</v>
      </c>
      <c r="K75" s="162"/>
      <c r="L75" s="161">
        <v>0.27500000000000002</v>
      </c>
      <c r="M75" s="161">
        <v>0.27500000000000002</v>
      </c>
    </row>
    <row r="76" spans="2:13">
      <c r="B76" s="167"/>
      <c r="C76" s="168"/>
      <c r="D76" s="168"/>
      <c r="E76" s="168"/>
      <c r="F76" s="168"/>
      <c r="G76" s="168"/>
      <c r="H76" s="167"/>
      <c r="I76" s="167"/>
      <c r="J76" s="167"/>
      <c r="K76" s="168"/>
      <c r="L76" s="161"/>
      <c r="M76" s="161"/>
    </row>
    <row r="77" spans="2:13">
      <c r="B77" s="167"/>
      <c r="C77" s="168"/>
      <c r="D77" s="168"/>
      <c r="E77" s="168"/>
      <c r="F77" s="168"/>
      <c r="G77" s="168"/>
      <c r="H77" s="167"/>
      <c r="I77" s="167"/>
      <c r="J77" s="167"/>
      <c r="K77" s="168"/>
      <c r="L77" s="161"/>
      <c r="M77" s="161"/>
    </row>
    <row r="78" spans="2:13">
      <c r="B78" s="167"/>
      <c r="C78" s="168"/>
      <c r="D78" s="168"/>
      <c r="E78" s="168"/>
      <c r="F78" s="168"/>
      <c r="G78" s="168"/>
      <c r="H78" s="167"/>
      <c r="I78" s="167"/>
      <c r="J78" s="167"/>
      <c r="K78" s="168"/>
      <c r="L78" s="161"/>
      <c r="M78" s="161"/>
    </row>
    <row r="79" spans="2:13">
      <c r="B79" s="175" t="s">
        <v>220</v>
      </c>
      <c r="C79" s="162">
        <v>0.45</v>
      </c>
      <c r="D79" s="162">
        <v>0.45</v>
      </c>
      <c r="E79" s="162">
        <v>0.1</v>
      </c>
      <c r="F79" s="162">
        <v>0.05</v>
      </c>
      <c r="G79" s="162">
        <v>10</v>
      </c>
      <c r="H79" s="161">
        <v>0.25</v>
      </c>
      <c r="I79" s="161">
        <v>10</v>
      </c>
      <c r="J79" s="161">
        <v>0.25</v>
      </c>
      <c r="K79" s="162"/>
      <c r="L79" s="161">
        <v>0.9</v>
      </c>
      <c r="M79" s="161">
        <v>0.45</v>
      </c>
    </row>
    <row r="80" spans="2:13">
      <c r="B80" s="176"/>
      <c r="C80" s="168"/>
      <c r="D80" s="168"/>
      <c r="E80" s="168"/>
      <c r="F80" s="168"/>
      <c r="G80" s="168"/>
      <c r="H80" s="167"/>
      <c r="I80" s="167"/>
      <c r="J80" s="167"/>
      <c r="K80" s="168"/>
      <c r="L80" s="161"/>
      <c r="M80" s="161"/>
    </row>
    <row r="81" spans="2:13">
      <c r="B81" s="176"/>
      <c r="C81" s="168"/>
      <c r="D81" s="168"/>
      <c r="E81" s="168"/>
      <c r="F81" s="168"/>
      <c r="G81" s="168"/>
      <c r="H81" s="167"/>
      <c r="I81" s="167"/>
      <c r="J81" s="167"/>
      <c r="K81" s="168"/>
      <c r="L81" s="161"/>
      <c r="M81" s="161"/>
    </row>
    <row r="82" spans="2:13">
      <c r="B82" s="176"/>
      <c r="C82" s="168"/>
      <c r="D82" s="168"/>
      <c r="E82" s="168"/>
      <c r="F82" s="168"/>
      <c r="G82" s="168"/>
      <c r="H82" s="167"/>
      <c r="I82" s="167"/>
      <c r="J82" s="167"/>
      <c r="K82" s="168"/>
      <c r="L82" s="161"/>
      <c r="M82" s="161"/>
    </row>
    <row r="83" spans="2:13">
      <c r="B83" s="175" t="s">
        <v>221</v>
      </c>
      <c r="C83" s="162">
        <v>0.45</v>
      </c>
      <c r="D83" s="162">
        <v>0.6</v>
      </c>
      <c r="E83" s="162">
        <v>0.1</v>
      </c>
      <c r="F83" s="162">
        <v>0.05</v>
      </c>
      <c r="G83" s="162">
        <v>10</v>
      </c>
      <c r="H83" s="161">
        <v>0.25</v>
      </c>
      <c r="I83" s="161">
        <v>10</v>
      </c>
      <c r="J83" s="161">
        <v>0.25</v>
      </c>
      <c r="K83" s="162"/>
      <c r="L83" s="161">
        <v>0.9</v>
      </c>
      <c r="M83" s="161">
        <v>0.45</v>
      </c>
    </row>
    <row r="84" spans="2:13">
      <c r="B84" s="176"/>
      <c r="C84" s="168"/>
      <c r="D84" s="168"/>
      <c r="E84" s="168"/>
      <c r="F84" s="168"/>
      <c r="G84" s="168"/>
      <c r="H84" s="167"/>
      <c r="I84" s="167"/>
      <c r="J84" s="167"/>
      <c r="K84" s="168"/>
      <c r="L84" s="161"/>
      <c r="M84" s="161"/>
    </row>
    <row r="85" spans="2:13">
      <c r="B85" s="176"/>
      <c r="C85" s="168"/>
      <c r="D85" s="168"/>
      <c r="E85" s="168"/>
      <c r="F85" s="168"/>
      <c r="G85" s="168"/>
      <c r="H85" s="167"/>
      <c r="I85" s="167"/>
      <c r="J85" s="167"/>
      <c r="K85" s="168"/>
      <c r="L85" s="161"/>
      <c r="M85" s="161"/>
    </row>
    <row r="86" spans="2:13">
      <c r="B86" s="176"/>
      <c r="C86" s="168"/>
      <c r="D86" s="168"/>
      <c r="E86" s="168"/>
      <c r="F86" s="168"/>
      <c r="G86" s="168"/>
      <c r="H86" s="167"/>
      <c r="I86" s="167"/>
      <c r="J86" s="167"/>
      <c r="K86" s="168"/>
      <c r="L86" s="161"/>
      <c r="M86" s="161"/>
    </row>
    <row r="87" spans="2:13">
      <c r="B87" s="175" t="s">
        <v>222</v>
      </c>
      <c r="C87" s="162">
        <v>0.6</v>
      </c>
      <c r="D87" s="162">
        <v>0.6</v>
      </c>
      <c r="E87" s="162">
        <v>0.1</v>
      </c>
      <c r="F87" s="162">
        <v>0.05</v>
      </c>
      <c r="G87" s="162">
        <v>10</v>
      </c>
      <c r="H87" s="161">
        <v>0.25</v>
      </c>
      <c r="I87" s="161">
        <v>10</v>
      </c>
      <c r="J87" s="161">
        <v>0.25</v>
      </c>
      <c r="K87" s="162"/>
      <c r="L87" s="161">
        <v>0.9</v>
      </c>
      <c r="M87" s="161">
        <v>0.45</v>
      </c>
    </row>
    <row r="88" spans="2:13">
      <c r="B88" s="176"/>
      <c r="C88" s="168"/>
      <c r="D88" s="168"/>
      <c r="E88" s="168"/>
      <c r="F88" s="168"/>
      <c r="G88" s="168"/>
      <c r="H88" s="167"/>
      <c r="I88" s="167"/>
      <c r="J88" s="167"/>
      <c r="K88" s="168"/>
      <c r="L88" s="161"/>
      <c r="M88" s="161"/>
    </row>
    <row r="89" spans="2:13">
      <c r="B89" s="176"/>
      <c r="C89" s="168"/>
      <c r="D89" s="168"/>
      <c r="E89" s="168"/>
      <c r="F89" s="168"/>
      <c r="G89" s="168"/>
      <c r="H89" s="167"/>
      <c r="I89" s="167"/>
      <c r="J89" s="167"/>
      <c r="K89" s="168"/>
      <c r="L89" s="161"/>
      <c r="M89" s="161"/>
    </row>
    <row r="90" spans="2:13">
      <c r="B90" s="176"/>
      <c r="C90" s="168"/>
      <c r="D90" s="168"/>
      <c r="E90" s="168"/>
      <c r="F90" s="168"/>
      <c r="G90" s="168"/>
      <c r="H90" s="167"/>
      <c r="I90" s="167"/>
      <c r="J90" s="167"/>
      <c r="K90" s="168"/>
      <c r="L90" s="161"/>
      <c r="M90" s="161"/>
    </row>
    <row r="91" spans="2:13">
      <c r="B91" s="175" t="s">
        <v>223</v>
      </c>
      <c r="C91" s="162">
        <v>0.8</v>
      </c>
      <c r="D91" s="162">
        <v>0.8</v>
      </c>
      <c r="E91" s="162">
        <v>0.1</v>
      </c>
      <c r="F91" s="162">
        <v>0.05</v>
      </c>
      <c r="G91" s="162">
        <v>10</v>
      </c>
      <c r="H91" s="161">
        <v>0.25</v>
      </c>
      <c r="I91" s="161">
        <v>10</v>
      </c>
      <c r="J91" s="161">
        <v>0.25</v>
      </c>
      <c r="K91" s="162"/>
      <c r="L91" s="161">
        <v>0.9</v>
      </c>
      <c r="M91" s="161">
        <v>0.45</v>
      </c>
    </row>
    <row r="92" spans="2:13">
      <c r="B92" s="176"/>
      <c r="C92" s="168"/>
      <c r="D92" s="168"/>
      <c r="E92" s="168"/>
      <c r="F92" s="168"/>
      <c r="G92" s="168"/>
      <c r="H92" s="167"/>
      <c r="I92" s="167"/>
      <c r="J92" s="167"/>
      <c r="K92" s="168"/>
      <c r="L92" s="161"/>
      <c r="M92" s="161"/>
    </row>
    <row r="93" spans="2:13">
      <c r="B93" s="176"/>
      <c r="C93" s="168"/>
      <c r="D93" s="168"/>
      <c r="E93" s="168"/>
      <c r="F93" s="168"/>
      <c r="G93" s="168"/>
      <c r="H93" s="167"/>
      <c r="I93" s="167"/>
      <c r="J93" s="167"/>
      <c r="K93" s="168"/>
      <c r="L93" s="161"/>
      <c r="M93" s="161"/>
    </row>
    <row r="94" spans="2:13">
      <c r="B94" s="176"/>
      <c r="C94" s="168"/>
      <c r="D94" s="168"/>
      <c r="E94" s="168"/>
      <c r="F94" s="168"/>
      <c r="G94" s="168"/>
      <c r="H94" s="167"/>
      <c r="I94" s="167"/>
      <c r="J94" s="167"/>
      <c r="K94" s="168"/>
      <c r="L94" s="161"/>
      <c r="M94" s="161"/>
    </row>
    <row r="95" spans="2:13">
      <c r="B95" s="175" t="s">
        <v>224</v>
      </c>
      <c r="C95" s="162">
        <v>1</v>
      </c>
      <c r="D95" s="162">
        <v>0.75</v>
      </c>
      <c r="E95" s="162">
        <v>0.125</v>
      </c>
      <c r="F95" s="162">
        <v>0.05</v>
      </c>
      <c r="G95" s="162">
        <v>10</v>
      </c>
      <c r="H95" s="161">
        <v>0.25</v>
      </c>
      <c r="I95" s="161">
        <v>10</v>
      </c>
      <c r="J95" s="161">
        <v>0.25</v>
      </c>
      <c r="K95" s="162"/>
      <c r="L95" s="161">
        <v>0.9</v>
      </c>
      <c r="M95" s="161">
        <v>0.45</v>
      </c>
    </row>
    <row r="96" spans="2:13">
      <c r="B96" s="176"/>
      <c r="C96" s="168"/>
      <c r="D96" s="168"/>
      <c r="E96" s="168"/>
      <c r="F96" s="168"/>
      <c r="G96" s="168"/>
      <c r="H96" s="167"/>
      <c r="I96" s="167"/>
      <c r="J96" s="167"/>
      <c r="K96" s="168"/>
      <c r="L96" s="161"/>
      <c r="M96" s="161"/>
    </row>
    <row r="97" spans="2:21">
      <c r="B97" s="176"/>
      <c r="C97" s="168"/>
      <c r="D97" s="168"/>
      <c r="E97" s="168"/>
      <c r="F97" s="168"/>
      <c r="G97" s="168"/>
      <c r="H97" s="167"/>
      <c r="I97" s="167"/>
      <c r="J97" s="167"/>
      <c r="K97" s="168"/>
      <c r="L97" s="161"/>
      <c r="M97" s="161"/>
    </row>
    <row r="98" spans="2:21">
      <c r="B98" s="176"/>
      <c r="C98" s="168"/>
      <c r="D98" s="168"/>
      <c r="E98" s="168"/>
      <c r="F98" s="168"/>
      <c r="G98" s="168"/>
      <c r="H98" s="167"/>
      <c r="I98" s="167"/>
      <c r="J98" s="167"/>
      <c r="K98" s="168"/>
      <c r="L98" s="161"/>
      <c r="M98" s="161"/>
    </row>
    <row r="99" spans="2:21">
      <c r="B99" s="167"/>
      <c r="C99" s="168"/>
      <c r="D99" s="168"/>
      <c r="E99" s="168"/>
      <c r="F99" s="168"/>
      <c r="G99" s="168"/>
      <c r="H99" s="167"/>
      <c r="I99" s="167"/>
      <c r="J99" s="167"/>
      <c r="K99" s="168"/>
      <c r="L99" s="161"/>
      <c r="M99" s="161"/>
    </row>
    <row r="100" spans="2:21">
      <c r="B100" s="177"/>
      <c r="C100" s="177"/>
      <c r="D100" s="177"/>
      <c r="E100" s="177"/>
      <c r="F100" s="177"/>
      <c r="G100" s="177"/>
      <c r="H100" s="177"/>
      <c r="I100" s="177"/>
      <c r="J100" s="177"/>
      <c r="K100" s="178"/>
      <c r="L100" s="177"/>
      <c r="M100" s="177"/>
    </row>
    <row r="103" spans="2:21">
      <c r="K103" s="179" t="s">
        <v>225</v>
      </c>
      <c r="L103" s="680" t="s">
        <v>226</v>
      </c>
      <c r="M103" s="681"/>
      <c r="N103" s="681"/>
      <c r="O103" s="681"/>
      <c r="P103" s="681"/>
      <c r="Q103" s="681"/>
      <c r="R103" s="681"/>
      <c r="S103" s="682"/>
    </row>
    <row r="104" spans="2:21">
      <c r="B104" s="179" t="s">
        <v>227</v>
      </c>
      <c r="K104" s="180">
        <v>1</v>
      </c>
      <c r="L104" s="675" t="s">
        <v>10</v>
      </c>
      <c r="M104" s="683"/>
      <c r="N104" s="676"/>
      <c r="O104" s="675" t="s">
        <v>9</v>
      </c>
      <c r="P104" s="683"/>
      <c r="Q104" s="676"/>
      <c r="R104" s="675" t="s">
        <v>228</v>
      </c>
      <c r="S104" s="676"/>
    </row>
    <row r="105" spans="2:21">
      <c r="D105" s="181" t="s">
        <v>229</v>
      </c>
      <c r="E105" s="182" t="s">
        <v>1</v>
      </c>
      <c r="G105" s="183" t="s">
        <v>230</v>
      </c>
      <c r="H105" s="183" t="s">
        <v>231</v>
      </c>
      <c r="I105" s="183" t="s">
        <v>232</v>
      </c>
      <c r="J105" s="183" t="s">
        <v>233</v>
      </c>
      <c r="K105" s="183" t="s">
        <v>234</v>
      </c>
      <c r="L105" s="675" t="s">
        <v>235</v>
      </c>
      <c r="M105" s="676"/>
      <c r="N105" s="184" t="s">
        <v>1</v>
      </c>
      <c r="O105" s="675" t="s">
        <v>235</v>
      </c>
      <c r="P105" s="676"/>
      <c r="Q105" s="184" t="s">
        <v>1</v>
      </c>
      <c r="R105" s="184" t="s">
        <v>1</v>
      </c>
      <c r="S105" s="184" t="s">
        <v>160</v>
      </c>
    </row>
    <row r="106" spans="2:21">
      <c r="D106" s="181"/>
      <c r="E106" s="182"/>
      <c r="G106" s="238"/>
      <c r="H106" s="238"/>
      <c r="I106" s="238"/>
      <c r="J106" s="238"/>
      <c r="K106" s="238"/>
      <c r="L106" s="239"/>
      <c r="M106" s="240"/>
      <c r="N106" s="240"/>
      <c r="O106" s="239"/>
      <c r="P106" s="240"/>
      <c r="Q106" s="184"/>
      <c r="R106" s="184"/>
      <c r="S106" s="184"/>
    </row>
    <row r="107" spans="2:21" ht="18" hidden="1" customHeight="1">
      <c r="B107" s="155" t="s">
        <v>236</v>
      </c>
      <c r="C107" s="179" t="s">
        <v>237</v>
      </c>
      <c r="E107" s="185">
        <f>'5Sheet1'!C5</f>
        <v>106.64500000000001</v>
      </c>
      <c r="G107" s="186">
        <f>+E107*(C6+E6*2+1.5)</f>
        <v>213.29000000000002</v>
      </c>
      <c r="H107" s="186">
        <f>+E107*(C6+E6*2)*(D6+E6+F6)</f>
        <v>23.995125000000002</v>
      </c>
      <c r="I107" s="187">
        <f>+(C6+E6*2)*E107*F6</f>
        <v>2.6661250000000005</v>
      </c>
      <c r="J107" s="187">
        <f>+E107*((C6+E6*2)*E6+(D6*E6*2))</f>
        <v>11.730950000000002</v>
      </c>
      <c r="K107" s="187">
        <f>+(D6+$K$104*(D6+E6))*E107*2</f>
        <v>149.303</v>
      </c>
      <c r="L107" s="188">
        <f>+(E107)/H6+ IF(E107&gt;0,1,0)</f>
        <v>534.22500000000002</v>
      </c>
      <c r="M107" s="189">
        <f>+ROUNDUP(L107,0)</f>
        <v>535</v>
      </c>
      <c r="N107" s="190">
        <f>+(D6+E6-0.08)*2+(C6+E6*2-0.08)</f>
        <v>1.06</v>
      </c>
      <c r="O107" s="188">
        <f>+N107/J6+1</f>
        <v>5.24</v>
      </c>
      <c r="P107" s="189">
        <f>+ROUNDUP(O107,0)</f>
        <v>6</v>
      </c>
      <c r="Q107" s="189">
        <f>+E107+E107/6*50*(G6/1000)</f>
        <v>115.53208333333335</v>
      </c>
      <c r="R107" s="191">
        <f>+N107*M107+P107*Q107</f>
        <v>1260.2925</v>
      </c>
      <c r="S107" s="187">
        <f>((I6*I6)/162)*R107</f>
        <v>777.95833333333326</v>
      </c>
      <c r="T107" s="155" t="s">
        <v>238</v>
      </c>
    </row>
    <row r="108" spans="2:21" hidden="1">
      <c r="C108" s="155" t="s">
        <v>183</v>
      </c>
      <c r="D108" s="192">
        <f>ROUNDUP(+E107/K6,0)</f>
        <v>36</v>
      </c>
      <c r="E108" s="185"/>
      <c r="G108" s="193"/>
      <c r="H108" s="193"/>
      <c r="I108" s="192"/>
      <c r="J108" s="192">
        <f>0.5*(0.075+0.05)*0.075*C6*D108</f>
        <v>5.0624999999999996E-2</v>
      </c>
      <c r="K108" s="192">
        <f>+(0.075+0.08)*C6*D108</f>
        <v>1.6739999999999999</v>
      </c>
      <c r="L108" s="194">
        <f>+D108</f>
        <v>36</v>
      </c>
      <c r="M108" s="189">
        <f>+ROUNDUP(L108,0)</f>
        <v>36</v>
      </c>
      <c r="N108" s="195">
        <f>+(C6-0.08)+((0.075+0.05-0.04)*2)</f>
        <v>0.38999999999999996</v>
      </c>
      <c r="O108" s="194"/>
      <c r="P108" s="196"/>
      <c r="Q108" s="196"/>
      <c r="R108" s="191">
        <f>+N108*M108+P108*Q108</f>
        <v>14.04</v>
      </c>
      <c r="S108" s="187">
        <f>((I6*I6)/162)*R108</f>
        <v>8.6666666666666661</v>
      </c>
      <c r="T108" s="155" t="s">
        <v>238</v>
      </c>
      <c r="U108" s="192">
        <f>S107+S108</f>
        <v>786.62499999999989</v>
      </c>
    </row>
    <row r="109" spans="2:21">
      <c r="E109" s="185"/>
    </row>
    <row r="110" spans="2:21" hidden="1">
      <c r="B110" s="155" t="s">
        <v>236</v>
      </c>
      <c r="C110" s="179" t="s">
        <v>239</v>
      </c>
      <c r="E110" s="185">
        <f>'5Sheet1'!C5</f>
        <v>106.64500000000001</v>
      </c>
      <c r="G110" s="186">
        <f>+E110*(C9+E9*2+3)</f>
        <v>389.25425000000001</v>
      </c>
      <c r="H110" s="186">
        <f>+E110*(C9+E9*2)*(D9+E9+F9)</f>
        <v>41.591550000000012</v>
      </c>
      <c r="I110" s="187">
        <f>+(C9+E9*2)*E110*F9</f>
        <v>3.4659625000000007</v>
      </c>
      <c r="J110" s="187">
        <f>+E110*((C9+E9*2)*E9+(D9*E9*2))</f>
        <v>16.529975000000004</v>
      </c>
      <c r="K110" s="187">
        <f>+(D9+$K$104*(D9+E9))*E110*2</f>
        <v>213.29000000000002</v>
      </c>
      <c r="L110" s="188">
        <f>+(E110)/H9+ IF(E110&gt;0,1,0)</f>
        <v>534.22500000000002</v>
      </c>
      <c r="M110" s="189">
        <f>+ROUNDUP(L110,0)</f>
        <v>535</v>
      </c>
      <c r="N110" s="190">
        <f>+(D9+E9-0.08)*2+(C9+E9*2-0.08)</f>
        <v>1.5100000000000002</v>
      </c>
      <c r="O110" s="188">
        <f>+N110/J9+1</f>
        <v>7.0400000000000009</v>
      </c>
      <c r="P110" s="189">
        <f>+ROUNDUP(O110,0)</f>
        <v>8</v>
      </c>
      <c r="Q110" s="189">
        <f>+E110+E110/6*50*(G9/1000)</f>
        <v>115.53208333333335</v>
      </c>
      <c r="R110" s="191">
        <f>+N110*M110+P110*Q110</f>
        <v>1732.106666666667</v>
      </c>
      <c r="S110" s="187">
        <f>((I9*I9)/162)*R110</f>
        <v>1069.2016460905352</v>
      </c>
      <c r="T110" s="155" t="s">
        <v>238</v>
      </c>
    </row>
    <row r="111" spans="2:21" hidden="1">
      <c r="C111" s="155" t="s">
        <v>183</v>
      </c>
      <c r="D111" s="192">
        <f>ROUNDUP(+E110/K9,0)</f>
        <v>36</v>
      </c>
      <c r="E111" s="185"/>
      <c r="G111" s="193"/>
      <c r="H111" s="193"/>
      <c r="I111" s="192"/>
      <c r="J111" s="192">
        <f>0.5*(0.075+0.05)*0.075*C9*D111</f>
        <v>7.5937500000000005E-2</v>
      </c>
      <c r="K111" s="192">
        <f>+(0.075+0.08)*C9*D111</f>
        <v>2.5110000000000001</v>
      </c>
      <c r="L111" s="194">
        <f>+D111</f>
        <v>36</v>
      </c>
      <c r="M111" s="189">
        <f>+ROUNDUP(L111,0)</f>
        <v>36</v>
      </c>
      <c r="N111" s="195">
        <f>+(C9-0.08)+((0.075+0.05-0.04)*2)</f>
        <v>0.54</v>
      </c>
      <c r="O111" s="194"/>
      <c r="P111" s="196"/>
      <c r="Q111" s="196"/>
      <c r="R111" s="191">
        <f>+N111*M111+P111*Q111</f>
        <v>19.440000000000001</v>
      </c>
      <c r="S111" s="187">
        <f>((I9*I9)/162)*R111</f>
        <v>12</v>
      </c>
      <c r="T111" s="155" t="s">
        <v>238</v>
      </c>
      <c r="U111" s="192">
        <f>S110+S111</f>
        <v>1081.2016460905352</v>
      </c>
    </row>
    <row r="112" spans="2:21" hidden="1">
      <c r="E112" s="185"/>
    </row>
    <row r="113" spans="2:21" hidden="1">
      <c r="B113" s="155" t="s">
        <v>236</v>
      </c>
      <c r="C113" s="179" t="s">
        <v>240</v>
      </c>
      <c r="E113" s="185">
        <f>'5Sheet1'!C5</f>
        <v>106.64500000000001</v>
      </c>
      <c r="G113" s="186">
        <f>+E113*(C12+E12*2+3)</f>
        <v>405.25100000000003</v>
      </c>
      <c r="H113" s="186">
        <f>+E113*(C12+E12*2)*(D12+E12+F12)</f>
        <v>63.987000000000009</v>
      </c>
      <c r="I113" s="187">
        <f>+(C12+E12*2)*E113*F12</f>
        <v>4.2658000000000014</v>
      </c>
      <c r="J113" s="187">
        <f>+E113*((C12+E12*2)*E12+(D12*E12*2))</f>
        <v>21.329000000000004</v>
      </c>
      <c r="K113" s="187">
        <f>+(D12+$K$104*(D12+E12))*E113*2</f>
        <v>277.27699999999999</v>
      </c>
      <c r="L113" s="188">
        <f>+(E113)/H12+ IF(E113&gt;0,1,0)</f>
        <v>534.22500000000002</v>
      </c>
      <c r="M113" s="189">
        <f>+ROUNDUP(L113,0)</f>
        <v>535</v>
      </c>
      <c r="N113" s="190">
        <f>+(D12+E12-0.08)*2+(C12+E12*2-0.08)</f>
        <v>1.96</v>
      </c>
      <c r="O113" s="188">
        <f>+N113/J12+1</f>
        <v>8.84</v>
      </c>
      <c r="P113" s="189">
        <f>+ROUNDUP(O113,0)</f>
        <v>9</v>
      </c>
      <c r="Q113" s="189">
        <f>+E113+E113/6*50*(G12/1000)</f>
        <v>115.53208333333335</v>
      </c>
      <c r="R113" s="191">
        <f>+N113*M113+P113*Q113</f>
        <v>2088.3887500000001</v>
      </c>
      <c r="S113" s="187">
        <f>((I12*I12)/162)*R113</f>
        <v>1289.1288580246912</v>
      </c>
      <c r="T113" s="155" t="s">
        <v>238</v>
      </c>
    </row>
    <row r="114" spans="2:21" hidden="1">
      <c r="C114" s="155" t="s">
        <v>183</v>
      </c>
      <c r="D114" s="192">
        <f>ROUNDUP(+E113/K12,0)</f>
        <v>36</v>
      </c>
      <c r="E114" s="185"/>
      <c r="G114" s="193"/>
      <c r="H114" s="193"/>
      <c r="I114" s="192"/>
      <c r="J114" s="192">
        <f>0.5*(0.075+0.05)*0.075*C12*D114</f>
        <v>0.10124999999999999</v>
      </c>
      <c r="K114" s="192">
        <f>+(0.075+0.08)*C12*D114</f>
        <v>3.3479999999999999</v>
      </c>
      <c r="L114" s="194">
        <f>+D114</f>
        <v>36</v>
      </c>
      <c r="M114" s="189">
        <f>+ROUNDUP(L114,0)</f>
        <v>36</v>
      </c>
      <c r="N114" s="195">
        <f>+(C12-0.08)+((0.075+0.05-0.04)*2)</f>
        <v>0.69</v>
      </c>
      <c r="O114" s="194"/>
      <c r="P114" s="196"/>
      <c r="Q114" s="196"/>
      <c r="R114" s="191">
        <f>+N114*M114+P114*Q114</f>
        <v>24.839999999999996</v>
      </c>
      <c r="S114" s="187">
        <f>((I12*I12)/162)*R114</f>
        <v>15.33333333333333</v>
      </c>
      <c r="T114" s="155" t="s">
        <v>238</v>
      </c>
      <c r="U114" s="192">
        <f>S113+S114</f>
        <v>1304.4621913580245</v>
      </c>
    </row>
    <row r="115" spans="2:21" hidden="1">
      <c r="E115" s="185"/>
      <c r="U115" s="192">
        <f t="shared" ref="U115:U173" si="0">S114+S115</f>
        <v>15.33333333333333</v>
      </c>
    </row>
    <row r="116" spans="2:21" hidden="1">
      <c r="B116" s="155" t="s">
        <v>236</v>
      </c>
      <c r="C116" s="179" t="s">
        <v>241</v>
      </c>
      <c r="E116" s="185"/>
      <c r="G116" s="186">
        <f>+E116*(C15+E15*2+1.5)</f>
        <v>0</v>
      </c>
      <c r="H116" s="186">
        <f>+E116*(C15+E15*2)*(D15+E15+F15)</f>
        <v>0</v>
      </c>
      <c r="I116" s="187">
        <f>+(C15+E15*2)*E116*F15</f>
        <v>0</v>
      </c>
      <c r="J116" s="187">
        <f>+E116*((C15+E15*2)*E15+(D15*E15*2))</f>
        <v>0</v>
      </c>
      <c r="K116" s="187">
        <f>+(D15+$K$104*(D15+E15))*E116*2</f>
        <v>0</v>
      </c>
      <c r="L116" s="188">
        <f>+(E116)/H15+ IF(E116&gt;0,1,0)</f>
        <v>0</v>
      </c>
      <c r="M116" s="189">
        <f>+ROUNDUP(L116,0)</f>
        <v>0</v>
      </c>
      <c r="N116" s="190">
        <f>+(D15+E15-0.08)*2+(C15+E15*2-0.08)</f>
        <v>2.5100000000000002</v>
      </c>
      <c r="O116" s="188">
        <f>+N116/J15+1</f>
        <v>11.040000000000001</v>
      </c>
      <c r="P116" s="189">
        <f>+ROUNDUP(O116,0)</f>
        <v>12</v>
      </c>
      <c r="Q116" s="189">
        <f>+E116+E116/6*50*(G15/1000)</f>
        <v>0</v>
      </c>
      <c r="R116" s="191">
        <f>+N116*M116+P116*Q116</f>
        <v>0</v>
      </c>
      <c r="S116" s="187">
        <f>((I15*I15)/162)*R116</f>
        <v>0</v>
      </c>
      <c r="T116" s="155" t="s">
        <v>238</v>
      </c>
      <c r="U116" s="192">
        <f t="shared" si="0"/>
        <v>0</v>
      </c>
    </row>
    <row r="117" spans="2:21" hidden="1">
      <c r="C117" s="155" t="s">
        <v>183</v>
      </c>
      <c r="D117" s="192">
        <f>ROUNDUP(+E116/K15,0)</f>
        <v>0</v>
      </c>
      <c r="E117" s="185"/>
      <c r="G117" s="193"/>
      <c r="H117" s="193"/>
      <c r="I117" s="192"/>
      <c r="J117" s="192">
        <f>0.5*(0.075+0.05)*0.075*C15*D117</f>
        <v>0</v>
      </c>
      <c r="K117" s="192">
        <f>+(0.075+0.08)*C15*D117</f>
        <v>0</v>
      </c>
      <c r="L117" s="194">
        <f>+D117</f>
        <v>0</v>
      </c>
      <c r="M117" s="189">
        <f>+ROUNDUP(L117,0)</f>
        <v>0</v>
      </c>
      <c r="N117" s="195">
        <f>+(C15-0.08)+((0.075+0.05-0.04)*2)</f>
        <v>0.84000000000000008</v>
      </c>
      <c r="O117" s="194"/>
      <c r="P117" s="196"/>
      <c r="Q117" s="196"/>
      <c r="R117" s="191">
        <f>+N117*M117+P117*Q117</f>
        <v>0</v>
      </c>
      <c r="S117" s="187">
        <f>((I15*I15)/162)*R117</f>
        <v>0</v>
      </c>
      <c r="T117" s="155" t="s">
        <v>238</v>
      </c>
      <c r="U117" s="192">
        <f t="shared" si="0"/>
        <v>0</v>
      </c>
    </row>
    <row r="118" spans="2:21" hidden="1">
      <c r="B118" s="155" t="s">
        <v>236</v>
      </c>
      <c r="C118" s="179" t="s">
        <v>242</v>
      </c>
      <c r="E118" s="185"/>
      <c r="G118" s="199">
        <f>+E118*(C15+E15*2+1.5)</f>
        <v>0</v>
      </c>
      <c r="H118" s="199">
        <f>+E118*(C15+E15*2)*(D15+E15+F15)</f>
        <v>0</v>
      </c>
      <c r="I118" s="200">
        <f>+(C15+E15*2)*E118*F15</f>
        <v>0</v>
      </c>
      <c r="J118" s="200">
        <f>+E118*((C15+E15*2)*E15+(D15*E15*2))</f>
        <v>0</v>
      </c>
      <c r="K118" s="200">
        <f>+(D15+$K$104*(D15+E15))*E118*2</f>
        <v>0</v>
      </c>
      <c r="L118" s="188">
        <f>+(E118)/H15+ IF(E118&gt;0,1,0)</f>
        <v>0</v>
      </c>
      <c r="M118" s="201">
        <f>+ROUNDUP(L118,0)</f>
        <v>0</v>
      </c>
      <c r="N118" s="190">
        <f>+(D15+E15-0.08)*2+(C15+E15*2-0.08)</f>
        <v>2.5100000000000002</v>
      </c>
      <c r="O118" s="188">
        <f>+N118/J15+1</f>
        <v>11.040000000000001</v>
      </c>
      <c r="P118" s="201">
        <f>+ROUNDUP(O118,0)</f>
        <v>12</v>
      </c>
      <c r="Q118" s="189">
        <f>+E118+E118/6*50*(G15/1000)</f>
        <v>0</v>
      </c>
      <c r="R118" s="191">
        <f>+N118*M118+P118*Q118</f>
        <v>0</v>
      </c>
      <c r="S118" s="200">
        <f>((I15*I15)/162)*R118</f>
        <v>0</v>
      </c>
      <c r="T118" s="155" t="s">
        <v>238</v>
      </c>
      <c r="U118" s="192">
        <f t="shared" si="0"/>
        <v>0</v>
      </c>
    </row>
    <row r="119" spans="2:21" hidden="1">
      <c r="C119" s="155" t="s">
        <v>183</v>
      </c>
      <c r="D119" s="192">
        <f>ROUNDUP(+E118/K15,0)</f>
        <v>0</v>
      </c>
      <c r="E119" s="185"/>
      <c r="G119" s="202"/>
      <c r="H119" s="202"/>
      <c r="I119" s="203"/>
      <c r="J119" s="203">
        <f>0.5*(0.075+0.05)*0.075*C15*D119</f>
        <v>0</v>
      </c>
      <c r="K119" s="203">
        <f>+(0.075+0.08)*C15*D119</f>
        <v>0</v>
      </c>
      <c r="L119" s="194">
        <f>+D119</f>
        <v>0</v>
      </c>
      <c r="M119" s="201">
        <f>+ROUNDUP(L119,0)</f>
        <v>0</v>
      </c>
      <c r="N119" s="195">
        <f>+(C15-0.08)+((0.075+0.05-0.04)*2)</f>
        <v>0.84000000000000008</v>
      </c>
      <c r="O119" s="194"/>
      <c r="P119" s="204"/>
      <c r="Q119" s="196"/>
      <c r="R119" s="191">
        <f>+N119*M119+P119*Q119</f>
        <v>0</v>
      </c>
      <c r="S119" s="200">
        <f>((I15*I15)/162)*R119</f>
        <v>0</v>
      </c>
      <c r="T119" s="155" t="s">
        <v>238</v>
      </c>
      <c r="U119" s="192">
        <f t="shared" si="0"/>
        <v>0</v>
      </c>
    </row>
    <row r="120" spans="2:21" hidden="1">
      <c r="B120" s="205" t="s">
        <v>243</v>
      </c>
      <c r="D120" s="192"/>
      <c r="E120" s="185"/>
      <c r="G120" s="193"/>
      <c r="H120" s="193"/>
      <c r="I120" s="192"/>
      <c r="J120" s="192"/>
      <c r="K120" s="192"/>
      <c r="L120" s="194"/>
      <c r="M120" s="196"/>
      <c r="N120" s="195"/>
      <c r="O120" s="194"/>
      <c r="P120" s="196"/>
      <c r="Q120" s="196"/>
      <c r="R120" s="206"/>
      <c r="S120" s="192"/>
      <c r="U120" s="192">
        <f t="shared" si="0"/>
        <v>0</v>
      </c>
    </row>
    <row r="121" spans="2:21" hidden="1">
      <c r="C121" s="205" t="s">
        <v>244</v>
      </c>
      <c r="D121" s="192"/>
      <c r="E121" s="185"/>
      <c r="G121" s="193"/>
      <c r="H121" s="193"/>
      <c r="I121" s="192"/>
      <c r="J121" s="192"/>
      <c r="K121" s="192"/>
      <c r="L121" s="194"/>
      <c r="M121" s="196"/>
      <c r="N121" s="195"/>
      <c r="O121" s="194"/>
      <c r="P121" s="196"/>
      <c r="Q121" s="196"/>
      <c r="R121" s="206"/>
      <c r="S121" s="192"/>
      <c r="U121" s="192">
        <f t="shared" si="0"/>
        <v>0</v>
      </c>
    </row>
    <row r="122" spans="2:21" hidden="1">
      <c r="C122" s="205" t="s">
        <v>245</v>
      </c>
      <c r="D122" s="192"/>
      <c r="E122" s="185"/>
      <c r="G122" s="193"/>
      <c r="H122" s="193"/>
      <c r="I122" s="192"/>
      <c r="J122" s="192"/>
      <c r="K122" s="192"/>
      <c r="L122" s="194"/>
      <c r="M122" s="196"/>
      <c r="N122" s="195"/>
      <c r="O122" s="194"/>
      <c r="P122" s="196"/>
      <c r="Q122" s="196"/>
      <c r="R122" s="206"/>
      <c r="S122" s="192"/>
      <c r="U122" s="192">
        <f t="shared" si="0"/>
        <v>0</v>
      </c>
    </row>
    <row r="123" spans="2:21" hidden="1">
      <c r="U123" s="192">
        <f t="shared" si="0"/>
        <v>0</v>
      </c>
    </row>
    <row r="124" spans="2:21" hidden="1">
      <c r="B124" s="155" t="s">
        <v>236</v>
      </c>
      <c r="C124" s="179" t="s">
        <v>246</v>
      </c>
      <c r="E124" s="185"/>
      <c r="G124" s="199">
        <f>+E124*(C18+E18*2+1.5)</f>
        <v>0</v>
      </c>
      <c r="H124" s="199">
        <f>+E124*(C18+E18*2)*(D18+E18+F18)</f>
        <v>0</v>
      </c>
      <c r="I124" s="200">
        <f>+(C18+E18*2)*E124*F18</f>
        <v>0</v>
      </c>
      <c r="J124" s="200">
        <f>+E124*((C18+E18*2)*E18+(D18*E18*2))</f>
        <v>0</v>
      </c>
      <c r="K124" s="200">
        <f>+(D18+$K$104*(D18+E18))*E124*2</f>
        <v>0</v>
      </c>
      <c r="L124" s="188">
        <f>+(E124)/H18+ IF(E124&gt;0,1,0)</f>
        <v>0</v>
      </c>
      <c r="M124" s="201">
        <f>+ROUNDUP(L124,0)</f>
        <v>0</v>
      </c>
      <c r="N124" s="190">
        <f>+(D18+E18-0.08)*2+(C18+E18*2-0.08)</f>
        <v>3.06</v>
      </c>
      <c r="O124" s="188">
        <f>+N124/J18+1</f>
        <v>13.24</v>
      </c>
      <c r="P124" s="201">
        <f>+ROUNDUP(O124,0)</f>
        <v>14</v>
      </c>
      <c r="Q124" s="189">
        <f>+E124+E124/6*50*(G18/1000)</f>
        <v>0</v>
      </c>
      <c r="R124" s="191">
        <f>+N124*M124+P124*Q124</f>
        <v>0</v>
      </c>
      <c r="S124" s="200">
        <f>((I18*I18)/162)*R124</f>
        <v>0</v>
      </c>
      <c r="T124" s="155" t="s">
        <v>238</v>
      </c>
      <c r="U124" s="192">
        <f t="shared" si="0"/>
        <v>0</v>
      </c>
    </row>
    <row r="125" spans="2:21" hidden="1">
      <c r="C125" s="155" t="s">
        <v>183</v>
      </c>
      <c r="D125" s="192">
        <f>ROUNDUP(+E124/K18,0)</f>
        <v>0</v>
      </c>
      <c r="E125" s="185"/>
      <c r="G125" s="202"/>
      <c r="H125" s="202"/>
      <c r="I125" s="203"/>
      <c r="J125" s="203">
        <f>0.5*(0.075+0.05)*0.075*C18*D125</f>
        <v>0</v>
      </c>
      <c r="K125" s="203">
        <f>+(0.075+0.08)*C18*D125</f>
        <v>0</v>
      </c>
      <c r="L125" s="194">
        <f>+D125</f>
        <v>0</v>
      </c>
      <c r="M125" s="201">
        <f>+ROUNDUP(L125,0)</f>
        <v>0</v>
      </c>
      <c r="N125" s="195">
        <f>+(C18-0.08)+((0.075+0.05-0.04)*2)</f>
        <v>0.99</v>
      </c>
      <c r="O125" s="194"/>
      <c r="P125" s="204"/>
      <c r="Q125" s="196"/>
      <c r="R125" s="191">
        <f>+N125*M125+P125*Q125</f>
        <v>0</v>
      </c>
      <c r="S125" s="200">
        <f>((I18*I18)/162)*R125</f>
        <v>0</v>
      </c>
      <c r="T125" s="155" t="s">
        <v>238</v>
      </c>
      <c r="U125" s="192">
        <f t="shared" si="0"/>
        <v>0</v>
      </c>
    </row>
    <row r="126" spans="2:21" hidden="1">
      <c r="U126" s="192"/>
    </row>
    <row r="127" spans="2:21" hidden="1">
      <c r="B127" s="155" t="s">
        <v>236</v>
      </c>
      <c r="C127" s="179" t="s">
        <v>247</v>
      </c>
      <c r="E127" s="185">
        <f>'5Sheet1'!C7</f>
        <v>0</v>
      </c>
      <c r="G127" s="186">
        <f>+E127*(C21+E21*2+3)</f>
        <v>0</v>
      </c>
      <c r="H127" s="186">
        <f>+E127*(C21+E21*2)*(D21+E21+F21)</f>
        <v>0</v>
      </c>
      <c r="I127" s="187">
        <f>+(C21+E21*2)*E127*F21</f>
        <v>0</v>
      </c>
      <c r="J127" s="187">
        <f>+E127*((C21+E21*2)*E21+(D21*E21*2))</f>
        <v>0</v>
      </c>
      <c r="K127" s="187">
        <f>+(D21+$K$104*(D21+E21))*E127*2</f>
        <v>0</v>
      </c>
      <c r="L127" s="188">
        <f>+(E127)/H21+ IF(E127&gt;0,1,0)</f>
        <v>0</v>
      </c>
      <c r="M127" s="189">
        <f>+ROUNDUP(L127,0)</f>
        <v>0</v>
      </c>
      <c r="N127" s="190">
        <f>+(D21+E21-0.08)*2+(C21+E21*2-0.08)</f>
        <v>3.3599999999999994</v>
      </c>
      <c r="O127" s="188">
        <f>+N127/J21+1</f>
        <v>14.439999999999998</v>
      </c>
      <c r="P127" s="189">
        <f>+ROUNDUP(O127,0)</f>
        <v>15</v>
      </c>
      <c r="Q127" s="189">
        <f>+E127+E127/6*50*(G21/1000)</f>
        <v>0</v>
      </c>
      <c r="R127" s="191">
        <f>+N127*M127+P127*Q127</f>
        <v>0</v>
      </c>
      <c r="S127" s="187">
        <f>((I21*I21)/162)*R127</f>
        <v>0</v>
      </c>
      <c r="T127" s="155" t="s">
        <v>238</v>
      </c>
      <c r="U127" s="192">
        <f t="shared" si="0"/>
        <v>0</v>
      </c>
    </row>
    <row r="128" spans="2:21" hidden="1">
      <c r="C128" s="155" t="s">
        <v>183</v>
      </c>
      <c r="D128" s="192">
        <f>ROUNDUP(+E127/K21,0)</f>
        <v>0</v>
      </c>
      <c r="E128" s="185"/>
      <c r="G128" s="193"/>
      <c r="H128" s="193"/>
      <c r="I128" s="192"/>
      <c r="J128" s="192">
        <f>0.5*(0.075+0.05)*0.075*C21*D128</f>
        <v>0</v>
      </c>
      <c r="K128" s="192">
        <f>+(0.075+0.08)*C21*D128</f>
        <v>0</v>
      </c>
      <c r="L128" s="194">
        <f>+D128</f>
        <v>0</v>
      </c>
      <c r="M128" s="189">
        <f>+ROUNDUP(L128,0)</f>
        <v>0</v>
      </c>
      <c r="N128" s="195">
        <f>+(C21-0.08)+((0.075+0.05-0.04)*2)</f>
        <v>1.0900000000000001</v>
      </c>
      <c r="O128" s="194"/>
      <c r="P128" s="196"/>
      <c r="Q128" s="196"/>
      <c r="R128" s="191">
        <f>+N128*M128+P128*Q128</f>
        <v>0</v>
      </c>
      <c r="S128" s="187">
        <f>((I21*I21)/162)*R128</f>
        <v>0</v>
      </c>
      <c r="T128" s="155" t="s">
        <v>238</v>
      </c>
      <c r="U128" s="192"/>
    </row>
    <row r="129" spans="2:21" hidden="1">
      <c r="U129" s="192"/>
    </row>
    <row r="130" spans="2:21" hidden="1">
      <c r="B130" s="197" t="s">
        <v>236</v>
      </c>
      <c r="C130" s="198" t="s">
        <v>248</v>
      </c>
      <c r="E130" s="185">
        <v>47.3</v>
      </c>
      <c r="G130" s="199">
        <f>+E130*(C24+E24*2+1.5)</f>
        <v>94.6</v>
      </c>
      <c r="H130" s="199">
        <f>+E130*(C24+E24*2)*(((D24+E24+F24)*2+0.1)/2)</f>
        <v>11.824999999999999</v>
      </c>
      <c r="I130" s="200">
        <f>+(C24+E24*2)*E130*F24</f>
        <v>1.1824999999999999</v>
      </c>
      <c r="J130" s="200">
        <f>+E130*((C24+E24*2)*E24+(D24*E24)+((D24+0.1)*E24))</f>
        <v>5.6760000000000002</v>
      </c>
      <c r="K130" s="200">
        <f>+((D24*2)+$K$104*((D24+E24)+(D24+E24+0.1)))*E130</f>
        <v>70.949999999999989</v>
      </c>
      <c r="L130" s="188">
        <f>+(E130)/H24+ IF(E130&gt;0,1,0)</f>
        <v>237.49999999999997</v>
      </c>
      <c r="M130" s="201">
        <f>+ROUNDUP(L130,0)</f>
        <v>238</v>
      </c>
      <c r="N130" s="190">
        <f>+(D24+E24-0.08)+(D24+E24+0.1-0.08)+(C24+E24*2-0.08)</f>
        <v>1.1599999999999999</v>
      </c>
      <c r="O130" s="188">
        <f>+N130/J24+1</f>
        <v>5.64</v>
      </c>
      <c r="P130" s="201">
        <f>+ROUNDUP(O130,0)</f>
        <v>6</v>
      </c>
      <c r="Q130" s="189">
        <f>+E130+E130/6*50*(G24/1000)</f>
        <v>51.24166666666666</v>
      </c>
      <c r="R130" s="191">
        <f>+N130*M130+P130*Q130</f>
        <v>583.53</v>
      </c>
      <c r="S130" s="200">
        <f>((I24*I24)/162)*R130</f>
        <v>360.2037037037037</v>
      </c>
      <c r="T130" s="155" t="s">
        <v>238</v>
      </c>
      <c r="U130" s="192"/>
    </row>
    <row r="131" spans="2:21" hidden="1">
      <c r="C131" s="155" t="s">
        <v>183</v>
      </c>
      <c r="D131" s="192">
        <f>ROUNDUP(+E130/K24,0)</f>
        <v>16</v>
      </c>
      <c r="E131" s="185"/>
      <c r="G131" s="202"/>
      <c r="H131" s="202"/>
      <c r="I131" s="203"/>
      <c r="J131" s="203">
        <f>0.5*(0.075+0.05)*0.075*C24*D131</f>
        <v>2.2499999999999999E-2</v>
      </c>
      <c r="K131" s="203">
        <f>+(0.075+0.08)*C24*D131</f>
        <v>0.74399999999999999</v>
      </c>
      <c r="L131" s="194">
        <f>+D131</f>
        <v>16</v>
      </c>
      <c r="M131" s="201">
        <f>+ROUNDUP(L131,0)</f>
        <v>16</v>
      </c>
      <c r="N131" s="195">
        <f>+(C24-0.08)+((0.075+0.05-0.04)*2)</f>
        <v>0.38999999999999996</v>
      </c>
      <c r="O131" s="194"/>
      <c r="P131" s="204"/>
      <c r="Q131" s="196"/>
      <c r="R131" s="191">
        <f>+N131*M131+P131*Q131</f>
        <v>6.2399999999999993</v>
      </c>
      <c r="S131" s="200">
        <f>((I24*I24)/162)*R131</f>
        <v>3.8518518518518512</v>
      </c>
      <c r="T131" s="155" t="s">
        <v>238</v>
      </c>
      <c r="U131" s="192"/>
    </row>
    <row r="132" spans="2:21">
      <c r="U132" s="192"/>
    </row>
    <row r="133" spans="2:21">
      <c r="B133" s="155" t="s">
        <v>236</v>
      </c>
      <c r="C133" s="179" t="s">
        <v>249</v>
      </c>
      <c r="E133" s="185">
        <f>'5Sheet1'!C5</f>
        <v>106.64500000000001</v>
      </c>
      <c r="G133" s="186">
        <f>+E133*(C27+E27*2+1.5)</f>
        <v>245.2835</v>
      </c>
      <c r="H133" s="186">
        <f>+E133*(C27+E27*2)*(((D27+E27+F27)*2+0.1)/2)</f>
        <v>68.252800000000022</v>
      </c>
      <c r="I133" s="187">
        <f>+(C27+E27*2)*E133*F27</f>
        <v>4.2658000000000014</v>
      </c>
      <c r="J133" s="187">
        <f>+E133*((C27+E27*2)*E27+(D27*E27)+((D27+0.1)*E27))</f>
        <v>22.395450000000004</v>
      </c>
      <c r="K133" s="187">
        <f>+((D27*2)+$K$104*((D27+E27)+(D27+E27+0.1)))*E133</f>
        <v>287.94150000000002</v>
      </c>
      <c r="L133" s="188">
        <f>+(E133)/H27+ IF(E133&gt;0,1,0)</f>
        <v>534.22500000000002</v>
      </c>
      <c r="M133" s="189">
        <f>+ROUNDUP(L133,0)</f>
        <v>535</v>
      </c>
      <c r="N133" s="190">
        <f>+(D27+E27-0.08)+(D27+E27+0.1-0.08)+(C27+E27*2-0.08)</f>
        <v>2.06</v>
      </c>
      <c r="O133" s="188">
        <f>+N133/J27+1</f>
        <v>9.24</v>
      </c>
      <c r="P133" s="189">
        <f>+ROUNDUP(O133,0)</f>
        <v>10</v>
      </c>
      <c r="Q133" s="189">
        <f>+E133+E133/6*50*(G27/1000)</f>
        <v>115.53208333333335</v>
      </c>
      <c r="R133" s="191">
        <f>+N133*M133+P133*Q133</f>
        <v>2257.4208333333336</v>
      </c>
      <c r="S133" s="187">
        <f>((I27*I27)/162)*R133</f>
        <v>1393.4696502057614</v>
      </c>
      <c r="T133" s="155" t="s">
        <v>238</v>
      </c>
      <c r="U133" s="192"/>
    </row>
    <row r="134" spans="2:21">
      <c r="C134" s="155" t="s">
        <v>183</v>
      </c>
      <c r="D134" s="192">
        <f>ROUNDUP(+E133/K27,0)</f>
        <v>36</v>
      </c>
      <c r="E134" s="185"/>
      <c r="G134" s="193"/>
      <c r="H134" s="193"/>
      <c r="I134" s="192"/>
      <c r="J134" s="192">
        <f>0.5*(0.075+0.05)*0.075*C27*D134</f>
        <v>0.10124999999999999</v>
      </c>
      <c r="K134" s="192">
        <f>+(0.075+0.08)*C27*D134</f>
        <v>3.3479999999999999</v>
      </c>
      <c r="L134" s="194">
        <f>+D134</f>
        <v>36</v>
      </c>
      <c r="M134" s="189">
        <f>+ROUNDUP(L134,0)</f>
        <v>36</v>
      </c>
      <c r="N134" s="195">
        <f>+(C27-0.08)+((0.075+0.05-0.04)*2)</f>
        <v>0.69</v>
      </c>
      <c r="O134" s="194"/>
      <c r="P134" s="196"/>
      <c r="Q134" s="196"/>
      <c r="R134" s="191">
        <f>+N134*M134+P134*Q134</f>
        <v>24.839999999999996</v>
      </c>
      <c r="S134" s="187">
        <f>((I27*I27)/162)*R134</f>
        <v>15.33333333333333</v>
      </c>
      <c r="T134" s="155" t="s">
        <v>238</v>
      </c>
      <c r="U134" s="192"/>
    </row>
    <row r="135" spans="2:21">
      <c r="U135" s="192"/>
    </row>
    <row r="136" spans="2:21" hidden="1">
      <c r="B136" s="197" t="s">
        <v>236</v>
      </c>
      <c r="C136" s="198" t="s">
        <v>250</v>
      </c>
      <c r="E136" s="185">
        <v>72.709999999999994</v>
      </c>
      <c r="G136" s="186">
        <f>+E136*(C30+E30*2+0.5)</f>
        <v>72.709999999999994</v>
      </c>
      <c r="H136" s="186">
        <f>+E136*(C30+E30*2)*(((D30+E30+F30)*2+0.1)/2)</f>
        <v>18.177499999999998</v>
      </c>
      <c r="I136" s="187">
        <f>+(C30+E30*2)*E136*F30</f>
        <v>1.81775</v>
      </c>
      <c r="J136" s="187">
        <f>+E136*((C30+E30*2)*E30+(D30*E30)+((D30+0.1)*E30))</f>
        <v>8.7251999999999992</v>
      </c>
      <c r="K136" s="187">
        <f>+((D30*2)+$K$104*((D30+E30)+(D30+E30+0.1)))*E136</f>
        <v>109.065</v>
      </c>
      <c r="L136" s="188">
        <f>+(E136)/H30+ IF(E136&gt;0,1,0)</f>
        <v>291.83999999999997</v>
      </c>
      <c r="M136" s="189">
        <f>+ROUNDUP(L136,0)</f>
        <v>292</v>
      </c>
      <c r="N136" s="190">
        <f>+(D30+E30-0.08)+(D30+E30+0.1-0.08)+(C30+E30*2-0.08)</f>
        <v>1.1599999999999999</v>
      </c>
      <c r="O136" s="188">
        <f>+N136/J30+1</f>
        <v>5.64</v>
      </c>
      <c r="P136" s="189">
        <f>+ROUNDUP(O136,0)</f>
        <v>6</v>
      </c>
      <c r="Q136" s="189">
        <f>+E136+E136/6*50*(G30/1000)</f>
        <v>78.769166666666663</v>
      </c>
      <c r="R136" s="191">
        <f>+N136*M136+P136*Q136</f>
        <v>811.33500000000004</v>
      </c>
      <c r="S136" s="187">
        <f>((I30*I30)/162)*R136</f>
        <v>500.82407407407408</v>
      </c>
      <c r="T136" s="155" t="s">
        <v>238</v>
      </c>
      <c r="U136" s="192"/>
    </row>
    <row r="137" spans="2:21" hidden="1">
      <c r="C137" s="155" t="s">
        <v>203</v>
      </c>
      <c r="D137" s="192"/>
      <c r="E137" s="185"/>
      <c r="G137" s="186">
        <f>+E137*(C31+0.5)</f>
        <v>0</v>
      </c>
      <c r="H137" s="193">
        <f>+E137*C31*E31</f>
        <v>0</v>
      </c>
      <c r="I137" s="192"/>
      <c r="J137" s="192">
        <f>+E137*C31*E31</f>
        <v>0</v>
      </c>
      <c r="K137" s="192">
        <f>+E137*E31</f>
        <v>0</v>
      </c>
      <c r="L137" s="188">
        <f>+(E137)/H31+ IF(E137&gt;0,1,0)</f>
        <v>0</v>
      </c>
      <c r="M137" s="189">
        <f>+ROUNDUP(L137,0)</f>
        <v>0</v>
      </c>
      <c r="N137" s="190">
        <f>+C31-0.04</f>
        <v>1.46</v>
      </c>
      <c r="O137" s="188">
        <f>+N137/J31+1</f>
        <v>10.733333333333334</v>
      </c>
      <c r="P137" s="189">
        <f>+ROUNDUP(O137,0)</f>
        <v>11</v>
      </c>
      <c r="Q137" s="189">
        <f>+E137+E137/6*50*(G31/1000)</f>
        <v>0</v>
      </c>
      <c r="R137" s="191">
        <f>+N137*M137+P137*Q137</f>
        <v>0</v>
      </c>
      <c r="S137" s="187">
        <f>((I31*I31)/162)*R137</f>
        <v>0</v>
      </c>
      <c r="T137" s="155" t="s">
        <v>238</v>
      </c>
      <c r="U137" s="192"/>
    </row>
    <row r="138" spans="2:21" hidden="1">
      <c r="N138" s="190"/>
      <c r="U138" s="192"/>
    </row>
    <row r="139" spans="2:21" hidden="1">
      <c r="B139" s="155" t="s">
        <v>236</v>
      </c>
      <c r="C139" s="179" t="s">
        <v>251</v>
      </c>
      <c r="E139" s="185"/>
      <c r="G139" s="199">
        <f>+E139*(C33+E33*2+0.5)</f>
        <v>0</v>
      </c>
      <c r="H139" s="199">
        <f>+E139*(C33+E33*2)*(((D33+E33+F33)*2+0.1)/2)</f>
        <v>0</v>
      </c>
      <c r="I139" s="200">
        <f>+(C33+E33*2)*E139*F33</f>
        <v>0</v>
      </c>
      <c r="J139" s="200">
        <f>+E139*((C33+E33*2)*E33+(D33*E33)+((D33+0.1)*E33))</f>
        <v>0</v>
      </c>
      <c r="K139" s="200">
        <f>+((D33*2)+$K$104*((D33+E33)+(D33+E33+0.1)))*E139</f>
        <v>0</v>
      </c>
      <c r="L139" s="188">
        <f>+(E139)/H33+ IF(E139&gt;0,1,0)</f>
        <v>0</v>
      </c>
      <c r="M139" s="201">
        <f>+ROUNDUP(L139,0)</f>
        <v>0</v>
      </c>
      <c r="N139" s="190">
        <f>+(D33+E33-0.08)+(D33+E33+0.1-0.08)+(C33+E33*2-0.08)</f>
        <v>1.61</v>
      </c>
      <c r="O139" s="188">
        <f>+N139/J33+1</f>
        <v>7.44</v>
      </c>
      <c r="P139" s="201">
        <f>+ROUNDUP(O139,0)</f>
        <v>8</v>
      </c>
      <c r="Q139" s="189">
        <f>+E139+E139/6*50*(G33/1000)</f>
        <v>0</v>
      </c>
      <c r="R139" s="191">
        <f>+N139*M139+P139*Q139</f>
        <v>0</v>
      </c>
      <c r="S139" s="200">
        <f>((I33*I33)/162)*R139</f>
        <v>0</v>
      </c>
      <c r="T139" s="155" t="s">
        <v>238</v>
      </c>
      <c r="U139" s="192"/>
    </row>
    <row r="140" spans="2:21" hidden="1">
      <c r="C140" s="155" t="s">
        <v>203</v>
      </c>
      <c r="D140" s="192"/>
      <c r="E140" s="185"/>
      <c r="G140" s="199">
        <f>+E140*(C34+0.5)</f>
        <v>0</v>
      </c>
      <c r="H140" s="202">
        <f>+E140*C34*E34</f>
        <v>0</v>
      </c>
      <c r="I140" s="203"/>
      <c r="J140" s="203">
        <f>+E140*C34*E34</f>
        <v>0</v>
      </c>
      <c r="K140" s="203">
        <f>+E140*E34</f>
        <v>0</v>
      </c>
      <c r="L140" s="188">
        <f>+(E140)/H34+ IF(E140&gt;0,1,0)</f>
        <v>0</v>
      </c>
      <c r="M140" s="201">
        <f>+ROUNDUP(L140,0)</f>
        <v>0</v>
      </c>
      <c r="N140" s="190">
        <f>+C34-0.04</f>
        <v>1.46</v>
      </c>
      <c r="O140" s="188">
        <f>+N140/J34+1</f>
        <v>10.733333333333334</v>
      </c>
      <c r="P140" s="201">
        <f>+ROUNDUP(O140,0)</f>
        <v>11</v>
      </c>
      <c r="Q140" s="189">
        <f>+E140+E140/6*50*(G34/1000)</f>
        <v>0</v>
      </c>
      <c r="R140" s="191">
        <f>+N140*M140+P140*Q140</f>
        <v>0</v>
      </c>
      <c r="S140" s="200">
        <f>((I34*I34)/162)*R140</f>
        <v>0</v>
      </c>
      <c r="T140" s="155" t="s">
        <v>238</v>
      </c>
      <c r="U140" s="192"/>
    </row>
    <row r="141" spans="2:21" hidden="1">
      <c r="N141" s="190"/>
      <c r="U141" s="192"/>
    </row>
    <row r="142" spans="2:21" hidden="1">
      <c r="B142" s="155" t="s">
        <v>236</v>
      </c>
      <c r="C142" s="179" t="s">
        <v>252</v>
      </c>
      <c r="E142" s="185">
        <f>'5Sheet1'!C6</f>
        <v>0</v>
      </c>
      <c r="G142" s="199">
        <f>+E142*(C36+E36*2+0.5)</f>
        <v>0</v>
      </c>
      <c r="H142" s="199">
        <f>+E142*(C36+E36*2)*(((D36+E36+F36)*2+0.1)/2)</f>
        <v>0</v>
      </c>
      <c r="I142" s="200">
        <f>+(C36+E36*2)*E142*F36</f>
        <v>0</v>
      </c>
      <c r="J142" s="200">
        <f>+E142*((C36+E36*2)*E36+(D36*E36)+((D36+0.1)*E36))</f>
        <v>0</v>
      </c>
      <c r="K142" s="200">
        <f>+((D36*2)+$K$104*((D36+E36)+(D36+E36+0.1)))*E142</f>
        <v>0</v>
      </c>
      <c r="L142" s="188">
        <f>+(E142)/H36+ IF(E142&gt;0,1,0)</f>
        <v>0</v>
      </c>
      <c r="M142" s="201">
        <f>+ROUNDUP(L142,0)</f>
        <v>0</v>
      </c>
      <c r="N142" s="190">
        <f>+(D36+E36-0.08)+(D36+E36+0.1-0.08)+(C36+E36*2-0.08)</f>
        <v>1.5599999999999998</v>
      </c>
      <c r="O142" s="188">
        <f>+N142/J36+1</f>
        <v>7.2399999999999993</v>
      </c>
      <c r="P142" s="201">
        <f>+ROUNDUP(O142,0)</f>
        <v>8</v>
      </c>
      <c r="Q142" s="189">
        <f>+E142+E142/6*50*(G36/1000)</f>
        <v>0</v>
      </c>
      <c r="R142" s="191">
        <f>+N142*M142+P142*Q142</f>
        <v>0</v>
      </c>
      <c r="S142" s="200">
        <f>((I36*I36)/162)*R142</f>
        <v>0</v>
      </c>
      <c r="T142" s="155" t="s">
        <v>238</v>
      </c>
      <c r="U142" s="192">
        <f t="shared" si="0"/>
        <v>0</v>
      </c>
    </row>
    <row r="143" spans="2:21" hidden="1">
      <c r="C143" s="155" t="s">
        <v>203</v>
      </c>
      <c r="D143" s="192"/>
      <c r="E143" s="185"/>
      <c r="G143" s="199">
        <f>+E143*(C37+0.5)</f>
        <v>0</v>
      </c>
      <c r="H143" s="202">
        <f>+E143*C37*E37</f>
        <v>0</v>
      </c>
      <c r="I143" s="203"/>
      <c r="J143" s="203">
        <f>+E143*C37*E37</f>
        <v>0</v>
      </c>
      <c r="K143" s="203">
        <f>+E143*E37</f>
        <v>0</v>
      </c>
      <c r="L143" s="188">
        <f>+(E143)/H37+ IF(E143&gt;0,1,0)</f>
        <v>0</v>
      </c>
      <c r="M143" s="201">
        <f>+ROUNDUP(L143,0)</f>
        <v>0</v>
      </c>
      <c r="N143" s="190">
        <f>+C37-0.04</f>
        <v>1.46</v>
      </c>
      <c r="O143" s="188">
        <f>+N143/J37+1</f>
        <v>10.733333333333334</v>
      </c>
      <c r="P143" s="201">
        <f>+ROUNDUP(O143,0)</f>
        <v>11</v>
      </c>
      <c r="Q143" s="189">
        <f>+E143+E143/6*50*(G37/1000)</f>
        <v>0</v>
      </c>
      <c r="R143" s="191">
        <f>+N143*M143+P143*Q143</f>
        <v>0</v>
      </c>
      <c r="S143" s="200">
        <f>((I37*I37)/162)*R143</f>
        <v>0</v>
      </c>
      <c r="T143" s="155" t="s">
        <v>238</v>
      </c>
      <c r="U143" s="192"/>
    </row>
    <row r="144" spans="2:21" hidden="1">
      <c r="N144" s="190"/>
      <c r="U144" s="192"/>
    </row>
    <row r="145" spans="2:21" hidden="1">
      <c r="B145" s="207" t="s">
        <v>236</v>
      </c>
      <c r="C145" s="208" t="s">
        <v>253</v>
      </c>
      <c r="E145" s="185"/>
      <c r="G145" s="186">
        <f>+E145*(C39+E39)</f>
        <v>0</v>
      </c>
      <c r="H145" s="186">
        <f>+E145*(C39+E39)*E39</f>
        <v>0</v>
      </c>
      <c r="I145" s="187">
        <f>+E145*(C39+E39)*F39</f>
        <v>0</v>
      </c>
      <c r="J145" s="187">
        <f>+E145*((C39+E39)*E39+(E39*D39))</f>
        <v>0</v>
      </c>
      <c r="K145" s="187">
        <f>+E145*(E39*2+D39*2)</f>
        <v>0</v>
      </c>
      <c r="L145" s="188">
        <f>+(E145)/H39+ IF(E145&gt;0,1,0)</f>
        <v>0</v>
      </c>
      <c r="M145" s="189">
        <f>+ROUNDUP(L145,0)</f>
        <v>0</v>
      </c>
      <c r="N145" s="190">
        <f>+(C39+E39-0.08)+(D39+E39-0.08)</f>
        <v>1.24</v>
      </c>
      <c r="O145" s="188">
        <f>+N145/J39+1</f>
        <v>5.96</v>
      </c>
      <c r="P145" s="189">
        <f>+ROUNDUP(O145,0)</f>
        <v>6</v>
      </c>
      <c r="Q145" s="189">
        <f>+E145+E145/6*50*(G39/1000)</f>
        <v>0</v>
      </c>
      <c r="R145" s="191">
        <f>+N145*M145+P145*Q145</f>
        <v>0</v>
      </c>
      <c r="S145" s="187">
        <f>((I39*I39)/162)*R145</f>
        <v>0</v>
      </c>
      <c r="T145" s="155" t="s">
        <v>238</v>
      </c>
      <c r="U145" s="192">
        <f t="shared" si="0"/>
        <v>0</v>
      </c>
    </row>
    <row r="146" spans="2:21" hidden="1">
      <c r="N146" s="190"/>
      <c r="U146" s="192">
        <f t="shared" si="0"/>
        <v>0</v>
      </c>
    </row>
    <row r="147" spans="2:21" hidden="1">
      <c r="B147" s="155" t="s">
        <v>236</v>
      </c>
      <c r="C147" s="179" t="s">
        <v>254</v>
      </c>
      <c r="E147" s="185"/>
      <c r="G147" s="199">
        <f>+E147*(C41+E41)</f>
        <v>0</v>
      </c>
      <c r="H147" s="199">
        <f>+E147*(C41+E41)*E41</f>
        <v>0</v>
      </c>
      <c r="I147" s="200">
        <f>+E147*(C41+E41)*F41</f>
        <v>0</v>
      </c>
      <c r="J147" s="200">
        <f>+E147*((C41+E41)*E41+(E41*D41))</f>
        <v>0</v>
      </c>
      <c r="K147" s="200">
        <f>+E147*(E41*2+D41*2)</f>
        <v>0</v>
      </c>
      <c r="L147" s="188">
        <f>+(E147)/H41+ IF(E147&gt;0,1,0)</f>
        <v>0</v>
      </c>
      <c r="M147" s="201">
        <f>+ROUNDUP(L147,0)</f>
        <v>0</v>
      </c>
      <c r="N147" s="190">
        <f>+(C41+E41-0.08)+(D41+E41-0.08)</f>
        <v>1.34</v>
      </c>
      <c r="O147" s="188">
        <f>+N147/J41+1</f>
        <v>6.36</v>
      </c>
      <c r="P147" s="201">
        <f>+ROUNDUP(O147,0)</f>
        <v>7</v>
      </c>
      <c r="Q147" s="189">
        <f>+E147+E147/6*50*(G41/1000)</f>
        <v>0</v>
      </c>
      <c r="R147" s="191">
        <f>+N147*M147+P147*Q147</f>
        <v>0</v>
      </c>
      <c r="S147" s="200">
        <f>((I41*I41)/162)*R147</f>
        <v>0</v>
      </c>
      <c r="T147" s="155" t="s">
        <v>238</v>
      </c>
      <c r="U147" s="192">
        <f t="shared" si="0"/>
        <v>0</v>
      </c>
    </row>
    <row r="148" spans="2:21" hidden="1">
      <c r="N148" s="190"/>
      <c r="U148" s="192">
        <f t="shared" si="0"/>
        <v>0</v>
      </c>
    </row>
    <row r="149" spans="2:21" hidden="1">
      <c r="B149" s="155" t="s">
        <v>236</v>
      </c>
      <c r="C149" s="179" t="s">
        <v>255</v>
      </c>
      <c r="E149" s="185"/>
      <c r="G149" s="199">
        <f>+E149*(C43+E43*2+1.5)</f>
        <v>0</v>
      </c>
      <c r="H149" s="199">
        <f>+E149*(C43+E43*2)*(((D43+E43+F43)*2+0.6)/2)</f>
        <v>0</v>
      </c>
      <c r="I149" s="200">
        <f>+(C43+E43*2)*E149*F43</f>
        <v>0</v>
      </c>
      <c r="J149" s="200">
        <f>+E149*((C43+E43*2)*E43+(D43*E43)+((D43+0.6)*E43))</f>
        <v>0</v>
      </c>
      <c r="K149" s="200">
        <f>+((D43*2)+$K$104*((D43+E43)+(D43+E43+0.6)))*E149</f>
        <v>0</v>
      </c>
      <c r="L149" s="188">
        <f>+(E149)/H43+ IF(E149&gt;0,1,0)</f>
        <v>0</v>
      </c>
      <c r="M149" s="201">
        <f>+ROUNDUP(L149,0)</f>
        <v>0</v>
      </c>
      <c r="N149" s="190">
        <f>+(E43+D43+E43+C43+2*E43+E43+D43+0.6+E43-9*0.04)+(E43+D43+2*E43-5*0.04)+(E43+0.6+D43+2*E43-5*0.04)+(C43+4*E43-6*0.04)</f>
        <v>6.2</v>
      </c>
      <c r="O149" s="188">
        <f>2*(D43/J43+1)+2*((D43+0.6)/J43+1)+((C43+2*E43)/J43+1)</f>
        <v>23</v>
      </c>
      <c r="P149" s="201">
        <f>+ROUNDUP(O149,0)</f>
        <v>23</v>
      </c>
      <c r="Q149" s="189">
        <f>+E149+E149/6*50*(G43/1000)</f>
        <v>0</v>
      </c>
      <c r="R149" s="191">
        <f>+N149*M149+P149*Q149</f>
        <v>0</v>
      </c>
      <c r="S149" s="200">
        <f>((I43*I43)/162)*R149</f>
        <v>0</v>
      </c>
      <c r="T149" s="155" t="s">
        <v>238</v>
      </c>
      <c r="U149" s="192">
        <f t="shared" si="0"/>
        <v>0</v>
      </c>
    </row>
    <row r="150" spans="2:21" hidden="1">
      <c r="U150" s="192">
        <f t="shared" si="0"/>
        <v>0</v>
      </c>
    </row>
    <row r="151" spans="2:21" hidden="1">
      <c r="B151" s="155" t="s">
        <v>236</v>
      </c>
      <c r="C151" s="179" t="s">
        <v>256</v>
      </c>
      <c r="E151" s="185"/>
      <c r="G151" s="199">
        <f>+E151*(C45+E45*2+1.5)</f>
        <v>0</v>
      </c>
      <c r="H151" s="199">
        <f>+E151*(C45+E45*2)*(((D45+E45+F45)*2+0.6)/2)</f>
        <v>0</v>
      </c>
      <c r="I151" s="200">
        <f>+(C45+E45*2)*E151*F45</f>
        <v>0</v>
      </c>
      <c r="J151" s="200">
        <f>+E151*((C45+E45*2)*E45+(D45*E45)+((D45+0.6)*E45))</f>
        <v>0</v>
      </c>
      <c r="K151" s="200">
        <f>+((D45*2)+$K$104*((D45+E45)+(D45+E45+0.6)))*E151</f>
        <v>0</v>
      </c>
      <c r="L151" s="188">
        <f>+(E151)/H45+ IF(E151&gt;0,1,0)</f>
        <v>0</v>
      </c>
      <c r="M151" s="201">
        <f>+ROUNDUP(L151,0)</f>
        <v>0</v>
      </c>
      <c r="N151" s="190">
        <f>+(E45+D45+E45+C45+2*E45+E45+D45+0.6+E45-9*0.04)+(E45+D45+2*E45-5*0.04)+(E45+0.6+D45+2*E45-5*0.04)+(C45+4*E45-6*0.04)</f>
        <v>7.4000000000000012</v>
      </c>
      <c r="O151" s="188">
        <f>2*(D45/J45+1)+2*((D45+0.6)/J45+1)+((C45+2*E45)/J45+1)</f>
        <v>27</v>
      </c>
      <c r="P151" s="201">
        <f>+ROUNDUP(O151,0)</f>
        <v>27</v>
      </c>
      <c r="Q151" s="189">
        <f>+E151+E151/6*50*(G45/1000)</f>
        <v>0</v>
      </c>
      <c r="R151" s="191">
        <f>+N151*M151+P151*Q151</f>
        <v>0</v>
      </c>
      <c r="S151" s="200">
        <f>((I45*I45)/162)*R151</f>
        <v>0</v>
      </c>
      <c r="T151" s="155" t="s">
        <v>238</v>
      </c>
      <c r="U151" s="192">
        <f t="shared" si="0"/>
        <v>0</v>
      </c>
    </row>
    <row r="152" spans="2:21" hidden="1">
      <c r="U152" s="192">
        <f t="shared" si="0"/>
        <v>0</v>
      </c>
    </row>
    <row r="153" spans="2:21" hidden="1">
      <c r="B153" s="155" t="s">
        <v>236</v>
      </c>
      <c r="C153" s="179" t="s">
        <v>257</v>
      </c>
      <c r="E153" s="185"/>
      <c r="G153" s="199">
        <f>+E153*(C47+E47*2+1.5)</f>
        <v>0</v>
      </c>
      <c r="H153" s="199">
        <f>+E153*(C47+E47*2)*(D47+F47+F47)</f>
        <v>0</v>
      </c>
      <c r="I153" s="200">
        <f>+(C47+E47*2)*E153*F47</f>
        <v>0</v>
      </c>
      <c r="J153" s="200">
        <f>+E153*((C47+E47*2)*E47+(D47*E47*2))</f>
        <v>0</v>
      </c>
      <c r="K153" s="200">
        <f>+(D47+$K$104*(D47+E47))*E153*2</f>
        <v>0</v>
      </c>
      <c r="L153" s="188">
        <f>+(E153)/H47+ IF(E153&gt;0,1,0)</f>
        <v>0</v>
      </c>
      <c r="M153" s="201">
        <f>+ROUNDUP(L153,0)</f>
        <v>0</v>
      </c>
      <c r="N153" s="190">
        <f>+(D47+E47-0.08)*2+(C47+E47*2-0.08)</f>
        <v>2.36</v>
      </c>
      <c r="O153" s="188">
        <f>+N153/J47+1</f>
        <v>10.44</v>
      </c>
      <c r="P153" s="201">
        <f>+ROUNDUP(O153,0)</f>
        <v>11</v>
      </c>
      <c r="Q153" s="189">
        <f>+E153+E153/6*50*(G47/1000)</f>
        <v>0</v>
      </c>
      <c r="R153" s="191">
        <f>+N153*M153+P153*Q153</f>
        <v>0</v>
      </c>
      <c r="S153" s="200">
        <f>((I47*I47)/162)*R153</f>
        <v>0</v>
      </c>
      <c r="T153" s="155" t="s">
        <v>238</v>
      </c>
      <c r="U153" s="192">
        <f t="shared" si="0"/>
        <v>0</v>
      </c>
    </row>
    <row r="154" spans="2:21" hidden="1">
      <c r="C154" s="155" t="s">
        <v>183</v>
      </c>
      <c r="D154" s="192">
        <f>ROUNDUP(+E153/K47,0)</f>
        <v>0</v>
      </c>
      <c r="E154" s="185"/>
      <c r="G154" s="202"/>
      <c r="H154" s="202"/>
      <c r="I154" s="203"/>
      <c r="J154" s="203">
        <f>0.5*(0.075+0.05)*0.075*C47*D154</f>
        <v>0</v>
      </c>
      <c r="K154" s="203">
        <f>+(0.075+0.08)*C47*D154</f>
        <v>0</v>
      </c>
      <c r="L154" s="194">
        <f>+D154</f>
        <v>0</v>
      </c>
      <c r="M154" s="201">
        <f>+ROUNDUP(L154,0)</f>
        <v>0</v>
      </c>
      <c r="N154" s="195">
        <f>+(C47-0.08)+((0.075+0.05-2*0.04)*2)</f>
        <v>1.01</v>
      </c>
      <c r="O154" s="194"/>
      <c r="P154" s="204"/>
      <c r="Q154" s="196"/>
      <c r="R154" s="191">
        <f>+N154*M154+P154*Q154</f>
        <v>0</v>
      </c>
      <c r="S154" s="200">
        <f>((I47*I47)/162)*R154</f>
        <v>0</v>
      </c>
      <c r="T154" s="155" t="s">
        <v>238</v>
      </c>
      <c r="U154" s="192">
        <f t="shared" si="0"/>
        <v>0</v>
      </c>
    </row>
    <row r="155" spans="2:21" hidden="1">
      <c r="E155" s="185"/>
      <c r="M155" s="209"/>
      <c r="U155" s="192">
        <f t="shared" si="0"/>
        <v>0</v>
      </c>
    </row>
    <row r="156" spans="2:21" hidden="1">
      <c r="B156" s="155" t="s">
        <v>236</v>
      </c>
      <c r="C156" s="179" t="s">
        <v>258</v>
      </c>
      <c r="E156" s="185"/>
      <c r="G156" s="199">
        <f>+E156*(C50+E50*2+1.5)</f>
        <v>0</v>
      </c>
      <c r="H156" s="199">
        <f>+E156*(C50+E50*2)*(D50+F50+F50)</f>
        <v>0</v>
      </c>
      <c r="I156" s="200">
        <f>+(C50+E50*2)*E156*F50</f>
        <v>0</v>
      </c>
      <c r="J156" s="200">
        <f>+E156*((C50+E50*2)*E50+(D50*E50*2))</f>
        <v>0</v>
      </c>
      <c r="K156" s="200">
        <f>+(D50+$K$104*(D50+E50))*E156*2</f>
        <v>0</v>
      </c>
      <c r="L156" s="188">
        <f>+(E156)/H50+ IF(E156&gt;0,1,0)</f>
        <v>0</v>
      </c>
      <c r="M156" s="201">
        <f>+ROUNDUP(L156,0)</f>
        <v>0</v>
      </c>
      <c r="N156" s="190">
        <f>+(D50+E50-0.08)*2+(C50+E50*2-0.08)</f>
        <v>2.8600000000000003</v>
      </c>
      <c r="O156" s="188">
        <f>+N156/J50+1</f>
        <v>12.440000000000001</v>
      </c>
      <c r="P156" s="201">
        <f>+ROUNDUP(O156,0)</f>
        <v>13</v>
      </c>
      <c r="Q156" s="189">
        <f>+E156+E156/6*50*(G50/1000)</f>
        <v>0</v>
      </c>
      <c r="R156" s="191">
        <f>+N156*M156+P156*Q156</f>
        <v>0</v>
      </c>
      <c r="S156" s="200">
        <f>((I50*I50)/162)*R156</f>
        <v>0</v>
      </c>
      <c r="T156" s="155" t="s">
        <v>238</v>
      </c>
      <c r="U156" s="192">
        <f t="shared" si="0"/>
        <v>0</v>
      </c>
    </row>
    <row r="157" spans="2:21" hidden="1">
      <c r="C157" s="155" t="s">
        <v>183</v>
      </c>
      <c r="D157" s="192">
        <f>ROUNDUP(+E156/K50,0)</f>
        <v>0</v>
      </c>
      <c r="E157" s="185"/>
      <c r="G157" s="202"/>
      <c r="H157" s="202"/>
      <c r="I157" s="203"/>
      <c r="J157" s="203">
        <f>0.5*(0.075+0.05)*0.075*C50*D157</f>
        <v>0</v>
      </c>
      <c r="K157" s="203">
        <f>+(0.075+0.08)*C50*D157</f>
        <v>0</v>
      </c>
      <c r="L157" s="194">
        <f>+D157</f>
        <v>0</v>
      </c>
      <c r="M157" s="201">
        <f>+ROUNDUP(L157,0)</f>
        <v>0</v>
      </c>
      <c r="N157" s="195">
        <f>+(C50-0.08)+((0.075+0.05-2*0.04)*2)</f>
        <v>1.01</v>
      </c>
      <c r="O157" s="194"/>
      <c r="P157" s="204"/>
      <c r="Q157" s="196"/>
      <c r="R157" s="191">
        <f>+N157*M157+P157*Q157</f>
        <v>0</v>
      </c>
      <c r="S157" s="200">
        <f>((I50*I50)/162)*R157</f>
        <v>0</v>
      </c>
      <c r="T157" s="155" t="s">
        <v>238</v>
      </c>
      <c r="U157" s="192">
        <f t="shared" si="0"/>
        <v>0</v>
      </c>
    </row>
    <row r="158" spans="2:21" hidden="1">
      <c r="U158" s="192">
        <f t="shared" si="0"/>
        <v>0</v>
      </c>
    </row>
    <row r="159" spans="2:21" hidden="1">
      <c r="B159" s="155" t="s">
        <v>236</v>
      </c>
      <c r="C159" s="179" t="s">
        <v>259</v>
      </c>
      <c r="E159" s="185"/>
      <c r="G159" s="199">
        <f>+E159*(C53+E53*2+1.5)</f>
        <v>0</v>
      </c>
      <c r="H159" s="199">
        <f>+E159*(C53+E53*2)*(D53+F53+F53)</f>
        <v>0</v>
      </c>
      <c r="I159" s="200">
        <f>+(C53+E53*2)*E159*F53</f>
        <v>0</v>
      </c>
      <c r="J159" s="200">
        <f>+E159*((C53+E53*2)*E53+(D53*E53*2))</f>
        <v>0</v>
      </c>
      <c r="K159" s="200">
        <f>+(D53+$K$104*(D53+E53))*E159*2</f>
        <v>0</v>
      </c>
      <c r="L159" s="188">
        <f>+(E159)/H53+ IF(E159&gt;0,1,0)</f>
        <v>0</v>
      </c>
      <c r="M159" s="201">
        <f>+ROUNDUP(L159,0)</f>
        <v>0</v>
      </c>
      <c r="N159" s="190">
        <f>+(E53+D53+E53+C53+2*E53+D53+2*E53-0.04*10)+(E53+D53+2*E53-5*0.04)*2+(C53+4*E53-6*0.04)</f>
        <v>6.96</v>
      </c>
      <c r="O159" s="188">
        <f>(2*(D53+E53)+(C53+2*E53)-6*0.04)/J53*2</f>
        <v>26.08</v>
      </c>
      <c r="P159" s="201">
        <f>+ROUNDUP(O159,0)</f>
        <v>27</v>
      </c>
      <c r="Q159" s="189">
        <f>+E159+E159/6*50*(G53/1000)</f>
        <v>0</v>
      </c>
      <c r="R159" s="191">
        <f>+N159*M159+P159*Q159</f>
        <v>0</v>
      </c>
      <c r="S159" s="200">
        <f>((I53*I53)/162)*R159</f>
        <v>0</v>
      </c>
      <c r="T159" s="155" t="s">
        <v>238</v>
      </c>
      <c r="U159" s="192">
        <f t="shared" si="0"/>
        <v>0</v>
      </c>
    </row>
    <row r="160" spans="2:21" hidden="1">
      <c r="C160" s="155" t="s">
        <v>183</v>
      </c>
      <c r="D160" s="192">
        <f>ROUNDUP(+E159/K53,0)</f>
        <v>0</v>
      </c>
      <c r="E160" s="185"/>
      <c r="G160" s="202"/>
      <c r="H160" s="202"/>
      <c r="I160" s="203"/>
      <c r="J160" s="203">
        <f>0.5*(0.075+0.05)*0.075*C53*D160</f>
        <v>0</v>
      </c>
      <c r="K160" s="203">
        <f>+(0.075+0.08)*C53*D160</f>
        <v>0</v>
      </c>
      <c r="L160" s="194">
        <f>+D160</f>
        <v>0</v>
      </c>
      <c r="M160" s="201">
        <f>+ROUNDUP(L160,0)</f>
        <v>0</v>
      </c>
      <c r="N160" s="195">
        <f>+(C53-0.08)+((0.075+0.05-2*0.04)*2)</f>
        <v>1.01</v>
      </c>
      <c r="O160" s="194"/>
      <c r="P160" s="204"/>
      <c r="Q160" s="196"/>
      <c r="R160" s="191">
        <f>+N160*M160+P160*Q160</f>
        <v>0</v>
      </c>
      <c r="S160" s="200">
        <f>((I53*I53)/162)*R160</f>
        <v>0</v>
      </c>
      <c r="T160" s="155" t="s">
        <v>238</v>
      </c>
      <c r="U160" s="192">
        <f t="shared" si="0"/>
        <v>0</v>
      </c>
    </row>
    <row r="161" spans="2:21" hidden="1">
      <c r="U161" s="192">
        <f t="shared" si="0"/>
        <v>0</v>
      </c>
    </row>
    <row r="162" spans="2:21" hidden="1">
      <c r="B162" s="155" t="s">
        <v>236</v>
      </c>
      <c r="C162" s="179" t="s">
        <v>260</v>
      </c>
      <c r="E162" s="185"/>
      <c r="G162" s="199">
        <f>+E162*(C56+E56*2+1.5)</f>
        <v>0</v>
      </c>
      <c r="H162" s="199">
        <f>+E162*(C56+E56*2)*(D56+F56+F56)</f>
        <v>0</v>
      </c>
      <c r="I162" s="200">
        <f>+(C56+E56*2)*E162*F56</f>
        <v>0</v>
      </c>
      <c r="J162" s="200">
        <f>+E162*((C56+E56*2)*E56+(D56*E56*2))</f>
        <v>0</v>
      </c>
      <c r="K162" s="200">
        <f>+(D56+$K$104*(D56+E56))*E162*2</f>
        <v>0</v>
      </c>
      <c r="L162" s="188">
        <f>+(E162)/H56+ IF(E162&gt;0,1,0)</f>
        <v>0</v>
      </c>
      <c r="M162" s="201">
        <f>+ROUNDUP(L162,0)</f>
        <v>0</v>
      </c>
      <c r="N162" s="190">
        <f>+(E56+D56+E56+C56+2*E56+D56+2*E56-0.04*10)+(E56+D56+2*E56-5*0.04)*2+(C56+4*E56-6*0.04)</f>
        <v>6.96</v>
      </c>
      <c r="O162" s="188">
        <f>(2*(D56+E56)+(C56+2*E56)-6*0.04)/J56*2</f>
        <v>26.08</v>
      </c>
      <c r="P162" s="201">
        <f>+ROUNDUP(O162,0)</f>
        <v>27</v>
      </c>
      <c r="Q162" s="189">
        <f>+E162+E162/6*50*(G56/1000)</f>
        <v>0</v>
      </c>
      <c r="R162" s="191">
        <f>+N162*M162+P162*Q162</f>
        <v>0</v>
      </c>
      <c r="S162" s="200">
        <f>((I56*I56)/162)*R162</f>
        <v>0</v>
      </c>
      <c r="T162" s="155" t="s">
        <v>238</v>
      </c>
      <c r="U162" s="192">
        <f t="shared" si="0"/>
        <v>0</v>
      </c>
    </row>
    <row r="163" spans="2:21" hidden="1">
      <c r="C163" s="155" t="s">
        <v>183</v>
      </c>
      <c r="D163" s="192">
        <f>ROUNDUP(+E162/K56,0)</f>
        <v>0</v>
      </c>
      <c r="E163" s="185"/>
      <c r="G163" s="202"/>
      <c r="H163" s="202"/>
      <c r="I163" s="203"/>
      <c r="J163" s="203">
        <f>0.5*(0.075+0.05)*0.075*C56*D163</f>
        <v>0</v>
      </c>
      <c r="K163" s="203">
        <f>+(0.075+0.08)*C56*D163</f>
        <v>0</v>
      </c>
      <c r="L163" s="194">
        <f>+D163</f>
        <v>0</v>
      </c>
      <c r="M163" s="201">
        <f>+ROUNDUP(L163,0)</f>
        <v>0</v>
      </c>
      <c r="N163" s="195">
        <f>+(C56-0.08)+((0.075+0.05-2*0.04)*2)</f>
        <v>1.01</v>
      </c>
      <c r="O163" s="194"/>
      <c r="P163" s="204"/>
      <c r="Q163" s="196"/>
      <c r="R163" s="191">
        <f>+N163*M163+P163*Q163</f>
        <v>0</v>
      </c>
      <c r="S163" s="200">
        <f>((I56*I56)/162)*R163</f>
        <v>0</v>
      </c>
      <c r="T163" s="155" t="s">
        <v>238</v>
      </c>
      <c r="U163" s="192">
        <f t="shared" si="0"/>
        <v>0</v>
      </c>
    </row>
    <row r="164" spans="2:21" hidden="1">
      <c r="U164" s="192">
        <f t="shared" si="0"/>
        <v>0</v>
      </c>
    </row>
    <row r="165" spans="2:21" hidden="1">
      <c r="B165" s="215" t="s">
        <v>261</v>
      </c>
      <c r="C165" s="198" t="s">
        <v>262</v>
      </c>
      <c r="E165" s="185"/>
      <c r="G165" s="199">
        <f>+E165*(C59+E59*2+1)</f>
        <v>0</v>
      </c>
      <c r="H165" s="199">
        <f>(+E165*(C59+E59*2)*(D59+F59+F59))*50%</f>
        <v>0</v>
      </c>
      <c r="I165" s="200">
        <f>+(C59+E59*2)*E165*F59</f>
        <v>0</v>
      </c>
      <c r="J165" s="200">
        <f>+E165*((C59+E59*2+0.06)*E59+(D59*E59*2))</f>
        <v>0</v>
      </c>
      <c r="K165" s="200">
        <f>+(D59+(D59+E59))*E165*2</f>
        <v>0</v>
      </c>
      <c r="L165" s="188">
        <f>+(E165)/H59+ IF(E165&gt;0,1,0)</f>
        <v>0</v>
      </c>
      <c r="M165" s="201">
        <f>+ROUNDUP(L165,0)</f>
        <v>0</v>
      </c>
      <c r="N165" s="190">
        <f>+(D59+E59-0.08)*2+(C59+E59*2-0.08)</f>
        <v>1.5100000000000002</v>
      </c>
      <c r="O165" s="188">
        <f>+N165/J59+1</f>
        <v>7.0400000000000009</v>
      </c>
      <c r="P165" s="201">
        <f>+ROUNDUP(O165,0)</f>
        <v>8</v>
      </c>
      <c r="Q165" s="189">
        <f>+E165+E165/6*50*(G59/1000)</f>
        <v>0</v>
      </c>
      <c r="R165" s="191">
        <f>+N165*M165+P165*Q165</f>
        <v>0</v>
      </c>
      <c r="S165" s="200">
        <f>((I59*I59)/162)*R165</f>
        <v>0</v>
      </c>
      <c r="T165" s="155" t="s">
        <v>238</v>
      </c>
      <c r="U165" s="192">
        <f t="shared" si="0"/>
        <v>0</v>
      </c>
    </row>
    <row r="166" spans="2:21" hidden="1">
      <c r="C166" s="155" t="s">
        <v>263</v>
      </c>
      <c r="D166" s="192">
        <f>ROUNDUP(+(E165/SQRT(L59^2+M59^2)),0)</f>
        <v>0</v>
      </c>
      <c r="E166" s="185"/>
      <c r="G166" s="202"/>
      <c r="H166" s="202"/>
      <c r="I166" s="203"/>
      <c r="J166" s="203">
        <f>0.5*(0.075+0.05)*0.075*C59*D166</f>
        <v>0</v>
      </c>
      <c r="K166" s="203">
        <f>+M59*C59*D166</f>
        <v>0</v>
      </c>
      <c r="L166" s="194"/>
      <c r="M166" s="201">
        <f>+ROUNDUP(L166,0)</f>
        <v>0</v>
      </c>
      <c r="N166" s="195"/>
      <c r="O166" s="194"/>
      <c r="P166" s="204"/>
      <c r="Q166" s="196"/>
      <c r="R166" s="191">
        <f>+N166*M166+P166*Q166</f>
        <v>0</v>
      </c>
      <c r="S166" s="200">
        <f>((I59*I59)/162)*R166</f>
        <v>0</v>
      </c>
      <c r="U166" s="192">
        <f t="shared" si="0"/>
        <v>0</v>
      </c>
    </row>
    <row r="167" spans="2:21" hidden="1">
      <c r="C167" s="155" t="s">
        <v>264</v>
      </c>
      <c r="D167" s="155">
        <f>ROUNDUP(+E165/1,0)</f>
        <v>0</v>
      </c>
      <c r="U167" s="192">
        <f t="shared" si="0"/>
        <v>0</v>
      </c>
    </row>
    <row r="168" spans="2:21" hidden="1">
      <c r="U168" s="192"/>
    </row>
    <row r="169" spans="2:21" hidden="1">
      <c r="B169" s="210" t="s">
        <v>261</v>
      </c>
      <c r="C169" s="179" t="s">
        <v>265</v>
      </c>
      <c r="E169" s="185">
        <f>'5Sheet1'!C7</f>
        <v>0</v>
      </c>
      <c r="G169" s="186">
        <f>+E169*(C63+E63*2+1)</f>
        <v>0</v>
      </c>
      <c r="H169" s="186">
        <f>(+E169*(C63+E63*2)*(D63+F63+F63))*50%</f>
        <v>0</v>
      </c>
      <c r="I169" s="187">
        <f>+(C63+E63*2)*E169*F63</f>
        <v>0</v>
      </c>
      <c r="J169" s="187">
        <f>+E169*((C63+E63*2+0.06)*E63+(D63*E63*2))</f>
        <v>0</v>
      </c>
      <c r="K169" s="187">
        <f>+(D63+(D63+E63))*E169*2</f>
        <v>0</v>
      </c>
      <c r="L169" s="188">
        <f>+(E169)/H63+ IF(E169&gt;0,1,0)</f>
        <v>0</v>
      </c>
      <c r="M169" s="189">
        <f>+ROUNDUP(L169,0)</f>
        <v>0</v>
      </c>
      <c r="N169" s="190">
        <f>+(D63+E63-0.08)*2+(C63+E63*2-0.08)</f>
        <v>1.81</v>
      </c>
      <c r="O169" s="188">
        <f>+N169/J63+1</f>
        <v>8.24</v>
      </c>
      <c r="P169" s="189">
        <f>+ROUNDUP(O169,0)</f>
        <v>9</v>
      </c>
      <c r="Q169" s="189">
        <f>+E169+E169/6*50*(G63/1000)</f>
        <v>0</v>
      </c>
      <c r="R169" s="191">
        <f>+N169*M169+P169*Q169</f>
        <v>0</v>
      </c>
      <c r="S169" s="187">
        <f>((I63*I63)/162)*R169</f>
        <v>0</v>
      </c>
      <c r="T169" s="155" t="s">
        <v>238</v>
      </c>
      <c r="U169" s="192">
        <f t="shared" si="0"/>
        <v>0</v>
      </c>
    </row>
    <row r="170" spans="2:21" hidden="1">
      <c r="C170" s="155" t="s">
        <v>263</v>
      </c>
      <c r="D170" s="192">
        <f>ROUNDUP(+(E169/SQRT(L63^2+M63^2)),0)</f>
        <v>0</v>
      </c>
      <c r="E170" s="185"/>
      <c r="G170" s="193"/>
      <c r="H170" s="193"/>
      <c r="I170" s="192"/>
      <c r="J170" s="192">
        <f>0.5*(0.075+0.05)*0.075*C63*D170</f>
        <v>0</v>
      </c>
      <c r="K170" s="192">
        <f>+M63*C63*D170</f>
        <v>0</v>
      </c>
      <c r="L170" s="194"/>
      <c r="M170" s="189">
        <f>+ROUNDUP(L170,0)</f>
        <v>0</v>
      </c>
      <c r="N170" s="195"/>
      <c r="O170" s="194"/>
      <c r="P170" s="196"/>
      <c r="Q170" s="196"/>
      <c r="R170" s="191">
        <f>+N170*M170+P170*Q170</f>
        <v>0</v>
      </c>
      <c r="S170" s="187">
        <f>((I63*I63)/162)*R170</f>
        <v>0</v>
      </c>
      <c r="U170" s="192"/>
    </row>
    <row r="171" spans="2:21" hidden="1">
      <c r="C171" s="155" t="s">
        <v>264</v>
      </c>
      <c r="D171" s="155">
        <f>ROUNDUP(+E169/1,0)</f>
        <v>0</v>
      </c>
      <c r="U171" s="192"/>
    </row>
    <row r="172" spans="2:21" hidden="1">
      <c r="K172" s="187"/>
      <c r="U172" s="192"/>
    </row>
    <row r="173" spans="2:21" hidden="1">
      <c r="B173" s="210" t="s">
        <v>261</v>
      </c>
      <c r="C173" s="179" t="s">
        <v>266</v>
      </c>
      <c r="E173" s="185">
        <f>'5Sheet1'!C8</f>
        <v>0</v>
      </c>
      <c r="G173" s="186">
        <f>+E173*(C67+E67*2+1)</f>
        <v>0</v>
      </c>
      <c r="H173" s="186">
        <f>(+E173*(C67+E67*2)*(D67+F67+F67))*50%</f>
        <v>0</v>
      </c>
      <c r="I173" s="187">
        <f>+(C67+E67*2)*E173*F67</f>
        <v>0</v>
      </c>
      <c r="J173" s="187">
        <f>+E173*((C67+E67*2+0.06)*E67+(D67*E67*2))</f>
        <v>0</v>
      </c>
      <c r="K173" s="187">
        <f>+(D67+(D67+E67))*E173*2</f>
        <v>0</v>
      </c>
      <c r="L173" s="188">
        <f>+(E173)/H67+ IF(E173&gt;0,1,0)</f>
        <v>0</v>
      </c>
      <c r="M173" s="189">
        <f>+ROUNDUP(L173,0)</f>
        <v>0</v>
      </c>
      <c r="N173" s="190">
        <f>+(D67+E67-0.08)*2+(C67+E67*2-0.08)</f>
        <v>1.96</v>
      </c>
      <c r="O173" s="188">
        <f>+N173/J67+1</f>
        <v>8.84</v>
      </c>
      <c r="P173" s="189">
        <f>+ROUNDUP(O173,0)</f>
        <v>9</v>
      </c>
      <c r="Q173" s="189">
        <f>+E173+E173/6*50*(G67/1000)</f>
        <v>0</v>
      </c>
      <c r="R173" s="191">
        <f>+N173*M173+P173*Q173</f>
        <v>0</v>
      </c>
      <c r="S173" s="187">
        <f>((I67*I67)/162)*R173</f>
        <v>0</v>
      </c>
      <c r="T173" s="155" t="s">
        <v>238</v>
      </c>
      <c r="U173" s="192">
        <f t="shared" si="0"/>
        <v>0</v>
      </c>
    </row>
    <row r="174" spans="2:21" hidden="1">
      <c r="C174" s="155" t="s">
        <v>263</v>
      </c>
      <c r="D174" s="192">
        <f>ROUNDUP(+(E173/SQRT(L67^2+M67^2)),0)</f>
        <v>0</v>
      </c>
      <c r="E174" s="185"/>
      <c r="G174" s="193"/>
      <c r="H174" s="193"/>
      <c r="I174" s="192"/>
      <c r="J174" s="192">
        <f>0.5*(0.075+0.05)*0.075*C67*D174</f>
        <v>0</v>
      </c>
      <c r="K174" s="192">
        <f>+M67*C67*D174</f>
        <v>0</v>
      </c>
      <c r="L174" s="194"/>
      <c r="M174" s="189">
        <f>+ROUNDUP(L174,0)</f>
        <v>0</v>
      </c>
      <c r="N174" s="195"/>
      <c r="O174" s="194"/>
      <c r="P174" s="196"/>
      <c r="Q174" s="196"/>
      <c r="R174" s="191">
        <f>+N174*M174+P174*Q174</f>
        <v>0</v>
      </c>
      <c r="S174" s="187">
        <f>((I67*I67)/162)*R174</f>
        <v>0</v>
      </c>
      <c r="U174" s="192"/>
    </row>
    <row r="175" spans="2:21" hidden="1">
      <c r="C175" s="155" t="s">
        <v>264</v>
      </c>
      <c r="D175" s="155">
        <f>ROUNDUP(+E173/1,0)</f>
        <v>0</v>
      </c>
    </row>
    <row r="176" spans="2:21" hidden="1"/>
    <row r="177" spans="2:20" hidden="1">
      <c r="B177" s="210" t="s">
        <v>261</v>
      </c>
      <c r="C177" s="179" t="s">
        <v>267</v>
      </c>
      <c r="E177" s="185">
        <v>8.6</v>
      </c>
      <c r="G177" s="199">
        <f>+E177*(C71+E71*2+1)</f>
        <v>17.2</v>
      </c>
      <c r="H177" s="199">
        <f>(+E177*(C71+E71*2)*(D71+F71+F71))*50%</f>
        <v>3.8700000000000006</v>
      </c>
      <c r="I177" s="200">
        <f>+(C71+E71*2)*E177*F71</f>
        <v>0.43</v>
      </c>
      <c r="J177" s="200">
        <f>+E177*((C71+E71*2+0.06)*E71+(D71*E71*2))</f>
        <v>2.2875999999999999</v>
      </c>
      <c r="K177" s="200">
        <f>+(D71+(D71+E71))*E177*2</f>
        <v>29.240000000000002</v>
      </c>
      <c r="L177" s="188">
        <f>+(E177)/H71+ IF(E177&gt;0,1,0)</f>
        <v>35.4</v>
      </c>
      <c r="M177" s="201">
        <f>+ROUNDUP(L177,0)</f>
        <v>36</v>
      </c>
      <c r="N177" s="190">
        <f>+(D71+E71-0.08)*2+(C71+E71*2-0.08)</f>
        <v>2.56</v>
      </c>
      <c r="O177" s="188">
        <f>+N177/J71+1</f>
        <v>11.24</v>
      </c>
      <c r="P177" s="201">
        <f>+ROUNDUP(O177,0)</f>
        <v>12</v>
      </c>
      <c r="Q177" s="189">
        <f>+E177+E177/6*50*(G71/1000)</f>
        <v>9.3166666666666664</v>
      </c>
      <c r="R177" s="191">
        <f>+N177*M177+P177*Q177</f>
        <v>203.95999999999998</v>
      </c>
      <c r="S177" s="200">
        <f>((I71*I71)/162)*R177</f>
        <v>125.90123456790121</v>
      </c>
      <c r="T177" s="155" t="s">
        <v>238</v>
      </c>
    </row>
    <row r="178" spans="2:20" hidden="1">
      <c r="C178" s="155" t="s">
        <v>263</v>
      </c>
      <c r="D178" s="192">
        <f>ROUNDUP(+(E177/SQRT(L71^2+M71^2)),0)</f>
        <v>23</v>
      </c>
      <c r="E178" s="185"/>
      <c r="G178" s="202"/>
      <c r="H178" s="202"/>
      <c r="I178" s="203"/>
      <c r="J178" s="203">
        <f>0.5*(0.075+0.05)*0.075*C71*D178</f>
        <v>8.6249999999999993E-2</v>
      </c>
      <c r="K178" s="203">
        <f>+M71*C71*D178</f>
        <v>5.0600000000000005</v>
      </c>
      <c r="L178" s="194"/>
      <c r="M178" s="201">
        <f>+ROUNDUP(L178,0)</f>
        <v>0</v>
      </c>
      <c r="N178" s="195"/>
      <c r="O178" s="194"/>
      <c r="P178" s="204"/>
      <c r="Q178" s="196"/>
      <c r="R178" s="191">
        <f>+N178*M178+P178*Q178</f>
        <v>0</v>
      </c>
      <c r="S178" s="200">
        <f>((I71*I71)/162)*R178</f>
        <v>0</v>
      </c>
    </row>
    <row r="179" spans="2:20" hidden="1">
      <c r="C179" s="155" t="s">
        <v>264</v>
      </c>
      <c r="D179" s="155">
        <f>ROUNDUP(+E177/1,0)</f>
        <v>9</v>
      </c>
      <c r="H179" s="192"/>
    </row>
    <row r="180" spans="2:20" hidden="1"/>
    <row r="181" spans="2:20" hidden="1">
      <c r="B181" s="212" t="s">
        <v>261</v>
      </c>
      <c r="C181" s="179" t="s">
        <v>268</v>
      </c>
      <c r="E181" s="185">
        <v>13.83</v>
      </c>
      <c r="G181" s="199">
        <f>+E181*(C75+E75*2+1)</f>
        <v>31.1175</v>
      </c>
      <c r="H181" s="199">
        <f>(+E181*(C75+E75*2)*(D75+F75+F75))*50%</f>
        <v>9.5081250000000015</v>
      </c>
      <c r="I181" s="200">
        <f>+(C75+E75*2)*E181*F75</f>
        <v>0.86437500000000012</v>
      </c>
      <c r="J181" s="200">
        <f>+E181*((C75+E75*2+0.06)*E75+(D75*E75*2))</f>
        <v>5.7221625000000005</v>
      </c>
      <c r="K181" s="200">
        <f>+(D75+(D75+E75))*E181*2</f>
        <v>58.777500000000003</v>
      </c>
      <c r="L181" s="188">
        <f>+(E181)/H75+ IF(E181&gt;0,1,0)</f>
        <v>56.32</v>
      </c>
      <c r="M181" s="201">
        <f>+ROUNDUP(L181,0)</f>
        <v>57</v>
      </c>
      <c r="N181" s="190">
        <f>+(D75+E75-0.08)*2+(C75+E75*2-0.08)</f>
        <v>3.26</v>
      </c>
      <c r="O181" s="188">
        <f>+N181/J75+1</f>
        <v>14.04</v>
      </c>
      <c r="P181" s="201">
        <f>+ROUNDUP(O181,0)</f>
        <v>15</v>
      </c>
      <c r="Q181" s="189">
        <f>+E181+E181/6*50*(G75/1000)</f>
        <v>14.9825</v>
      </c>
      <c r="R181" s="191">
        <f>+N181*M181+P181*Q181</f>
        <v>410.5575</v>
      </c>
      <c r="S181" s="200">
        <f>((I75*I75)/162)*R181</f>
        <v>253.43055555555554</v>
      </c>
      <c r="T181" s="155" t="s">
        <v>238</v>
      </c>
    </row>
    <row r="182" spans="2:20" hidden="1">
      <c r="C182" s="155" t="s">
        <v>263</v>
      </c>
      <c r="D182" s="192">
        <f>ROUNDUP(+(E181/SQRT(L75^2+M75^2)),0)</f>
        <v>36</v>
      </c>
      <c r="E182" s="185"/>
      <c r="G182" s="202"/>
      <c r="H182" s="202"/>
      <c r="I182" s="203"/>
      <c r="J182" s="203">
        <f>0.5*(0.075+0.05)*0.075*C75*D182</f>
        <v>0.16874999999999998</v>
      </c>
      <c r="K182" s="203">
        <f>+M75*C75*D182</f>
        <v>9.9</v>
      </c>
      <c r="L182" s="194"/>
      <c r="M182" s="201">
        <f>+ROUNDUP(L182,0)</f>
        <v>0</v>
      </c>
      <c r="N182" s="195"/>
      <c r="O182" s="194"/>
      <c r="P182" s="204"/>
      <c r="Q182" s="196"/>
      <c r="R182" s="191">
        <f>+N182*M182+P182*Q182</f>
        <v>0</v>
      </c>
      <c r="S182" s="200">
        <f>((I75*I75)/162)*R182</f>
        <v>0</v>
      </c>
    </row>
    <row r="183" spans="2:20" hidden="1">
      <c r="C183" s="155" t="s">
        <v>264</v>
      </c>
      <c r="D183" s="155">
        <f>ROUNDUP(+E181/1,0)</f>
        <v>14</v>
      </c>
    </row>
    <row r="184" spans="2:20" hidden="1"/>
    <row r="185" spans="2:20" hidden="1">
      <c r="B185" s="210" t="s">
        <v>269</v>
      </c>
      <c r="C185" s="179" t="s">
        <v>262</v>
      </c>
      <c r="E185" s="185">
        <v>100</v>
      </c>
      <c r="G185" s="199">
        <f>+E185*(C79+E79*2+1)</f>
        <v>165</v>
      </c>
      <c r="H185" s="199">
        <f>0.5*L79*M79*D186</f>
        <v>20.25</v>
      </c>
      <c r="I185" s="200">
        <f>+(L79*(C79+2*E79)*D186*E79)</f>
        <v>5.8500000000000014</v>
      </c>
      <c r="J185" s="200">
        <f>+D186*(L79+M79)*E79*(C79+2*E79)+D186*((L79+M79)*E79*D79)*2</f>
        <v>20.925000000000001</v>
      </c>
      <c r="K185" s="200">
        <f>+(D79+(D79+E79))*E185*2</f>
        <v>200</v>
      </c>
      <c r="L185" s="188">
        <f>+(D186*(L79+M79))/H79+ IF(E185&gt;0,1,0)</f>
        <v>541</v>
      </c>
      <c r="M185" s="201">
        <f>+ROUNDUP(L185,0)</f>
        <v>541</v>
      </c>
      <c r="N185" s="190">
        <f>+(D79+E79-0.08)*2+(C79+E79*2-0.08)</f>
        <v>1.5100000000000002</v>
      </c>
      <c r="O185" s="188">
        <f>+N185/J79+1</f>
        <v>7.0400000000000009</v>
      </c>
      <c r="P185" s="201">
        <f>+ROUNDUP(O185,0)</f>
        <v>8</v>
      </c>
      <c r="Q185" s="189">
        <f>+(L79+M79-2*0.04)*D186+(((L79+M79-2*0.04)*D186)/6*50*(I79/1000))</f>
        <v>137.58333333333334</v>
      </c>
      <c r="R185" s="191">
        <f>+N185*M185+P185*Q185</f>
        <v>1917.5766666666668</v>
      </c>
      <c r="S185" s="200">
        <f>((I79*I79)/162)*R185</f>
        <v>1183.6893004115227</v>
      </c>
      <c r="T185" s="155" t="s">
        <v>238</v>
      </c>
    </row>
    <row r="186" spans="2:20" hidden="1">
      <c r="C186" s="155" t="s">
        <v>263</v>
      </c>
      <c r="D186" s="192">
        <f>ROUNDUP(+(E185/SQRT(L79^2+M79^2)),0)</f>
        <v>100</v>
      </c>
      <c r="E186" s="185"/>
      <c r="G186" s="202"/>
      <c r="H186" s="202"/>
      <c r="I186" s="203"/>
      <c r="J186" s="203"/>
      <c r="K186" s="203"/>
      <c r="L186" s="194"/>
      <c r="M186" s="201"/>
      <c r="N186" s="195"/>
      <c r="O186" s="194"/>
      <c r="P186" s="204"/>
      <c r="Q186" s="196"/>
      <c r="R186" s="191"/>
      <c r="S186" s="200"/>
    </row>
    <row r="187" spans="2:20" hidden="1">
      <c r="C187" s="155" t="s">
        <v>264</v>
      </c>
      <c r="D187" s="155">
        <f>ROUNDUP(+E185/1,0)</f>
        <v>100</v>
      </c>
    </row>
    <row r="188" spans="2:20" hidden="1"/>
    <row r="189" spans="2:20" hidden="1">
      <c r="B189" s="210" t="s">
        <v>269</v>
      </c>
      <c r="C189" s="179" t="s">
        <v>265</v>
      </c>
      <c r="E189" s="185">
        <v>28.19</v>
      </c>
      <c r="G189" s="199">
        <f>+E189*(C83+E83*2+1)</f>
        <v>46.513500000000001</v>
      </c>
      <c r="H189" s="199">
        <f>0.5*L83*M83*D190</f>
        <v>5.8725000000000005</v>
      </c>
      <c r="I189" s="200">
        <f>+(L83*(C83+2*E83)*D190*E83)</f>
        <v>1.6965000000000003</v>
      </c>
      <c r="J189" s="200">
        <f>+D190*(L83+M83)*E83*(C83+2*E83)+D190*((L83+M83)*E83*D83)*2</f>
        <v>7.2427500000000009</v>
      </c>
      <c r="K189" s="200">
        <f>+(D83+(D83+E83))*E189*2</f>
        <v>73.293999999999997</v>
      </c>
      <c r="L189" s="188">
        <f>+(D190*(L83+M83))/H83+ IF(E189&gt;0,1,0)</f>
        <v>157.60000000000002</v>
      </c>
      <c r="M189" s="201">
        <f>+ROUNDUP(L189,0)</f>
        <v>158</v>
      </c>
      <c r="N189" s="190">
        <f>+(D83+E83-0.08)*2+(C83+E83*2-0.08)</f>
        <v>1.81</v>
      </c>
      <c r="O189" s="188">
        <f>+N189/J83+1</f>
        <v>8.24</v>
      </c>
      <c r="P189" s="201">
        <f>+ROUNDUP(O189,0)</f>
        <v>9</v>
      </c>
      <c r="Q189" s="189">
        <f>+(L83+M83-2*0.04)*D190+(((L83+M83-2*0.04)*D190)/6*50*(I83/1000))</f>
        <v>39.899166666666666</v>
      </c>
      <c r="R189" s="191">
        <f>+N189*M189+P189*Q189</f>
        <v>645.07249999999999</v>
      </c>
      <c r="S189" s="200">
        <f>((I83*I83)/162)*R189</f>
        <v>398.1929012345679</v>
      </c>
      <c r="T189" s="155" t="s">
        <v>238</v>
      </c>
    </row>
    <row r="190" spans="2:20" hidden="1">
      <c r="C190" s="155" t="s">
        <v>263</v>
      </c>
      <c r="D190" s="192">
        <f>ROUNDUP(+(E189/SQRT(L83^2+M83^2)),0)</f>
        <v>29</v>
      </c>
      <c r="E190" s="185"/>
      <c r="G190" s="202"/>
      <c r="H190" s="202"/>
      <c r="I190" s="203"/>
      <c r="J190" s="203"/>
      <c r="K190" s="203"/>
      <c r="L190" s="194"/>
      <c r="M190" s="201"/>
      <c r="N190" s="195"/>
      <c r="O190" s="194"/>
      <c r="P190" s="204"/>
      <c r="Q190" s="196"/>
      <c r="R190" s="191"/>
      <c r="S190" s="200"/>
    </row>
    <row r="191" spans="2:20" hidden="1">
      <c r="C191" s="155" t="s">
        <v>264</v>
      </c>
      <c r="D191" s="155">
        <f>ROUNDUP(+E189/1,0)</f>
        <v>29</v>
      </c>
    </row>
    <row r="192" spans="2:20" hidden="1"/>
    <row r="193" spans="2:20" hidden="1">
      <c r="B193" s="210" t="s">
        <v>269</v>
      </c>
      <c r="C193" s="179" t="s">
        <v>266</v>
      </c>
      <c r="E193" s="185">
        <v>100</v>
      </c>
      <c r="G193" s="199">
        <f>+E193*(C87+E87*2+1)</f>
        <v>180</v>
      </c>
      <c r="H193" s="199">
        <f>0.5*L87*M87*D194</f>
        <v>20.25</v>
      </c>
      <c r="I193" s="200">
        <f>+(L87*(C87+2*E87)*D194*E87)</f>
        <v>7.200000000000002</v>
      </c>
      <c r="J193" s="200">
        <f>+D194*(L87+M87)*E87*(C87+2*E87)+D194*((L87+M87)*E87*D87)*2</f>
        <v>27</v>
      </c>
      <c r="K193" s="200">
        <f>+(D87+(D87+E87))*E193*2</f>
        <v>259.99999999999994</v>
      </c>
      <c r="L193" s="188">
        <f>+(D194*(L87+M87))/H87+ IF(E193&gt;0,1,0)</f>
        <v>541</v>
      </c>
      <c r="M193" s="201">
        <f>+ROUNDUP(L193,0)</f>
        <v>541</v>
      </c>
      <c r="N193" s="190">
        <f>+(D87+E87-0.08)*2+(C87+E87*2-0.08)</f>
        <v>1.96</v>
      </c>
      <c r="O193" s="188">
        <f>+N193/J87+1</f>
        <v>8.84</v>
      </c>
      <c r="P193" s="201">
        <f>+ROUNDUP(O193,0)</f>
        <v>9</v>
      </c>
      <c r="Q193" s="189">
        <f>+(L87+M87-2*0.04)*D194+(((L87+M87-2*0.04)*D194)/6*50*(I87/1000))</f>
        <v>137.58333333333334</v>
      </c>
      <c r="R193" s="191">
        <f>+N193*M193+P193*Q193</f>
        <v>2298.6099999999997</v>
      </c>
      <c r="S193" s="200">
        <f>((I87*I87)/162)*R193</f>
        <v>1418.8950617283947</v>
      </c>
      <c r="T193" s="155" t="s">
        <v>238</v>
      </c>
    </row>
    <row r="194" spans="2:20" hidden="1">
      <c r="C194" s="155" t="s">
        <v>263</v>
      </c>
      <c r="D194" s="192">
        <f>ROUNDUP(+(E193/SQRT(L87^2+M87^2)),0)</f>
        <v>100</v>
      </c>
      <c r="E194" s="185"/>
      <c r="G194" s="202"/>
      <c r="H194" s="202"/>
      <c r="I194" s="203"/>
      <c r="J194" s="203"/>
      <c r="K194" s="203"/>
      <c r="L194" s="194"/>
      <c r="M194" s="201"/>
      <c r="N194" s="195"/>
      <c r="O194" s="194"/>
      <c r="P194" s="204"/>
      <c r="Q194" s="196"/>
      <c r="R194" s="191"/>
      <c r="S194" s="200"/>
    </row>
    <row r="195" spans="2:20" hidden="1">
      <c r="C195" s="155" t="s">
        <v>264</v>
      </c>
      <c r="D195" s="155">
        <f>ROUNDUP(+E193/1,0)</f>
        <v>100</v>
      </c>
    </row>
    <row r="196" spans="2:20" hidden="1"/>
    <row r="197" spans="2:20" hidden="1">
      <c r="B197" s="210" t="s">
        <v>269</v>
      </c>
      <c r="C197" s="179" t="s">
        <v>267</v>
      </c>
      <c r="E197" s="185">
        <v>100</v>
      </c>
      <c r="G197" s="199">
        <f>+E197*(C91+E91*2+1)</f>
        <v>200</v>
      </c>
      <c r="H197" s="199">
        <f>0.5*L91*M91*D198</f>
        <v>20.25</v>
      </c>
      <c r="I197" s="200">
        <f>+(L91*(C91+2*E91)*D198*E91)</f>
        <v>9</v>
      </c>
      <c r="J197" s="200">
        <f>+D198*(L91+M91)*E91*(C91+2*E91)+D198*((L91+M91)*E91*D91)*2</f>
        <v>35.1</v>
      </c>
      <c r="K197" s="200">
        <f>+(D91+(D91+E91))*E197*2</f>
        <v>340.00000000000006</v>
      </c>
      <c r="L197" s="188">
        <f>+(D198*(L91+M91))/H91+ IF(E197&gt;0,1,0)</f>
        <v>541</v>
      </c>
      <c r="M197" s="201">
        <f>+ROUNDUP(L197,0)</f>
        <v>541</v>
      </c>
      <c r="N197" s="190">
        <f>+(D91+E91-0.08)*2+(C91+E91*2-0.08)</f>
        <v>2.56</v>
      </c>
      <c r="O197" s="188">
        <f>+N197/J91+1</f>
        <v>11.24</v>
      </c>
      <c r="P197" s="201">
        <f>+ROUNDUP(O197,0)</f>
        <v>12</v>
      </c>
      <c r="Q197" s="189">
        <f>+(L91+M91-2*0.04)*D198+(((L91+M91-2*0.04)*D198)/6*50*(I91/1000))</f>
        <v>137.58333333333334</v>
      </c>
      <c r="R197" s="191">
        <f>+N197*M197+P197*Q197</f>
        <v>3035.96</v>
      </c>
      <c r="S197" s="200">
        <f>((I91*I91)/162)*R197</f>
        <v>1874.0493827160492</v>
      </c>
      <c r="T197" s="155" t="s">
        <v>238</v>
      </c>
    </row>
    <row r="198" spans="2:20" hidden="1">
      <c r="C198" s="155" t="s">
        <v>263</v>
      </c>
      <c r="D198" s="192">
        <f>ROUNDUP(+(E197/SQRT(L91^2+M91^2)),0)</f>
        <v>100</v>
      </c>
      <c r="E198" s="185"/>
      <c r="G198" s="202"/>
      <c r="H198" s="202"/>
      <c r="I198" s="203"/>
      <c r="J198" s="203"/>
      <c r="K198" s="203"/>
      <c r="L198" s="194"/>
      <c r="M198" s="201"/>
      <c r="N198" s="195"/>
      <c r="O198" s="194"/>
      <c r="P198" s="204"/>
      <c r="Q198" s="196"/>
      <c r="R198" s="191"/>
      <c r="S198" s="200"/>
    </row>
    <row r="199" spans="2:20" hidden="1">
      <c r="C199" s="155" t="s">
        <v>264</v>
      </c>
      <c r="D199" s="155">
        <f>ROUNDUP(+E197/1,0)</f>
        <v>100</v>
      </c>
    </row>
    <row r="200" spans="2:20" hidden="1"/>
    <row r="201" spans="2:20" hidden="1">
      <c r="B201" s="210" t="s">
        <v>269</v>
      </c>
      <c r="C201" s="179" t="s">
        <v>270</v>
      </c>
      <c r="E201" s="185">
        <f>(22.38+21.09+22.47+16.84)*1.06418</f>
        <v>88.092820399999994</v>
      </c>
      <c r="G201" s="199">
        <f>+E201*(C95+E95*2+1)</f>
        <v>198.20884589999997</v>
      </c>
      <c r="H201" s="199">
        <f>0.5*L95*M95*D202</f>
        <v>17.82</v>
      </c>
      <c r="I201" s="200">
        <f>+(L95*(C95+2*E95)*D202*E95)</f>
        <v>12.375</v>
      </c>
      <c r="J201" s="200">
        <f>+D202*(L95+M95)*E95*(C95+2*E95)+D202*((L95+M95)*E95*D95)*2</f>
        <v>40.837500000000006</v>
      </c>
      <c r="K201" s="200">
        <f>+(D95+(D95+E95))*E201*2</f>
        <v>286.30166629999997</v>
      </c>
      <c r="L201" s="188">
        <f>+(D202*(L95+M95))/H95+ IF(E201&gt;0,1,0)</f>
        <v>476.20000000000005</v>
      </c>
      <c r="M201" s="201">
        <f>+ROUNDUP(L201,0)</f>
        <v>477</v>
      </c>
      <c r="N201" s="190">
        <f>+(D95+E95-0.08)*2+(C95+E95*2-0.08)</f>
        <v>2.76</v>
      </c>
      <c r="O201" s="188">
        <f>+N201/J95+1</f>
        <v>12.04</v>
      </c>
      <c r="P201" s="201">
        <f>+ROUNDUP(O201,0)</f>
        <v>13</v>
      </c>
      <c r="Q201" s="189">
        <f>+(L95+M95-2*0.04)*D202+(((L95+M95-2*0.04)*D202)/6*50*(I95/1000))</f>
        <v>121.07333333333334</v>
      </c>
      <c r="R201" s="191">
        <f>+N201*M201+P201*Q201</f>
        <v>2890.4733333333334</v>
      </c>
      <c r="S201" s="200">
        <f>((I95*I95)/162)*R201</f>
        <v>1784.2427983539094</v>
      </c>
      <c r="T201" s="155" t="s">
        <v>238</v>
      </c>
    </row>
    <row r="202" spans="2:20" hidden="1">
      <c r="C202" s="155" t="s">
        <v>263</v>
      </c>
      <c r="D202" s="192">
        <f>ROUNDUP(+(E201/SQRT(L95^2+M95^2)),0)</f>
        <v>88</v>
      </c>
      <c r="E202" s="185"/>
      <c r="G202" s="202"/>
      <c r="H202" s="202"/>
      <c r="I202" s="203"/>
      <c r="J202" s="203">
        <f>0.5*(0.075+0.05)*0.075*C95*D202</f>
        <v>0.41249999999999998</v>
      </c>
      <c r="K202" s="203">
        <f>D202*C95*M95</f>
        <v>39.6</v>
      </c>
      <c r="L202" s="194"/>
      <c r="M202" s="201"/>
      <c r="N202" s="195"/>
      <c r="O202" s="194"/>
      <c r="P202" s="204"/>
      <c r="Q202" s="196"/>
      <c r="R202" s="191"/>
      <c r="S202" s="200"/>
    </row>
    <row r="203" spans="2:20" hidden="1">
      <c r="C203" s="155" t="s">
        <v>264</v>
      </c>
      <c r="D203" s="155">
        <f>ROUNDUP(+E201/1,0)</f>
        <v>89</v>
      </c>
    </row>
    <row r="204" spans="2:20" hidden="1">
      <c r="G204" s="211" t="s">
        <v>271</v>
      </c>
      <c r="H204" s="211" t="s">
        <v>272</v>
      </c>
      <c r="I204" s="211" t="s">
        <v>125</v>
      </c>
    </row>
    <row r="205" spans="2:20" hidden="1"/>
    <row r="206" spans="2:20">
      <c r="B206" s="205"/>
      <c r="E206" s="205"/>
    </row>
    <row r="208" spans="2:20">
      <c r="E208" s="205"/>
    </row>
    <row r="210" spans="5:5">
      <c r="E210" s="205"/>
    </row>
    <row r="212" spans="5:5">
      <c r="E212" s="205"/>
    </row>
    <row r="221" spans="5:5" hidden="1"/>
    <row r="222" spans="5:5" hidden="1"/>
    <row r="223" spans="5:5" hidden="1"/>
    <row r="224" spans="5:5" hidden="1"/>
    <row r="225" spans="2:7" hidden="1"/>
    <row r="226" spans="2:7" hidden="1"/>
    <row r="227" spans="2:7" hidden="1">
      <c r="B227" s="205" t="s">
        <v>240</v>
      </c>
    </row>
    <row r="228" spans="2:7" ht="28.8" hidden="1">
      <c r="B228" s="212" t="s">
        <v>273</v>
      </c>
      <c r="C228" s="213">
        <v>10</v>
      </c>
    </row>
    <row r="229" spans="2:7" hidden="1"/>
    <row r="230" spans="2:7" hidden="1">
      <c r="B230" s="155" t="s">
        <v>274</v>
      </c>
      <c r="C230" s="192"/>
    </row>
    <row r="231" spans="2:7" hidden="1">
      <c r="B231" s="155" t="s">
        <v>275</v>
      </c>
      <c r="C231" s="155">
        <v>0.5</v>
      </c>
    </row>
    <row r="232" spans="2:7" hidden="1">
      <c r="C232" s="192"/>
    </row>
    <row r="233" spans="2:7" hidden="1">
      <c r="B233" s="155" t="s">
        <v>276</v>
      </c>
      <c r="C233" s="155">
        <f>ROUNDUP(C228/C231,0)</f>
        <v>20</v>
      </c>
    </row>
    <row r="234" spans="2:7" hidden="1"/>
    <row r="235" spans="2:7" hidden="1"/>
    <row r="236" spans="2:7" hidden="1">
      <c r="B236" s="155" t="s">
        <v>277</v>
      </c>
      <c r="C236" s="155">
        <f>C233*0.16*0.5</f>
        <v>1.6</v>
      </c>
      <c r="E236" s="205" t="s">
        <v>278</v>
      </c>
    </row>
    <row r="237" spans="2:7" hidden="1">
      <c r="B237" s="155" t="s">
        <v>162</v>
      </c>
      <c r="C237" s="155">
        <f>((0.16*2)+(0.15*0.5*2))*C233</f>
        <v>9.3999999999999986</v>
      </c>
    </row>
    <row r="238" spans="2:7" hidden="1"/>
    <row r="239" spans="2:7" hidden="1">
      <c r="B239" s="155" t="s">
        <v>279</v>
      </c>
      <c r="C239" s="194">
        <v>2.12</v>
      </c>
      <c r="D239" s="214">
        <f>ROUNDUP(0.5/0.125,0)+1</f>
        <v>5</v>
      </c>
      <c r="E239" s="155">
        <f>C233</f>
        <v>20</v>
      </c>
      <c r="F239" s="155">
        <v>1.1000000000000001</v>
      </c>
      <c r="G239" s="155">
        <f>PRODUCT(C239:F239)</f>
        <v>233.20000000000005</v>
      </c>
    </row>
    <row r="240" spans="2:7" hidden="1">
      <c r="C240" s="155">
        <v>0.5</v>
      </c>
      <c r="D240" s="214">
        <f>ROUNDUP(C239/0.2+1,0)</f>
        <v>12</v>
      </c>
      <c r="E240" s="155">
        <f>C233</f>
        <v>20</v>
      </c>
      <c r="F240" s="155">
        <v>1.1000000000000001</v>
      </c>
      <c r="G240" s="155">
        <f>PRODUCT(C240:F240)</f>
        <v>132</v>
      </c>
    </row>
    <row r="241" spans="2:10" hidden="1"/>
    <row r="242" spans="2:10" hidden="1">
      <c r="G242" s="155">
        <f>SUM(G239:G241)</f>
        <v>365.20000000000005</v>
      </c>
      <c r="H242" s="155">
        <f>ROUND(100/162,3)</f>
        <v>0.61699999999999999</v>
      </c>
      <c r="J242" s="194">
        <f>ROUNDUP(PRODUCT(G242:H242),0)</f>
        <v>226</v>
      </c>
    </row>
    <row r="243" spans="2:10" hidden="1"/>
    <row r="244" spans="2:10" hidden="1"/>
    <row r="245" spans="2:10" hidden="1"/>
    <row r="246" spans="2:10" hidden="1"/>
    <row r="247" spans="2:10" hidden="1"/>
    <row r="248" spans="2:10" hidden="1"/>
    <row r="249" spans="2:10" hidden="1">
      <c r="B249" s="205" t="s">
        <v>280</v>
      </c>
    </row>
    <row r="250" spans="2:10" hidden="1">
      <c r="C250" s="205" t="s">
        <v>271</v>
      </c>
      <c r="D250" s="205" t="s">
        <v>281</v>
      </c>
      <c r="F250" s="205" t="s">
        <v>119</v>
      </c>
    </row>
    <row r="251" spans="2:10" hidden="1">
      <c r="B251" s="205" t="s">
        <v>282</v>
      </c>
      <c r="C251" s="192">
        <f>E107</f>
        <v>106.64500000000001</v>
      </c>
      <c r="D251" s="192">
        <f>(C6+E6+E6)</f>
        <v>0.5</v>
      </c>
      <c r="F251" s="155">
        <f>C251*D251</f>
        <v>53.322500000000005</v>
      </c>
      <c r="G251" s="155">
        <v>1.1000000000000001</v>
      </c>
      <c r="H251" s="155">
        <f>F251*G251</f>
        <v>58.654750000000007</v>
      </c>
    </row>
    <row r="252" spans="2:10" hidden="1"/>
    <row r="253" spans="2:10" hidden="1"/>
    <row r="254" spans="2:10" hidden="1"/>
    <row r="255" spans="2:10" hidden="1"/>
    <row r="256" spans="2:10" hidden="1"/>
    <row r="257" hidden="1"/>
    <row r="258" hidden="1"/>
    <row r="259" hidden="1"/>
    <row r="260" hidden="1"/>
    <row r="261" hidden="1"/>
    <row r="262" hidden="1"/>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426AF-2DBD-476D-AF31-F265F53016A8}">
  <dimension ref="A1:T44"/>
  <sheetViews>
    <sheetView workbookViewId="0">
      <selection activeCell="B36" sqref="B36"/>
    </sheetView>
  </sheetViews>
  <sheetFormatPr defaultColWidth="9.109375" defaultRowHeight="14.4"/>
  <cols>
    <col min="1" max="1" width="19.5546875" style="1" bestFit="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2.33203125" style="1" customWidth="1"/>
    <col min="11" max="11" width="12.33203125" style="1" bestFit="1" customWidth="1"/>
    <col min="12" max="12" width="11.33203125" style="1" customWidth="1"/>
    <col min="13" max="13" width="11.5546875" style="1" bestFit="1" customWidth="1"/>
    <col min="14" max="14" width="10.88671875" style="1" customWidth="1"/>
    <col min="15" max="15" width="11.5546875" style="1" bestFit="1" customWidth="1"/>
    <col min="16" max="16384" width="9.109375" style="1"/>
  </cols>
  <sheetData>
    <row r="1" spans="1:20">
      <c r="A1" s="1" t="s">
        <v>437</v>
      </c>
      <c r="F1" s="684" t="s">
        <v>438</v>
      </c>
      <c r="G1" s="684"/>
      <c r="H1" s="2" t="s">
        <v>1</v>
      </c>
      <c r="I1" s="1" t="s">
        <v>283</v>
      </c>
      <c r="J1" s="265" t="s">
        <v>312</v>
      </c>
      <c r="K1" s="1" t="s">
        <v>306</v>
      </c>
      <c r="L1" s="1" t="s">
        <v>307</v>
      </c>
      <c r="M1" s="2" t="s">
        <v>310</v>
      </c>
      <c r="N1" s="265" t="s">
        <v>168</v>
      </c>
      <c r="R1" s="265" t="s">
        <v>1</v>
      </c>
      <c r="S1" s="265" t="s">
        <v>336</v>
      </c>
    </row>
    <row r="2" spans="1:20">
      <c r="J2" s="265"/>
      <c r="P2" s="1" t="s">
        <v>313</v>
      </c>
      <c r="T2" s="244"/>
    </row>
    <row r="3" spans="1:20">
      <c r="A3" s="2" t="s">
        <v>0</v>
      </c>
      <c r="B3" s="2"/>
      <c r="C3" s="2" t="s">
        <v>1</v>
      </c>
      <c r="D3" s="2"/>
      <c r="E3" s="2"/>
      <c r="F3" s="1" t="s">
        <v>439</v>
      </c>
      <c r="H3" s="1">
        <v>16.43</v>
      </c>
      <c r="I3" s="1">
        <v>11.35</v>
      </c>
      <c r="K3" s="1">
        <v>14.95</v>
      </c>
      <c r="L3" s="1">
        <v>1.8</v>
      </c>
      <c r="N3" s="2">
        <v>5.27</v>
      </c>
      <c r="O3" s="2"/>
    </row>
    <row r="4" spans="1:20">
      <c r="F4" s="1" t="s">
        <v>305</v>
      </c>
      <c r="H4" s="1">
        <v>16.5</v>
      </c>
      <c r="I4" s="1">
        <v>12.42</v>
      </c>
      <c r="K4" s="1">
        <v>14.95</v>
      </c>
      <c r="L4" s="1">
        <v>1.8</v>
      </c>
      <c r="N4" s="2">
        <v>5.27</v>
      </c>
    </row>
    <row r="5" spans="1:20">
      <c r="A5" s="1" t="s">
        <v>440</v>
      </c>
      <c r="C5" s="1">
        <f>96.95*1.1</f>
        <v>106.64500000000001</v>
      </c>
      <c r="F5" s="1" t="s">
        <v>332</v>
      </c>
      <c r="H5" s="1">
        <v>6.67</v>
      </c>
      <c r="I5" s="1">
        <v>11.3</v>
      </c>
      <c r="J5" s="265"/>
      <c r="K5" s="1">
        <f>(10.65+K4)/2</f>
        <v>12.8</v>
      </c>
      <c r="L5" s="1">
        <v>1.8</v>
      </c>
      <c r="N5" s="2">
        <v>5.27</v>
      </c>
    </row>
    <row r="6" spans="1:20">
      <c r="J6" s="265"/>
      <c r="P6" s="1" t="s">
        <v>314</v>
      </c>
    </row>
    <row r="7" spans="1:20">
      <c r="J7" s="265"/>
    </row>
    <row r="8" spans="1:20">
      <c r="J8" s="265"/>
    </row>
    <row r="10" spans="1:20">
      <c r="P10" s="1" t="s">
        <v>315</v>
      </c>
    </row>
    <row r="12" spans="1:20">
      <c r="A12" s="1" t="s">
        <v>327</v>
      </c>
      <c r="B12" s="1">
        <v>91.85</v>
      </c>
      <c r="F12" s="244" t="s">
        <v>329</v>
      </c>
      <c r="G12" s="244"/>
      <c r="J12" s="265"/>
    </row>
    <row r="13" spans="1:20">
      <c r="J13" s="265"/>
    </row>
    <row r="14" spans="1:20">
      <c r="A14" s="243" t="s">
        <v>8</v>
      </c>
      <c r="B14" s="1">
        <v>4.5</v>
      </c>
      <c r="F14" s="2" t="s">
        <v>304</v>
      </c>
      <c r="G14" s="2"/>
      <c r="H14" s="2" t="s">
        <v>1</v>
      </c>
      <c r="I14" s="1" t="s">
        <v>283</v>
      </c>
      <c r="J14" s="265" t="s">
        <v>312</v>
      </c>
      <c r="K14" s="1" t="s">
        <v>306</v>
      </c>
      <c r="L14" s="1" t="s">
        <v>307</v>
      </c>
      <c r="M14" s="2" t="s">
        <v>310</v>
      </c>
      <c r="N14" s="265" t="s">
        <v>168</v>
      </c>
      <c r="P14" s="1" t="s">
        <v>316</v>
      </c>
    </row>
    <row r="15" spans="1:20">
      <c r="A15" s="243" t="s">
        <v>308</v>
      </c>
      <c r="B15" s="1">
        <v>1</v>
      </c>
    </row>
    <row r="16" spans="1:20">
      <c r="A16" s="243" t="s">
        <v>311</v>
      </c>
      <c r="B16" s="1">
        <v>8.5</v>
      </c>
      <c r="F16" s="1" t="s">
        <v>330</v>
      </c>
    </row>
    <row r="17" spans="1:6">
      <c r="F17" s="1" t="s">
        <v>331</v>
      </c>
    </row>
    <row r="18" spans="1:6">
      <c r="A18" s="1" t="s">
        <v>309</v>
      </c>
      <c r="F18" s="1" t="s">
        <v>305</v>
      </c>
    </row>
    <row r="19" spans="1:6">
      <c r="F19" s="1" t="s">
        <v>332</v>
      </c>
    </row>
    <row r="20" spans="1:6">
      <c r="A20" s="243" t="s">
        <v>8</v>
      </c>
    </row>
    <row r="21" spans="1:6">
      <c r="A21" s="243" t="s">
        <v>308</v>
      </c>
      <c r="F21" s="1" t="str">
        <f>A12</f>
        <v>Gabion Wall Type 2</v>
      </c>
    </row>
    <row r="22" spans="1:6">
      <c r="A22" s="243" t="s">
        <v>311</v>
      </c>
    </row>
    <row r="23" spans="1:6">
      <c r="F23" s="1" t="s">
        <v>439</v>
      </c>
    </row>
    <row r="24" spans="1:6">
      <c r="A24" s="1" t="s">
        <v>328</v>
      </c>
      <c r="F24" s="1" t="s">
        <v>305</v>
      </c>
    </row>
    <row r="25" spans="1:6">
      <c r="F25" s="1" t="s">
        <v>413</v>
      </c>
    </row>
    <row r="26" spans="1:6">
      <c r="A26" s="243" t="s">
        <v>8</v>
      </c>
      <c r="F26" s="1" t="s">
        <v>414</v>
      </c>
    </row>
    <row r="27" spans="1:6">
      <c r="A27" s="243" t="s">
        <v>308</v>
      </c>
      <c r="F27" s="1" t="s">
        <v>350</v>
      </c>
    </row>
    <row r="28" spans="1:6">
      <c r="A28" s="243" t="s">
        <v>311</v>
      </c>
      <c r="F28" s="1" t="s">
        <v>355</v>
      </c>
    </row>
    <row r="30" spans="1:6">
      <c r="F30" s="1" t="str">
        <f>A18</f>
        <v>Gabion Wall Type 3</v>
      </c>
    </row>
    <row r="32" spans="1:6">
      <c r="F32" s="1" t="s">
        <v>349</v>
      </c>
    </row>
    <row r="33" spans="6:6">
      <c r="F33" s="1" t="s">
        <v>350</v>
      </c>
    </row>
    <row r="34" spans="6:6">
      <c r="F34" s="1" t="s">
        <v>355</v>
      </c>
    </row>
    <row r="38" spans="6:6">
      <c r="F38" s="1" t="str">
        <f>A24</f>
        <v>Gabion Wall Type 5</v>
      </c>
    </row>
    <row r="40" spans="6:6">
      <c r="F40" s="1" t="s">
        <v>349</v>
      </c>
    </row>
    <row r="41" spans="6:6">
      <c r="F41" s="1" t="s">
        <v>350</v>
      </c>
    </row>
    <row r="42" spans="6:6">
      <c r="F42" s="1" t="s">
        <v>351</v>
      </c>
    </row>
    <row r="43" spans="6:6">
      <c r="F43" s="1" t="s">
        <v>352</v>
      </c>
    </row>
    <row r="44" spans="6:6">
      <c r="F44" s="1" t="s">
        <v>353</v>
      </c>
    </row>
  </sheetData>
  <mergeCells count="1">
    <mergeCell ref="F1:G1"/>
  </mergeCells>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M37"/>
  <sheetViews>
    <sheetView showGridLines="0" view="pageBreakPreview" zoomScaleSheetLayoutView="100" workbookViewId="0">
      <selection sqref="A1:F9"/>
    </sheetView>
  </sheetViews>
  <sheetFormatPr defaultColWidth="9.109375" defaultRowHeight="13.2"/>
  <cols>
    <col min="1" max="1" width="5.6640625" style="20" customWidth="1"/>
    <col min="2" max="2" width="40.6640625" style="21" customWidth="1"/>
    <col min="3" max="3" width="6.6640625" style="20" customWidth="1"/>
    <col min="4" max="4" width="8.6640625" style="22" customWidth="1"/>
    <col min="5" max="5" width="13.33203125" style="23" customWidth="1"/>
    <col min="6" max="6" width="33" style="23" customWidth="1"/>
    <col min="7" max="7" width="1.6640625" style="21" customWidth="1"/>
    <col min="8" max="8" width="17.5546875" style="24" customWidth="1"/>
    <col min="9" max="9" width="13.44140625" style="25" bestFit="1" customWidth="1"/>
    <col min="10" max="10" width="11.6640625" style="24" bestFit="1" customWidth="1"/>
    <col min="11" max="11" width="12.44140625" style="21" bestFit="1" customWidth="1"/>
    <col min="12" max="12" width="13.5546875" style="21" customWidth="1"/>
    <col min="13" max="13" width="14.109375" style="21" customWidth="1"/>
    <col min="14" max="16384" width="9.109375" style="21"/>
  </cols>
  <sheetData>
    <row r="1" spans="1:13" customFormat="1" ht="15.6">
      <c r="A1" s="608"/>
      <c r="B1" s="609"/>
      <c r="C1" s="609"/>
      <c r="D1" s="609"/>
      <c r="E1" s="609"/>
      <c r="F1" s="610"/>
      <c r="G1" s="546"/>
    </row>
    <row r="2" spans="1:13" customFormat="1" ht="35.25" customHeight="1">
      <c r="A2" s="611" t="s">
        <v>873</v>
      </c>
      <c r="B2" s="612"/>
      <c r="C2" s="612"/>
      <c r="D2" s="612"/>
      <c r="E2" s="612"/>
      <c r="F2" s="613"/>
    </row>
    <row r="3" spans="1:13" customFormat="1" ht="4.5" customHeight="1" thickBot="1">
      <c r="A3" s="548"/>
      <c r="B3" s="549"/>
      <c r="C3" s="549"/>
      <c r="D3" s="549"/>
      <c r="E3" s="550"/>
      <c r="F3" s="551"/>
    </row>
    <row r="4" spans="1:13" customFormat="1" ht="15" thickBot="1">
      <c r="A4" s="552"/>
      <c r="B4" s="3" t="s">
        <v>11</v>
      </c>
      <c r="C4" s="3"/>
      <c r="D4" s="4"/>
      <c r="E4" s="5"/>
      <c r="F4" s="553" t="s">
        <v>12</v>
      </c>
    </row>
    <row r="5" spans="1:13" s="8" customFormat="1" ht="24.9" customHeight="1">
      <c r="A5" s="6"/>
      <c r="B5" s="614" t="s">
        <v>635</v>
      </c>
      <c r="C5" s="614"/>
      <c r="D5" s="614"/>
      <c r="E5" s="615"/>
      <c r="F5" s="7">
        <f>'Bill 2.1'!G14</f>
        <v>0</v>
      </c>
      <c r="H5" s="9"/>
      <c r="I5" s="10"/>
      <c r="J5" s="9"/>
      <c r="L5" s="11"/>
    </row>
    <row r="6" spans="1:13" s="8" customFormat="1" ht="17.399999999999999" customHeight="1">
      <c r="A6" s="6"/>
      <c r="B6" s="629" t="s">
        <v>14</v>
      </c>
      <c r="C6" s="629"/>
      <c r="D6" s="629"/>
      <c r="E6" s="630"/>
      <c r="F6" s="7">
        <f>'Bill 2.2'!G18</f>
        <v>0</v>
      </c>
      <c r="H6" s="9"/>
      <c r="I6" s="10"/>
      <c r="J6" s="9"/>
      <c r="L6" s="11"/>
    </row>
    <row r="7" spans="1:13" s="8" customFormat="1" ht="24.9" customHeight="1">
      <c r="A7" s="6"/>
      <c r="B7" s="629" t="s">
        <v>636</v>
      </c>
      <c r="C7" s="629"/>
      <c r="D7" s="629"/>
      <c r="E7" s="630"/>
      <c r="F7" s="7">
        <f>'Bill 2.3'!G34</f>
        <v>0</v>
      </c>
      <c r="H7" s="9"/>
      <c r="I7" s="10"/>
      <c r="J7" s="9"/>
      <c r="L7" s="11"/>
    </row>
    <row r="8" spans="1:13" s="8" customFormat="1" ht="20.399999999999999" customHeight="1" thickBot="1">
      <c r="A8" s="6"/>
      <c r="B8" s="12" t="s">
        <v>637</v>
      </c>
      <c r="C8" s="13"/>
      <c r="D8" s="13"/>
      <c r="E8" s="13"/>
      <c r="F8" s="7">
        <f>'Bill 2.4'!G19</f>
        <v>0</v>
      </c>
      <c r="H8" s="9"/>
      <c r="I8" s="10"/>
      <c r="J8" s="9"/>
      <c r="L8" s="11"/>
    </row>
    <row r="9" spans="1:13" s="8" customFormat="1" ht="24.9" customHeight="1" thickBot="1">
      <c r="A9" s="14"/>
      <c r="B9" s="616" t="s">
        <v>17</v>
      </c>
      <c r="C9" s="616"/>
      <c r="D9" s="616"/>
      <c r="E9" s="617"/>
      <c r="F9" s="15">
        <f>SUM(F5:F8)</f>
        <v>0</v>
      </c>
      <c r="H9" s="9"/>
      <c r="I9" s="16"/>
      <c r="J9" s="9"/>
      <c r="K9" s="11"/>
      <c r="M9" s="9"/>
    </row>
    <row r="10" spans="1:13" s="8" customFormat="1">
      <c r="A10" s="17"/>
      <c r="C10" s="17"/>
      <c r="D10" s="18"/>
      <c r="E10" s="19"/>
      <c r="F10" s="19"/>
      <c r="H10" s="9"/>
      <c r="I10" s="10"/>
      <c r="J10" s="9"/>
    </row>
    <row r="11" spans="1:13" s="8" customFormat="1">
      <c r="A11" s="17"/>
      <c r="C11" s="17"/>
      <c r="D11" s="18"/>
      <c r="E11" s="19"/>
      <c r="F11" s="19"/>
      <c r="H11" s="9"/>
      <c r="I11" s="10"/>
      <c r="J11" s="9"/>
    </row>
    <row r="12" spans="1:13" s="8" customFormat="1">
      <c r="A12" s="17"/>
      <c r="C12" s="17"/>
      <c r="D12" s="18"/>
      <c r="E12" s="19"/>
      <c r="F12" s="19"/>
      <c r="H12" s="9"/>
      <c r="I12" s="10"/>
      <c r="J12" s="9"/>
    </row>
    <row r="13" spans="1:13" s="8" customFormat="1">
      <c r="A13" s="17"/>
      <c r="C13" s="17"/>
      <c r="D13" s="18"/>
      <c r="E13" s="19"/>
      <c r="F13" s="19"/>
      <c r="H13" s="9"/>
      <c r="I13" s="10"/>
      <c r="J13" s="9"/>
    </row>
    <row r="14" spans="1:13" s="8" customFormat="1">
      <c r="A14" s="17"/>
      <c r="C14" s="17"/>
      <c r="D14" s="18"/>
      <c r="E14" s="19"/>
      <c r="F14" s="19"/>
      <c r="H14" s="9"/>
      <c r="I14" s="10"/>
      <c r="J14" s="9"/>
    </row>
    <row r="15" spans="1:13" s="8" customFormat="1">
      <c r="A15" s="17"/>
      <c r="C15" s="17"/>
      <c r="D15" s="18"/>
      <c r="E15" s="19"/>
      <c r="F15" s="19"/>
      <c r="H15" s="9"/>
      <c r="I15" s="10"/>
      <c r="J15" s="9"/>
    </row>
    <row r="16" spans="1:13" s="8" customFormat="1">
      <c r="A16" s="17"/>
      <c r="C16" s="17"/>
      <c r="D16" s="18"/>
      <c r="E16" s="19"/>
      <c r="F16" s="19"/>
      <c r="H16" s="9"/>
      <c r="I16" s="10"/>
      <c r="J16" s="9"/>
    </row>
    <row r="17" spans="1:10" s="8" customFormat="1">
      <c r="A17" s="17"/>
      <c r="C17" s="17"/>
      <c r="D17" s="18"/>
      <c r="E17" s="19"/>
      <c r="F17" s="19"/>
      <c r="H17" s="9"/>
      <c r="I17" s="10"/>
      <c r="J17" s="9"/>
    </row>
    <row r="18" spans="1:10" s="8" customFormat="1">
      <c r="A18" s="17"/>
      <c r="C18" s="17"/>
      <c r="D18" s="18"/>
      <c r="E18" s="19"/>
      <c r="F18" s="19"/>
      <c r="H18" s="9"/>
      <c r="I18" s="10"/>
      <c r="J18" s="9"/>
    </row>
    <row r="19" spans="1:10" s="8" customFormat="1">
      <c r="A19" s="17"/>
      <c r="C19" s="17"/>
      <c r="D19" s="18"/>
      <c r="E19" s="19"/>
      <c r="F19" s="19"/>
      <c r="H19" s="9"/>
      <c r="I19" s="10"/>
      <c r="J19" s="9"/>
    </row>
    <row r="20" spans="1:10" s="8" customFormat="1">
      <c r="A20" s="17"/>
      <c r="C20" s="17"/>
      <c r="D20" s="18"/>
      <c r="E20" s="19"/>
      <c r="F20" s="19"/>
      <c r="H20" s="9"/>
      <c r="I20" s="10"/>
      <c r="J20" s="9"/>
    </row>
    <row r="21" spans="1:10" s="8" customFormat="1">
      <c r="A21" s="17"/>
      <c r="C21" s="17"/>
      <c r="D21" s="18"/>
      <c r="E21" s="19"/>
      <c r="F21" s="19"/>
      <c r="H21" s="9"/>
      <c r="I21" s="10"/>
      <c r="J21" s="9"/>
    </row>
    <row r="22" spans="1:10" s="8" customFormat="1">
      <c r="A22" s="17"/>
      <c r="C22" s="17"/>
      <c r="D22" s="18"/>
      <c r="E22" s="19"/>
      <c r="F22" s="19"/>
      <c r="H22" s="9"/>
      <c r="I22" s="10"/>
      <c r="J22" s="9"/>
    </row>
    <row r="23" spans="1:10" s="8" customFormat="1">
      <c r="A23" s="17"/>
      <c r="C23" s="17"/>
      <c r="D23" s="18"/>
      <c r="E23" s="19"/>
      <c r="F23" s="19"/>
      <c r="H23" s="9"/>
      <c r="I23" s="10"/>
      <c r="J23" s="9"/>
    </row>
    <row r="24" spans="1:10" s="8" customFormat="1">
      <c r="A24" s="17"/>
      <c r="C24" s="17"/>
      <c r="D24" s="18"/>
      <c r="E24" s="19"/>
      <c r="F24" s="19"/>
      <c r="H24" s="9"/>
      <c r="I24" s="10"/>
      <c r="J24" s="9"/>
    </row>
    <row r="25" spans="1:10" s="8" customFormat="1">
      <c r="A25" s="17"/>
      <c r="C25" s="17"/>
      <c r="D25" s="18"/>
      <c r="E25" s="19"/>
      <c r="F25" s="19"/>
      <c r="H25" s="9"/>
      <c r="I25" s="10"/>
      <c r="J25" s="9"/>
    </row>
    <row r="26" spans="1:10" s="8" customFormat="1">
      <c r="A26" s="17"/>
      <c r="C26" s="17"/>
      <c r="D26" s="18"/>
      <c r="E26" s="19"/>
      <c r="F26" s="19"/>
      <c r="H26" s="9"/>
      <c r="I26" s="10"/>
      <c r="J26" s="9"/>
    </row>
    <row r="27" spans="1:10" s="8" customFormat="1">
      <c r="A27" s="17"/>
      <c r="C27" s="17"/>
      <c r="D27" s="18"/>
      <c r="E27" s="19"/>
      <c r="F27" s="19"/>
      <c r="H27" s="9"/>
      <c r="I27" s="10"/>
      <c r="J27" s="9"/>
    </row>
    <row r="28" spans="1:10" s="8" customFormat="1">
      <c r="A28" s="17"/>
      <c r="C28" s="17"/>
      <c r="D28" s="18"/>
      <c r="E28" s="19"/>
      <c r="F28" s="19"/>
      <c r="H28" s="9"/>
      <c r="I28" s="10"/>
      <c r="J28" s="9"/>
    </row>
    <row r="29" spans="1:10" s="8" customFormat="1">
      <c r="A29" s="17"/>
      <c r="C29" s="17"/>
      <c r="D29" s="18"/>
      <c r="E29" s="19"/>
      <c r="F29" s="19"/>
      <c r="H29" s="9"/>
      <c r="I29" s="10"/>
      <c r="J29" s="9"/>
    </row>
    <row r="30" spans="1:10" s="8" customFormat="1">
      <c r="A30" s="17"/>
      <c r="C30" s="17"/>
      <c r="D30" s="18"/>
      <c r="E30" s="19"/>
      <c r="F30" s="19"/>
      <c r="H30" s="9"/>
      <c r="I30" s="10"/>
      <c r="J30" s="9"/>
    </row>
    <row r="31" spans="1:10" s="8" customFormat="1">
      <c r="A31" s="17"/>
      <c r="C31" s="17"/>
      <c r="D31" s="18"/>
      <c r="E31" s="19"/>
      <c r="F31" s="19"/>
      <c r="H31" s="9"/>
      <c r="I31" s="10"/>
      <c r="J31" s="9"/>
    </row>
    <row r="32" spans="1:10" s="8" customFormat="1">
      <c r="A32" s="17"/>
      <c r="C32" s="17"/>
      <c r="D32" s="18"/>
      <c r="E32" s="19"/>
      <c r="F32" s="19"/>
      <c r="H32" s="9"/>
      <c r="I32" s="10"/>
      <c r="J32" s="9"/>
    </row>
    <row r="33" spans="1:10" s="8" customFormat="1">
      <c r="A33" s="17"/>
      <c r="C33" s="17"/>
      <c r="D33" s="18"/>
      <c r="E33" s="19"/>
      <c r="F33" s="19"/>
      <c r="H33" s="9"/>
      <c r="I33" s="10"/>
      <c r="J33" s="9"/>
    </row>
    <row r="34" spans="1:10" s="8" customFormat="1">
      <c r="A34" s="17"/>
      <c r="C34" s="17"/>
      <c r="D34" s="18"/>
      <c r="E34" s="19"/>
      <c r="F34" s="19"/>
      <c r="H34" s="9"/>
      <c r="I34" s="10"/>
      <c r="J34" s="9"/>
    </row>
    <row r="35" spans="1:10" s="8" customFormat="1">
      <c r="A35" s="17"/>
      <c r="C35" s="17"/>
      <c r="D35" s="18"/>
      <c r="E35" s="19"/>
      <c r="F35" s="19"/>
      <c r="H35" s="9"/>
      <c r="I35" s="10"/>
      <c r="J35" s="9"/>
    </row>
    <row r="36" spans="1:10" s="8" customFormat="1">
      <c r="A36" s="17"/>
      <c r="C36" s="17"/>
      <c r="D36" s="18"/>
      <c r="E36" s="19"/>
      <c r="F36" s="19"/>
      <c r="H36" s="9"/>
      <c r="I36" s="10"/>
      <c r="J36" s="9"/>
    </row>
    <row r="37" spans="1:10" s="8" customFormat="1">
      <c r="A37" s="17"/>
      <c r="C37" s="17"/>
      <c r="D37" s="18"/>
      <c r="E37" s="19"/>
      <c r="F37" s="19"/>
      <c r="H37" s="9"/>
      <c r="I37" s="10"/>
      <c r="J37" s="9"/>
    </row>
  </sheetData>
  <mergeCells count="6">
    <mergeCell ref="B9:E9"/>
    <mergeCell ref="A1:F1"/>
    <mergeCell ref="A2:F2"/>
    <mergeCell ref="B5:E5"/>
    <mergeCell ref="B6:E6"/>
    <mergeCell ref="B7:E7"/>
  </mergeCells>
  <printOptions horizontalCentered="1"/>
  <pageMargins left="0.75" right="0.5" top="0.5" bottom="0.5" header="0" footer="0"/>
  <pageSetup paperSize="9" scale="8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1E52F-4054-4161-B9F9-E7E6D08DFEE1}">
  <sheetPr>
    <tabColor rgb="FF00B050"/>
  </sheetPr>
  <dimension ref="A1:R267"/>
  <sheetViews>
    <sheetView view="pageBreakPreview" zoomScale="90" zoomScaleNormal="100" zoomScaleSheetLayoutView="90" workbookViewId="0">
      <pane ySplit="2" topLeftCell="A88" activePane="bottomLeft" state="frozen"/>
      <selection activeCell="F9" sqref="F9"/>
      <selection pane="bottomLeft" activeCell="F9" sqref="F9"/>
    </sheetView>
  </sheetViews>
  <sheetFormatPr defaultColWidth="9.109375" defaultRowHeight="13.2"/>
  <cols>
    <col min="1" max="1" width="26.5546875" style="78" customWidth="1"/>
    <col min="2" max="5" width="10.6640625" style="78" customWidth="1"/>
    <col min="6" max="7" width="12.6640625" style="78" customWidth="1"/>
    <col min="8" max="8" width="5.5546875" style="78" customWidth="1"/>
    <col min="9" max="10" width="12.6640625" style="78" customWidth="1"/>
    <col min="11" max="11" width="10.33203125" style="78" bestFit="1" customWidth="1"/>
    <col min="12" max="12" width="17.88671875" style="78" bestFit="1" customWidth="1"/>
    <col min="13" max="15" width="9.109375" style="78"/>
    <col min="16" max="16" width="11.109375" style="78" bestFit="1" customWidth="1"/>
    <col min="17" max="16384" width="9.109375" style="78"/>
  </cols>
  <sheetData>
    <row r="1" spans="1:12" ht="20.100000000000001" customHeight="1">
      <c r="A1" s="662" t="s">
        <v>398</v>
      </c>
      <c r="B1" s="663"/>
      <c r="C1" s="663"/>
      <c r="D1" s="663"/>
      <c r="E1" s="663"/>
      <c r="F1" s="663"/>
      <c r="G1" s="663"/>
      <c r="H1" s="663"/>
      <c r="I1" s="663"/>
      <c r="J1" s="664"/>
    </row>
    <row r="2" spans="1:12" s="81" customFormat="1" ht="30" customHeight="1">
      <c r="A2" s="79"/>
      <c r="B2" s="80" t="s">
        <v>136</v>
      </c>
      <c r="C2" s="80" t="s">
        <v>137</v>
      </c>
      <c r="D2" s="80" t="s">
        <v>9</v>
      </c>
      <c r="E2" s="80" t="s">
        <v>138</v>
      </c>
      <c r="F2" s="80" t="s">
        <v>139</v>
      </c>
      <c r="G2" s="80" t="s">
        <v>140</v>
      </c>
      <c r="H2" s="80" t="s">
        <v>141</v>
      </c>
      <c r="I2" s="80" t="s">
        <v>142</v>
      </c>
      <c r="J2" s="80" t="s">
        <v>143</v>
      </c>
      <c r="L2" s="82"/>
    </row>
    <row r="3" spans="1:12" ht="24.9" customHeight="1">
      <c r="A3" s="665" t="s">
        <v>144</v>
      </c>
      <c r="B3" s="666"/>
      <c r="C3" s="666"/>
      <c r="D3" s="666"/>
      <c r="E3" s="666"/>
      <c r="F3" s="666"/>
      <c r="G3" s="666"/>
      <c r="H3" s="666"/>
      <c r="I3" s="666"/>
      <c r="J3" s="667"/>
    </row>
    <row r="4" spans="1:12" ht="15">
      <c r="A4" s="668" t="s">
        <v>145</v>
      </c>
      <c r="B4" s="669"/>
      <c r="C4" s="669"/>
      <c r="D4" s="669"/>
      <c r="E4" s="669"/>
      <c r="F4" s="670"/>
      <c r="G4" s="83"/>
      <c r="H4" s="84"/>
      <c r="I4" s="83"/>
      <c r="J4" s="83"/>
    </row>
    <row r="5" spans="1:12" ht="15">
      <c r="A5" s="272" t="str">
        <f>'4Sheet1'!F1</f>
        <v>Counterfort</v>
      </c>
      <c r="B5" s="86"/>
      <c r="C5" s="87"/>
      <c r="D5" s="88"/>
      <c r="E5" s="87"/>
      <c r="F5" s="86"/>
      <c r="G5" s="87"/>
      <c r="H5" s="87"/>
      <c r="I5" s="87"/>
      <c r="J5" s="89"/>
      <c r="L5" s="90"/>
    </row>
    <row r="6" spans="1:12" ht="15">
      <c r="A6" s="273" t="str">
        <f>'4Sheet1'!F3</f>
        <v>~CS01</v>
      </c>
      <c r="B6" s="91">
        <f>'4Sheet1'!H3</f>
        <v>2.36</v>
      </c>
      <c r="C6" s="91">
        <f>'4Sheet1'!I3</f>
        <v>13.53</v>
      </c>
      <c r="D6" s="88"/>
      <c r="E6" s="87"/>
      <c r="F6" s="86">
        <f>B6*C6</f>
        <v>31.930799999999998</v>
      </c>
      <c r="G6" s="87"/>
      <c r="H6" s="274" t="s">
        <v>119</v>
      </c>
      <c r="I6" s="89">
        <f>F6*1.1</f>
        <v>35.12388</v>
      </c>
      <c r="J6" s="255">
        <f>ROUNDUP(I6,2)</f>
        <v>35.129999999999995</v>
      </c>
      <c r="L6" s="90"/>
    </row>
    <row r="7" spans="1:12" ht="15">
      <c r="A7" s="273" t="str">
        <f>'4Sheet1'!F4</f>
        <v>CS01-CS02</v>
      </c>
      <c r="B7" s="91">
        <f>'4Sheet1'!H4</f>
        <v>4.8899999999999997</v>
      </c>
      <c r="C7" s="91">
        <f>'4Sheet1'!I4</f>
        <v>12.625</v>
      </c>
      <c r="D7" s="88"/>
      <c r="E7" s="87"/>
      <c r="F7" s="86">
        <f t="shared" ref="F7:F36" si="0">B7*C7</f>
        <v>61.736249999999998</v>
      </c>
      <c r="G7" s="87"/>
      <c r="H7" s="274" t="s">
        <v>119</v>
      </c>
      <c r="I7" s="89">
        <f t="shared" ref="I7:I36" si="1">F7*1.1</f>
        <v>67.909875</v>
      </c>
      <c r="J7" s="255">
        <f t="shared" ref="J7:J36" si="2">ROUNDUP(I7,2)</f>
        <v>67.910000000000011</v>
      </c>
      <c r="L7" s="90"/>
    </row>
    <row r="8" spans="1:12" ht="15">
      <c r="A8" s="273" t="str">
        <f>'4Sheet1'!F5</f>
        <v>CS02-CS03</v>
      </c>
      <c r="B8" s="91">
        <f>'4Sheet1'!H5</f>
        <v>7.82</v>
      </c>
      <c r="C8" s="91">
        <f>'4Sheet1'!I5</f>
        <v>12.31</v>
      </c>
      <c r="D8" s="88"/>
      <c r="E8" s="87"/>
      <c r="F8" s="86">
        <f t="shared" si="0"/>
        <v>96.264200000000002</v>
      </c>
      <c r="G8" s="87"/>
      <c r="H8" s="274" t="s">
        <v>119</v>
      </c>
      <c r="I8" s="89">
        <f t="shared" si="1"/>
        <v>105.89062000000001</v>
      </c>
      <c r="J8" s="255">
        <f t="shared" si="2"/>
        <v>105.9</v>
      </c>
      <c r="L8" s="90"/>
    </row>
    <row r="9" spans="1:12" ht="15">
      <c r="A9" s="273" t="str">
        <f>'4Sheet1'!F6</f>
        <v>CS03-CS04</v>
      </c>
      <c r="B9" s="91">
        <f>'4Sheet1'!H6</f>
        <v>9</v>
      </c>
      <c r="C9" s="91">
        <f>'4Sheet1'!I6</f>
        <v>12.925000000000001</v>
      </c>
      <c r="D9" s="88"/>
      <c r="E9" s="87"/>
      <c r="F9" s="86">
        <f t="shared" si="0"/>
        <v>116.325</v>
      </c>
      <c r="G9" s="87"/>
      <c r="H9" s="274" t="s">
        <v>119</v>
      </c>
      <c r="I9" s="89">
        <f t="shared" si="1"/>
        <v>127.95750000000001</v>
      </c>
      <c r="J9" s="255">
        <f t="shared" si="2"/>
        <v>127.96000000000001</v>
      </c>
      <c r="L9" s="90"/>
    </row>
    <row r="10" spans="1:12" ht="15">
      <c r="A10" s="273" t="str">
        <f>'4Sheet1'!F7</f>
        <v>CS04-CS05</v>
      </c>
      <c r="B10" s="91">
        <f>'4Sheet1'!H7</f>
        <v>10.130000000000001</v>
      </c>
      <c r="C10" s="91">
        <f>'4Sheet1'!I7</f>
        <v>12.725</v>
      </c>
      <c r="D10" s="88"/>
      <c r="E10" s="87"/>
      <c r="F10" s="86">
        <f t="shared" si="0"/>
        <v>128.90425000000002</v>
      </c>
      <c r="G10" s="87"/>
      <c r="H10" s="274" t="s">
        <v>119</v>
      </c>
      <c r="I10" s="89">
        <f t="shared" si="1"/>
        <v>141.79467500000004</v>
      </c>
      <c r="J10" s="255">
        <f t="shared" si="2"/>
        <v>141.79999999999998</v>
      </c>
      <c r="L10" s="90"/>
    </row>
    <row r="11" spans="1:12" ht="15">
      <c r="A11" s="273" t="str">
        <f>'4Sheet1'!F8</f>
        <v>CS05-CS07</v>
      </c>
      <c r="B11" s="91">
        <f>'4Sheet1'!H8</f>
        <v>20.22</v>
      </c>
      <c r="C11" s="91">
        <f>'4Sheet1'!I8</f>
        <v>12.475</v>
      </c>
      <c r="D11" s="88"/>
      <c r="E11" s="87"/>
      <c r="F11" s="86">
        <f t="shared" si="0"/>
        <v>252.24449999999999</v>
      </c>
      <c r="G11" s="87"/>
      <c r="H11" s="274" t="s">
        <v>119</v>
      </c>
      <c r="I11" s="89">
        <f t="shared" si="1"/>
        <v>277.46895000000001</v>
      </c>
      <c r="J11" s="255">
        <f t="shared" si="2"/>
        <v>277.46999999999997</v>
      </c>
      <c r="L11" s="90"/>
    </row>
    <row r="12" spans="1:12" ht="15">
      <c r="A12" s="273" t="str">
        <f>'4Sheet1'!F9</f>
        <v>CS07-CS08</v>
      </c>
      <c r="B12" s="91">
        <f>'4Sheet1'!H9</f>
        <v>11.69</v>
      </c>
      <c r="C12" s="91">
        <f>'4Sheet1'!I9</f>
        <v>14.1</v>
      </c>
      <c r="D12" s="88"/>
      <c r="E12" s="87"/>
      <c r="F12" s="86">
        <f t="shared" si="0"/>
        <v>164.82899999999998</v>
      </c>
      <c r="G12" s="87"/>
      <c r="H12" s="274" t="s">
        <v>119</v>
      </c>
      <c r="I12" s="89">
        <f t="shared" si="1"/>
        <v>181.31189999999998</v>
      </c>
      <c r="J12" s="255">
        <f t="shared" si="2"/>
        <v>181.32</v>
      </c>
      <c r="L12" s="90"/>
    </row>
    <row r="13" spans="1:12" ht="15">
      <c r="A13" s="273" t="str">
        <f>'4Sheet1'!F10</f>
        <v>CS08~</v>
      </c>
      <c r="B13" s="91">
        <f>'4Sheet1'!H10</f>
        <v>16.8</v>
      </c>
      <c r="C13" s="91">
        <f>'4Sheet1'!I10</f>
        <v>15.75</v>
      </c>
      <c r="D13" s="88"/>
      <c r="E13" s="87"/>
      <c r="F13" s="86">
        <f t="shared" si="0"/>
        <v>264.60000000000002</v>
      </c>
      <c r="G13" s="87"/>
      <c r="H13" s="274" t="s">
        <v>119</v>
      </c>
      <c r="I13" s="89">
        <f t="shared" si="1"/>
        <v>291.06000000000006</v>
      </c>
      <c r="J13" s="255">
        <f t="shared" si="2"/>
        <v>291.06</v>
      </c>
      <c r="L13" s="90"/>
    </row>
    <row r="14" spans="1:12" ht="15">
      <c r="A14" s="273">
        <f>'4Sheet1'!F14</f>
        <v>0</v>
      </c>
      <c r="B14" s="96"/>
      <c r="C14" s="86"/>
      <c r="D14" s="88"/>
      <c r="E14" s="87"/>
      <c r="F14" s="86">
        <f t="shared" si="0"/>
        <v>0</v>
      </c>
      <c r="G14" s="87"/>
      <c r="H14" s="274" t="s">
        <v>119</v>
      </c>
      <c r="I14" s="89">
        <f t="shared" si="1"/>
        <v>0</v>
      </c>
      <c r="J14" s="255">
        <f t="shared" si="2"/>
        <v>0</v>
      </c>
      <c r="L14" s="90"/>
    </row>
    <row r="15" spans="1:12" ht="15">
      <c r="A15" s="273">
        <f>'4Sheet1'!F15</f>
        <v>0</v>
      </c>
      <c r="B15" s="96"/>
      <c r="C15" s="86"/>
      <c r="D15" s="88"/>
      <c r="E15" s="87"/>
      <c r="F15" s="86">
        <f t="shared" si="0"/>
        <v>0</v>
      </c>
      <c r="G15" s="87"/>
      <c r="H15" s="274" t="s">
        <v>119</v>
      </c>
      <c r="I15" s="89">
        <f t="shared" si="1"/>
        <v>0</v>
      </c>
      <c r="J15" s="255">
        <f t="shared" si="2"/>
        <v>0</v>
      </c>
      <c r="L15" s="90"/>
    </row>
    <row r="16" spans="1:12" ht="15">
      <c r="A16" s="273">
        <f>'4Sheet1'!F16</f>
        <v>0</v>
      </c>
      <c r="B16" s="96"/>
      <c r="C16" s="86"/>
      <c r="D16" s="88"/>
      <c r="E16" s="87"/>
      <c r="F16" s="86">
        <f t="shared" si="0"/>
        <v>0</v>
      </c>
      <c r="G16" s="87"/>
      <c r="H16" s="274" t="s">
        <v>119</v>
      </c>
      <c r="I16" s="89">
        <f t="shared" si="1"/>
        <v>0</v>
      </c>
      <c r="J16" s="255">
        <f t="shared" si="2"/>
        <v>0</v>
      </c>
      <c r="L16" s="90"/>
    </row>
    <row r="17" spans="1:12" ht="15">
      <c r="A17" s="273"/>
      <c r="B17" s="96"/>
      <c r="C17" s="86"/>
      <c r="D17" s="88"/>
      <c r="E17" s="87"/>
      <c r="F17" s="86"/>
      <c r="G17" s="87"/>
      <c r="H17" s="274"/>
      <c r="I17" s="89"/>
      <c r="J17" s="89"/>
      <c r="L17" s="90"/>
    </row>
    <row r="18" spans="1:12" ht="15">
      <c r="A18" s="273" t="str">
        <f>'4Sheet1'!F18</f>
        <v>Gabion Wall Type 2</v>
      </c>
      <c r="B18" s="96"/>
      <c r="C18" s="86"/>
      <c r="D18" s="88"/>
      <c r="E18" s="87"/>
      <c r="F18" s="86"/>
      <c r="G18" s="87"/>
      <c r="H18" s="274"/>
      <c r="I18" s="89"/>
      <c r="J18" s="89"/>
      <c r="L18" s="90"/>
    </row>
    <row r="19" spans="1:12" ht="15">
      <c r="A19" s="273" t="str">
        <f>'4Sheet1'!F20</f>
        <v>~CS01</v>
      </c>
      <c r="B19" s="96"/>
      <c r="C19" s="86"/>
      <c r="D19" s="88"/>
      <c r="E19" s="87"/>
      <c r="F19" s="86">
        <f t="shared" si="0"/>
        <v>0</v>
      </c>
      <c r="G19" s="87"/>
      <c r="H19" s="274" t="s">
        <v>119</v>
      </c>
      <c r="I19" s="89">
        <f t="shared" si="1"/>
        <v>0</v>
      </c>
      <c r="J19" s="255">
        <f t="shared" si="2"/>
        <v>0</v>
      </c>
      <c r="L19" s="90"/>
    </row>
    <row r="20" spans="1:12" ht="15">
      <c r="A20" s="273" t="str">
        <f>'4Sheet1'!F21</f>
        <v>CS01-CS02</v>
      </c>
      <c r="B20" s="96"/>
      <c r="C20" s="86"/>
      <c r="D20" s="88"/>
      <c r="E20" s="87"/>
      <c r="F20" s="86">
        <f t="shared" si="0"/>
        <v>0</v>
      </c>
      <c r="G20" s="87"/>
      <c r="H20" s="274" t="s">
        <v>119</v>
      </c>
      <c r="I20" s="89">
        <f t="shared" si="1"/>
        <v>0</v>
      </c>
      <c r="J20" s="255">
        <f t="shared" si="2"/>
        <v>0</v>
      </c>
      <c r="L20" s="90"/>
    </row>
    <row r="21" spans="1:12" ht="15">
      <c r="A21" s="273" t="str">
        <f>'4Sheet1'!F22</f>
        <v>CS02-CS03</v>
      </c>
      <c r="B21" s="96"/>
      <c r="C21" s="86"/>
      <c r="D21" s="88"/>
      <c r="E21" s="87"/>
      <c r="F21" s="86">
        <f t="shared" si="0"/>
        <v>0</v>
      </c>
      <c r="G21" s="87"/>
      <c r="H21" s="274" t="s">
        <v>119</v>
      </c>
      <c r="I21" s="89">
        <f t="shared" si="1"/>
        <v>0</v>
      </c>
      <c r="J21" s="255">
        <f t="shared" si="2"/>
        <v>0</v>
      </c>
      <c r="L21" s="90"/>
    </row>
    <row r="22" spans="1:12" ht="15">
      <c r="A22" s="273" t="str">
        <f>'4Sheet1'!F23</f>
        <v>CS03~</v>
      </c>
      <c r="B22" s="96"/>
      <c r="C22" s="86"/>
      <c r="D22" s="88"/>
      <c r="E22" s="87"/>
      <c r="F22" s="86">
        <f t="shared" si="0"/>
        <v>0</v>
      </c>
      <c r="G22" s="87"/>
      <c r="H22" s="274" t="s">
        <v>119</v>
      </c>
      <c r="I22" s="89">
        <f t="shared" si="1"/>
        <v>0</v>
      </c>
      <c r="J22" s="255">
        <f t="shared" si="2"/>
        <v>0</v>
      </c>
      <c r="L22" s="90"/>
    </row>
    <row r="23" spans="1:12" ht="15">
      <c r="A23" s="273"/>
      <c r="B23" s="96"/>
      <c r="C23" s="86"/>
      <c r="D23" s="88"/>
      <c r="E23" s="87"/>
      <c r="F23" s="86"/>
      <c r="G23" s="87"/>
      <c r="H23" s="274"/>
      <c r="I23" s="89"/>
      <c r="J23" s="89"/>
      <c r="L23" s="90"/>
    </row>
    <row r="24" spans="1:12" ht="15">
      <c r="A24" s="273" t="str">
        <f>'4Sheet1'!F25</f>
        <v>CS07</v>
      </c>
      <c r="B24" s="96"/>
      <c r="C24" s="86"/>
      <c r="D24" s="88"/>
      <c r="E24" s="87"/>
      <c r="F24" s="86">
        <f t="shared" si="0"/>
        <v>0</v>
      </c>
      <c r="G24" s="87"/>
      <c r="H24" s="274" t="s">
        <v>119</v>
      </c>
      <c r="I24" s="89">
        <f t="shared" si="1"/>
        <v>0</v>
      </c>
      <c r="J24" s="255">
        <f t="shared" si="2"/>
        <v>0</v>
      </c>
      <c r="L24" s="90"/>
    </row>
    <row r="25" spans="1:12" ht="15">
      <c r="A25" s="273"/>
      <c r="B25" s="96"/>
      <c r="C25" s="86"/>
      <c r="D25" s="88"/>
      <c r="E25" s="87"/>
      <c r="F25" s="86"/>
      <c r="G25" s="87"/>
      <c r="H25" s="274"/>
      <c r="I25" s="89"/>
      <c r="J25" s="89"/>
      <c r="L25" s="90"/>
    </row>
    <row r="26" spans="1:12" ht="15">
      <c r="A26" s="273" t="str">
        <f>'4Sheet1'!F27</f>
        <v>Gabion Wall Type 3</v>
      </c>
      <c r="B26" s="96"/>
      <c r="C26" s="86"/>
      <c r="D26" s="88"/>
      <c r="E26" s="87"/>
      <c r="F26" s="86"/>
      <c r="G26" s="87"/>
      <c r="H26" s="274"/>
      <c r="I26" s="89"/>
      <c r="J26" s="89"/>
      <c r="L26" s="90"/>
    </row>
    <row r="27" spans="1:12" ht="15">
      <c r="A27" s="273" t="str">
        <f>'4Sheet1'!F29</f>
        <v>~CS05</v>
      </c>
      <c r="B27" s="96"/>
      <c r="C27" s="86"/>
      <c r="D27" s="88"/>
      <c r="E27" s="87"/>
      <c r="F27" s="86">
        <f t="shared" si="0"/>
        <v>0</v>
      </c>
      <c r="G27" s="87"/>
      <c r="H27" s="274" t="s">
        <v>119</v>
      </c>
      <c r="I27" s="89">
        <f t="shared" si="1"/>
        <v>0</v>
      </c>
      <c r="J27" s="255">
        <f t="shared" si="2"/>
        <v>0</v>
      </c>
      <c r="L27" s="90"/>
    </row>
    <row r="28" spans="1:12" ht="15">
      <c r="A28" s="273" t="str">
        <f>'4Sheet1'!F30</f>
        <v>CS05-CS06</v>
      </c>
      <c r="B28" s="96"/>
      <c r="C28" s="86"/>
      <c r="D28" s="88"/>
      <c r="E28" s="87"/>
      <c r="F28" s="86">
        <f t="shared" si="0"/>
        <v>0</v>
      </c>
      <c r="G28" s="87"/>
      <c r="H28" s="274" t="s">
        <v>119</v>
      </c>
      <c r="I28" s="89">
        <f t="shared" si="1"/>
        <v>0</v>
      </c>
      <c r="J28" s="255">
        <f t="shared" si="2"/>
        <v>0</v>
      </c>
      <c r="L28" s="90"/>
    </row>
    <row r="29" spans="1:12" ht="15">
      <c r="A29" s="273" t="str">
        <f>'4Sheet1'!F31</f>
        <v>CS06~</v>
      </c>
      <c r="B29" s="96"/>
      <c r="C29" s="86"/>
      <c r="D29" s="88"/>
      <c r="E29" s="87"/>
      <c r="F29" s="86">
        <f t="shared" si="0"/>
        <v>0</v>
      </c>
      <c r="G29" s="87"/>
      <c r="H29" s="274" t="s">
        <v>119</v>
      </c>
      <c r="I29" s="89">
        <f t="shared" si="1"/>
        <v>0</v>
      </c>
      <c r="J29" s="255">
        <f t="shared" si="2"/>
        <v>0</v>
      </c>
      <c r="L29" s="90"/>
    </row>
    <row r="30" spans="1:12" ht="15">
      <c r="A30" s="273"/>
      <c r="B30" s="96"/>
      <c r="C30" s="86"/>
      <c r="D30" s="88"/>
      <c r="E30" s="87"/>
      <c r="F30" s="86"/>
      <c r="G30" s="87"/>
      <c r="H30" s="274"/>
      <c r="I30" s="89"/>
      <c r="J30" s="89"/>
      <c r="L30" s="90"/>
    </row>
    <row r="31" spans="1:12" ht="15">
      <c r="A31" s="273" t="str">
        <f>'4Sheet1'!F35</f>
        <v>Gabion Wall Type 5</v>
      </c>
      <c r="B31" s="96"/>
      <c r="C31" s="86"/>
      <c r="D31" s="88"/>
      <c r="E31" s="87"/>
      <c r="F31" s="86"/>
      <c r="G31" s="87"/>
      <c r="H31" s="274"/>
      <c r="I31" s="89"/>
      <c r="J31" s="89"/>
      <c r="L31" s="90"/>
    </row>
    <row r="32" spans="1:12" ht="15">
      <c r="A32" s="273" t="str">
        <f>'4Sheet1'!F37</f>
        <v>~CS05</v>
      </c>
      <c r="B32" s="96"/>
      <c r="C32" s="86"/>
      <c r="D32" s="88"/>
      <c r="E32" s="87"/>
      <c r="F32" s="86">
        <f t="shared" si="0"/>
        <v>0</v>
      </c>
      <c r="G32" s="87"/>
      <c r="H32" s="274" t="s">
        <v>119</v>
      </c>
      <c r="I32" s="89">
        <f t="shared" si="1"/>
        <v>0</v>
      </c>
      <c r="J32" s="255">
        <f t="shared" si="2"/>
        <v>0</v>
      </c>
      <c r="L32" s="90"/>
    </row>
    <row r="33" spans="1:12" ht="15">
      <c r="A33" s="273" t="str">
        <f>'4Sheet1'!F38</f>
        <v>CS05-CS06</v>
      </c>
      <c r="B33" s="96"/>
      <c r="C33" s="86"/>
      <c r="D33" s="88"/>
      <c r="E33" s="87"/>
      <c r="F33" s="86">
        <f t="shared" si="0"/>
        <v>0</v>
      </c>
      <c r="G33" s="87"/>
      <c r="H33" s="274" t="s">
        <v>119</v>
      </c>
      <c r="I33" s="89">
        <f t="shared" si="1"/>
        <v>0</v>
      </c>
      <c r="J33" s="255">
        <f t="shared" si="2"/>
        <v>0</v>
      </c>
      <c r="L33" s="90"/>
    </row>
    <row r="34" spans="1:12" ht="15">
      <c r="A34" s="273" t="str">
        <f>'4Sheet1'!F39</f>
        <v>CS06-CS07</v>
      </c>
      <c r="B34" s="96"/>
      <c r="C34" s="86"/>
      <c r="D34" s="88"/>
      <c r="E34" s="87"/>
      <c r="F34" s="86">
        <f t="shared" si="0"/>
        <v>0</v>
      </c>
      <c r="G34" s="87"/>
      <c r="H34" s="274" t="s">
        <v>119</v>
      </c>
      <c r="I34" s="89">
        <f t="shared" si="1"/>
        <v>0</v>
      </c>
      <c r="J34" s="255">
        <f t="shared" si="2"/>
        <v>0</v>
      </c>
      <c r="L34" s="90"/>
    </row>
    <row r="35" spans="1:12" ht="15">
      <c r="A35" s="273" t="str">
        <f>'4Sheet1'!F40</f>
        <v>CS07-CS08</v>
      </c>
      <c r="B35" s="96"/>
      <c r="C35" s="86"/>
      <c r="D35" s="88"/>
      <c r="E35" s="87"/>
      <c r="F35" s="86">
        <f t="shared" si="0"/>
        <v>0</v>
      </c>
      <c r="G35" s="87"/>
      <c r="H35" s="274" t="s">
        <v>119</v>
      </c>
      <c r="I35" s="89">
        <f t="shared" si="1"/>
        <v>0</v>
      </c>
      <c r="J35" s="255">
        <f t="shared" si="2"/>
        <v>0</v>
      </c>
      <c r="L35" s="90"/>
    </row>
    <row r="36" spans="1:12" ht="15">
      <c r="A36" s="273" t="str">
        <f>'4Sheet1'!F41</f>
        <v>CS08~</v>
      </c>
      <c r="B36" s="96"/>
      <c r="C36" s="86"/>
      <c r="D36" s="88"/>
      <c r="E36" s="87"/>
      <c r="F36" s="86">
        <f t="shared" si="0"/>
        <v>0</v>
      </c>
      <c r="G36" s="87"/>
      <c r="H36" s="274" t="s">
        <v>119</v>
      </c>
      <c r="I36" s="89">
        <f t="shared" si="1"/>
        <v>0</v>
      </c>
      <c r="J36" s="255">
        <f t="shared" si="2"/>
        <v>0</v>
      </c>
      <c r="L36" s="90"/>
    </row>
    <row r="37" spans="1:12" ht="15">
      <c r="A37" s="273"/>
      <c r="B37" s="96"/>
      <c r="C37" s="86"/>
      <c r="D37" s="88"/>
      <c r="E37" s="87"/>
      <c r="F37" s="86"/>
      <c r="G37" s="87"/>
      <c r="H37" s="87"/>
      <c r="I37" s="89"/>
      <c r="J37" s="89"/>
      <c r="L37" s="90"/>
    </row>
    <row r="38" spans="1:12" ht="15">
      <c r="A38" s="92"/>
      <c r="B38" s="86"/>
      <c r="C38" s="86"/>
      <c r="D38" s="88"/>
      <c r="E38" s="87"/>
      <c r="F38" s="86"/>
      <c r="G38" s="87"/>
      <c r="H38" s="87"/>
      <c r="I38" s="89"/>
      <c r="J38" s="253">
        <f>SUM(J6:J37)</f>
        <v>1228.5499999999997</v>
      </c>
      <c r="L38" s="90"/>
    </row>
    <row r="39" spans="1:12" ht="15">
      <c r="A39" s="95"/>
      <c r="B39" s="96"/>
      <c r="C39" s="97"/>
      <c r="D39" s="98"/>
      <c r="E39" s="99"/>
      <c r="F39" s="96"/>
      <c r="G39" s="99"/>
      <c r="H39" s="99"/>
      <c r="I39" s="100"/>
      <c r="J39" s="101"/>
    </row>
    <row r="40" spans="1:12" ht="15">
      <c r="A40" s="665" t="s">
        <v>147</v>
      </c>
      <c r="B40" s="666"/>
      <c r="C40" s="666"/>
      <c r="D40" s="666"/>
      <c r="E40" s="666"/>
      <c r="F40" s="666"/>
      <c r="G40" s="666"/>
      <c r="H40" s="666"/>
      <c r="I40" s="666"/>
      <c r="J40" s="667"/>
    </row>
    <row r="41" spans="1:12" ht="15">
      <c r="A41" s="671" t="s">
        <v>148</v>
      </c>
      <c r="B41" s="672"/>
      <c r="C41" s="672"/>
      <c r="D41" s="672"/>
      <c r="E41" s="672"/>
      <c r="F41" s="673"/>
      <c r="G41" s="83"/>
      <c r="H41" s="84"/>
      <c r="I41" s="84"/>
      <c r="J41" s="83"/>
      <c r="K41" s="102"/>
    </row>
    <row r="42" spans="1:12" ht="15">
      <c r="A42" s="671" t="s">
        <v>149</v>
      </c>
      <c r="B42" s="672"/>
      <c r="C42" s="672"/>
      <c r="D42" s="672"/>
      <c r="E42" s="672"/>
      <c r="F42" s="673"/>
      <c r="G42" s="83"/>
      <c r="H42" s="84"/>
      <c r="I42" s="83"/>
      <c r="J42" s="83"/>
      <c r="L42" s="90"/>
    </row>
    <row r="43" spans="1:12" ht="15">
      <c r="A43" s="671" t="s">
        <v>150</v>
      </c>
      <c r="B43" s="672"/>
      <c r="C43" s="672"/>
      <c r="D43" s="672"/>
      <c r="E43" s="672"/>
      <c r="F43" s="673"/>
      <c r="G43" s="103"/>
      <c r="H43" s="104"/>
      <c r="I43" s="103"/>
      <c r="J43" s="103"/>
      <c r="L43" s="90"/>
    </row>
    <row r="44" spans="1:12" ht="15">
      <c r="A44" s="92" t="s">
        <v>151</v>
      </c>
      <c r="B44" s="86"/>
      <c r="C44" s="86"/>
      <c r="D44" s="88"/>
      <c r="E44" s="87"/>
      <c r="F44" s="86"/>
      <c r="G44" s="87"/>
      <c r="H44" s="87"/>
      <c r="I44" s="89"/>
      <c r="J44" s="89"/>
      <c r="L44" s="90"/>
    </row>
    <row r="45" spans="1:12" ht="15">
      <c r="A45" s="273" t="str">
        <f>A5</f>
        <v>Counterfort</v>
      </c>
      <c r="B45" s="96"/>
      <c r="C45" s="86"/>
      <c r="D45" s="88"/>
      <c r="E45" s="87"/>
      <c r="F45" s="86"/>
      <c r="G45" s="87"/>
      <c r="H45" s="87"/>
      <c r="I45" s="89"/>
      <c r="J45" s="89"/>
      <c r="L45" s="90"/>
    </row>
    <row r="46" spans="1:12" ht="15">
      <c r="A46" s="273" t="str">
        <f>A6</f>
        <v>~CS01</v>
      </c>
      <c r="B46" s="96">
        <f>B6</f>
        <v>2.36</v>
      </c>
      <c r="C46" s="86">
        <f>'4Sheet1'!M3</f>
        <v>20.2</v>
      </c>
      <c r="D46" s="88"/>
      <c r="E46" s="87"/>
      <c r="F46" s="86">
        <f>B46*C46</f>
        <v>47.671999999999997</v>
      </c>
      <c r="G46" s="87"/>
      <c r="H46" s="87" t="s">
        <v>146</v>
      </c>
      <c r="I46" s="89">
        <f>F46*1.1</f>
        <v>52.4392</v>
      </c>
      <c r="J46" s="255">
        <f>ROUNDUP(I46,2)</f>
        <v>52.44</v>
      </c>
      <c r="L46" s="90"/>
    </row>
    <row r="47" spans="1:12" ht="15">
      <c r="A47" s="273" t="str">
        <f t="shared" ref="A47:B53" si="3">A7</f>
        <v>CS01-CS02</v>
      </c>
      <c r="B47" s="96">
        <f t="shared" si="3"/>
        <v>4.8899999999999997</v>
      </c>
      <c r="C47" s="86">
        <f>'4Sheet1'!M4</f>
        <v>18.990000000000002</v>
      </c>
      <c r="D47" s="88"/>
      <c r="E47" s="87"/>
      <c r="F47" s="86">
        <f t="shared" ref="F47:F53" si="4">B47*C47</f>
        <v>92.861100000000008</v>
      </c>
      <c r="G47" s="87"/>
      <c r="H47" s="87" t="s">
        <v>146</v>
      </c>
      <c r="I47" s="89">
        <f t="shared" ref="I47:I53" si="5">F47*1.1</f>
        <v>102.14721000000002</v>
      </c>
      <c r="J47" s="255">
        <f t="shared" ref="J47:J63" si="6">ROUNDUP(I47,2)</f>
        <v>102.15</v>
      </c>
      <c r="L47" s="90"/>
    </row>
    <row r="48" spans="1:12" ht="15">
      <c r="A48" s="273" t="str">
        <f t="shared" si="3"/>
        <v>CS02-CS03</v>
      </c>
      <c r="B48" s="96">
        <f t="shared" si="3"/>
        <v>7.82</v>
      </c>
      <c r="C48" s="86">
        <f>'4Sheet1'!M5</f>
        <v>15.84</v>
      </c>
      <c r="D48" s="88"/>
      <c r="E48" s="87"/>
      <c r="F48" s="86">
        <f t="shared" si="4"/>
        <v>123.86880000000001</v>
      </c>
      <c r="G48" s="87"/>
      <c r="H48" s="87" t="s">
        <v>146</v>
      </c>
      <c r="I48" s="89">
        <f t="shared" si="5"/>
        <v>136.25568000000001</v>
      </c>
      <c r="J48" s="255">
        <f t="shared" si="6"/>
        <v>136.26</v>
      </c>
      <c r="L48" s="90"/>
    </row>
    <row r="49" spans="1:12" ht="15">
      <c r="A49" s="273" t="str">
        <f t="shared" si="3"/>
        <v>CS03-CS04</v>
      </c>
      <c r="B49" s="96">
        <f t="shared" si="3"/>
        <v>9</v>
      </c>
      <c r="C49" s="86">
        <f>'4Sheet1'!M6</f>
        <v>19</v>
      </c>
      <c r="D49" s="88"/>
      <c r="E49" s="87"/>
      <c r="F49" s="86">
        <f t="shared" si="4"/>
        <v>171</v>
      </c>
      <c r="G49" s="87"/>
      <c r="H49" s="87" t="s">
        <v>146</v>
      </c>
      <c r="I49" s="89">
        <f t="shared" si="5"/>
        <v>188.10000000000002</v>
      </c>
      <c r="J49" s="255">
        <f t="shared" si="6"/>
        <v>188.1</v>
      </c>
      <c r="L49" s="90"/>
    </row>
    <row r="50" spans="1:12" ht="15">
      <c r="A50" s="273" t="str">
        <f t="shared" si="3"/>
        <v>CS04-CS05</v>
      </c>
      <c r="B50" s="96">
        <f t="shared" si="3"/>
        <v>10.130000000000001</v>
      </c>
      <c r="C50" s="86">
        <f>'4Sheet1'!M7</f>
        <v>16.725000000000001</v>
      </c>
      <c r="D50" s="88"/>
      <c r="E50" s="87"/>
      <c r="F50" s="86">
        <f t="shared" si="4"/>
        <v>169.42425000000003</v>
      </c>
      <c r="G50" s="87"/>
      <c r="H50" s="87" t="s">
        <v>146</v>
      </c>
      <c r="I50" s="89">
        <f t="shared" si="5"/>
        <v>186.36667500000004</v>
      </c>
      <c r="J50" s="255">
        <f t="shared" si="6"/>
        <v>186.37</v>
      </c>
      <c r="L50" s="90"/>
    </row>
    <row r="51" spans="1:12" ht="15">
      <c r="A51" s="273" t="str">
        <f t="shared" si="3"/>
        <v>CS05-CS07</v>
      </c>
      <c r="B51" s="96">
        <f t="shared" si="3"/>
        <v>20.22</v>
      </c>
      <c r="C51" s="86">
        <f>'4Sheet1'!M8</f>
        <v>14.574999999999999</v>
      </c>
      <c r="D51" s="88"/>
      <c r="E51" s="87"/>
      <c r="F51" s="86">
        <f t="shared" si="4"/>
        <v>294.70649999999995</v>
      </c>
      <c r="G51" s="87"/>
      <c r="H51" s="87" t="s">
        <v>146</v>
      </c>
      <c r="I51" s="89">
        <f t="shared" si="5"/>
        <v>324.17714999999998</v>
      </c>
      <c r="J51" s="255">
        <f t="shared" si="6"/>
        <v>324.18</v>
      </c>
      <c r="L51" s="90"/>
    </row>
    <row r="52" spans="1:12" ht="15">
      <c r="A52" s="273" t="str">
        <f>A12</f>
        <v>CS07-CS08</v>
      </c>
      <c r="B52" s="96">
        <f t="shared" si="3"/>
        <v>11.69</v>
      </c>
      <c r="C52" s="86">
        <f>'4Sheet1'!M9</f>
        <v>14.984999999999999</v>
      </c>
      <c r="D52" s="88"/>
      <c r="E52" s="87"/>
      <c r="F52" s="86">
        <f t="shared" si="4"/>
        <v>175.17464999999999</v>
      </c>
      <c r="G52" s="87"/>
      <c r="H52" s="87" t="s">
        <v>146</v>
      </c>
      <c r="I52" s="89">
        <f t="shared" si="5"/>
        <v>192.692115</v>
      </c>
      <c r="J52" s="255">
        <f t="shared" si="6"/>
        <v>192.7</v>
      </c>
      <c r="L52" s="90"/>
    </row>
    <row r="53" spans="1:12" ht="15">
      <c r="A53" s="273" t="str">
        <f t="shared" si="3"/>
        <v>CS08~</v>
      </c>
      <c r="B53" s="96">
        <f t="shared" si="3"/>
        <v>16.8</v>
      </c>
      <c r="C53" s="86">
        <f>'4Sheet1'!M10</f>
        <v>15.17</v>
      </c>
      <c r="D53" s="88"/>
      <c r="E53" s="87"/>
      <c r="F53" s="86">
        <f t="shared" si="4"/>
        <v>254.85600000000002</v>
      </c>
      <c r="G53" s="87"/>
      <c r="H53" s="87" t="s">
        <v>146</v>
      </c>
      <c r="I53" s="89">
        <f t="shared" si="5"/>
        <v>280.34160000000003</v>
      </c>
      <c r="J53" s="255">
        <f t="shared" si="6"/>
        <v>280.34999999999997</v>
      </c>
      <c r="L53" s="90"/>
    </row>
    <row r="54" spans="1:12" ht="15">
      <c r="A54" s="273"/>
      <c r="B54" s="96"/>
      <c r="C54" s="86"/>
      <c r="D54" s="88"/>
      <c r="E54" s="87"/>
      <c r="F54" s="86"/>
      <c r="G54" s="87"/>
      <c r="H54" s="87"/>
      <c r="I54" s="89"/>
      <c r="J54" s="255"/>
      <c r="L54" s="90"/>
    </row>
    <row r="55" spans="1:12" ht="15">
      <c r="A55" s="273"/>
      <c r="B55" s="96"/>
      <c r="C55" s="86"/>
      <c r="D55" s="88"/>
      <c r="E55" s="87"/>
      <c r="F55" s="86"/>
      <c r="G55" s="87"/>
      <c r="H55" s="87"/>
      <c r="I55" s="89"/>
      <c r="J55" s="255"/>
      <c r="L55" s="90"/>
    </row>
    <row r="56" spans="1:12" ht="15">
      <c r="A56" s="273" t="str">
        <f t="shared" ref="A56:A63" si="7">A29</f>
        <v>CS06~</v>
      </c>
      <c r="B56" s="96"/>
      <c r="C56" s="86"/>
      <c r="D56" s="88"/>
      <c r="E56" s="87"/>
      <c r="F56" s="86">
        <f t="shared" ref="F56:F63" si="8">B56*C56</f>
        <v>0</v>
      </c>
      <c r="G56" s="87"/>
      <c r="H56" s="87" t="s">
        <v>146</v>
      </c>
      <c r="I56" s="89">
        <f t="shared" ref="I56:I63" si="9">F56*1.1</f>
        <v>0</v>
      </c>
      <c r="J56" s="255">
        <f t="shared" si="6"/>
        <v>0</v>
      </c>
      <c r="L56" s="90"/>
    </row>
    <row r="57" spans="1:12" ht="15">
      <c r="A57" s="273"/>
      <c r="B57" s="96"/>
      <c r="C57" s="86"/>
      <c r="D57" s="88"/>
      <c r="E57" s="87"/>
      <c r="F57" s="86"/>
      <c r="G57" s="87"/>
      <c r="H57" s="87"/>
      <c r="I57" s="89"/>
      <c r="J57" s="255"/>
      <c r="L57" s="90"/>
    </row>
    <row r="58" spans="1:12" ht="15">
      <c r="A58" s="273" t="str">
        <f t="shared" si="7"/>
        <v>Gabion Wall Type 5</v>
      </c>
      <c r="B58" s="96"/>
      <c r="C58" s="86"/>
      <c r="D58" s="88"/>
      <c r="E58" s="87"/>
      <c r="F58" s="86"/>
      <c r="G58" s="87"/>
      <c r="H58" s="87"/>
      <c r="I58" s="89"/>
      <c r="J58" s="255"/>
      <c r="L58" s="90"/>
    </row>
    <row r="59" spans="1:12" ht="15">
      <c r="A59" s="273" t="str">
        <f t="shared" si="7"/>
        <v>~CS05</v>
      </c>
      <c r="B59" s="96"/>
      <c r="C59" s="86"/>
      <c r="D59" s="88"/>
      <c r="E59" s="87"/>
      <c r="F59" s="86">
        <f t="shared" si="8"/>
        <v>0</v>
      </c>
      <c r="G59" s="87"/>
      <c r="H59" s="87" t="s">
        <v>146</v>
      </c>
      <c r="I59" s="89">
        <f t="shared" si="9"/>
        <v>0</v>
      </c>
      <c r="J59" s="255">
        <f t="shared" si="6"/>
        <v>0</v>
      </c>
      <c r="L59" s="90"/>
    </row>
    <row r="60" spans="1:12" ht="15">
      <c r="A60" s="273" t="str">
        <f t="shared" si="7"/>
        <v>CS05-CS06</v>
      </c>
      <c r="B60" s="96"/>
      <c r="C60" s="86"/>
      <c r="D60" s="88"/>
      <c r="E60" s="87"/>
      <c r="F60" s="86">
        <f t="shared" si="8"/>
        <v>0</v>
      </c>
      <c r="G60" s="87"/>
      <c r="H60" s="87" t="s">
        <v>146</v>
      </c>
      <c r="I60" s="89">
        <f t="shared" si="9"/>
        <v>0</v>
      </c>
      <c r="J60" s="255">
        <f t="shared" si="6"/>
        <v>0</v>
      </c>
      <c r="L60" s="90"/>
    </row>
    <row r="61" spans="1:12" ht="15">
      <c r="A61" s="273" t="str">
        <f t="shared" si="7"/>
        <v>CS06-CS07</v>
      </c>
      <c r="B61" s="96"/>
      <c r="C61" s="86"/>
      <c r="D61" s="88"/>
      <c r="E61" s="87"/>
      <c r="F61" s="86">
        <f t="shared" si="8"/>
        <v>0</v>
      </c>
      <c r="G61" s="87"/>
      <c r="H61" s="87" t="s">
        <v>146</v>
      </c>
      <c r="I61" s="89">
        <f t="shared" si="9"/>
        <v>0</v>
      </c>
      <c r="J61" s="255">
        <f t="shared" si="6"/>
        <v>0</v>
      </c>
      <c r="L61" s="90"/>
    </row>
    <row r="62" spans="1:12" ht="15">
      <c r="A62" s="273" t="str">
        <f t="shared" si="7"/>
        <v>CS07-CS08</v>
      </c>
      <c r="B62" s="96"/>
      <c r="C62" s="86"/>
      <c r="D62" s="88"/>
      <c r="E62" s="87"/>
      <c r="F62" s="86">
        <f t="shared" si="8"/>
        <v>0</v>
      </c>
      <c r="G62" s="87"/>
      <c r="H62" s="87" t="s">
        <v>146</v>
      </c>
      <c r="I62" s="89">
        <f t="shared" si="9"/>
        <v>0</v>
      </c>
      <c r="J62" s="255">
        <f t="shared" si="6"/>
        <v>0</v>
      </c>
      <c r="L62" s="90"/>
    </row>
    <row r="63" spans="1:12" ht="15">
      <c r="A63" s="273" t="str">
        <f t="shared" si="7"/>
        <v>CS08~</v>
      </c>
      <c r="B63" s="96"/>
      <c r="C63" s="86"/>
      <c r="D63" s="88"/>
      <c r="E63" s="87"/>
      <c r="F63" s="86">
        <f t="shared" si="8"/>
        <v>0</v>
      </c>
      <c r="G63" s="87"/>
      <c r="H63" s="87" t="s">
        <v>146</v>
      </c>
      <c r="I63" s="89">
        <f t="shared" si="9"/>
        <v>0</v>
      </c>
      <c r="J63" s="255">
        <f t="shared" si="6"/>
        <v>0</v>
      </c>
      <c r="L63" s="90"/>
    </row>
    <row r="64" spans="1:12" ht="15">
      <c r="A64" s="92"/>
      <c r="B64" s="86"/>
      <c r="C64" s="86"/>
      <c r="D64" s="88"/>
      <c r="E64" s="87"/>
      <c r="F64" s="86"/>
      <c r="G64" s="87"/>
      <c r="H64" s="87"/>
      <c r="I64" s="89"/>
      <c r="J64" s="255"/>
      <c r="L64" s="90"/>
    </row>
    <row r="65" spans="1:12" ht="15">
      <c r="A65" s="92"/>
      <c r="B65" s="86"/>
      <c r="C65" s="86"/>
      <c r="D65" s="88"/>
      <c r="E65" s="87"/>
      <c r="F65" s="86"/>
      <c r="G65" s="87"/>
      <c r="H65" s="87"/>
      <c r="I65" s="89"/>
      <c r="J65" s="253">
        <f>SUM(J44:J64)</f>
        <v>1462.55</v>
      </c>
    </row>
    <row r="66" spans="1:12" ht="15">
      <c r="A66" s="92"/>
      <c r="B66" s="86"/>
      <c r="C66" s="86"/>
      <c r="D66" s="88"/>
      <c r="E66" s="87"/>
      <c r="F66" s="86"/>
      <c r="G66" s="87"/>
      <c r="H66" s="87"/>
      <c r="I66" s="89"/>
      <c r="J66" s="253"/>
    </row>
    <row r="67" spans="1:12" ht="15">
      <c r="A67" s="92"/>
      <c r="B67" s="86"/>
      <c r="C67" s="86"/>
      <c r="D67" s="88"/>
      <c r="E67" s="87"/>
      <c r="F67" s="86"/>
      <c r="G67" s="87"/>
      <c r="H67" s="87"/>
      <c r="I67" s="89"/>
      <c r="J67" s="89"/>
    </row>
    <row r="68" spans="1:12" ht="15">
      <c r="A68" s="671" t="s">
        <v>152</v>
      </c>
      <c r="B68" s="672"/>
      <c r="C68" s="672"/>
      <c r="D68" s="672"/>
      <c r="E68" s="672"/>
      <c r="F68" s="673"/>
      <c r="G68" s="105"/>
      <c r="H68" s="84"/>
      <c r="I68" s="83"/>
      <c r="J68" s="83"/>
      <c r="K68" s="90"/>
      <c r="L68" s="90"/>
    </row>
    <row r="69" spans="1:12" ht="15">
      <c r="A69" s="671" t="s">
        <v>153</v>
      </c>
      <c r="B69" s="672"/>
      <c r="C69" s="672"/>
      <c r="D69" s="672"/>
      <c r="E69" s="672"/>
      <c r="F69" s="673"/>
      <c r="G69" s="105"/>
      <c r="H69" s="84"/>
      <c r="I69" s="83"/>
      <c r="J69" s="83"/>
      <c r="K69" s="90"/>
      <c r="L69" s="90"/>
    </row>
    <row r="70" spans="1:12" ht="15">
      <c r="A70" s="671" t="s">
        <v>154</v>
      </c>
      <c r="B70" s="672"/>
      <c r="C70" s="672"/>
      <c r="D70" s="672"/>
      <c r="E70" s="672"/>
      <c r="F70" s="673"/>
      <c r="G70" s="103"/>
      <c r="H70" s="104"/>
      <c r="I70" s="103"/>
      <c r="J70" s="103"/>
      <c r="K70" s="90"/>
      <c r="L70" s="90"/>
    </row>
    <row r="71" spans="1:12" ht="15">
      <c r="A71" s="106" t="s">
        <v>155</v>
      </c>
      <c r="B71" s="91"/>
      <c r="C71" s="107"/>
      <c r="D71" s="107"/>
      <c r="E71" s="108"/>
      <c r="F71" s="91"/>
      <c r="G71" s="108"/>
      <c r="H71" s="108"/>
      <c r="I71" s="89"/>
      <c r="J71" s="109"/>
      <c r="K71" s="90"/>
      <c r="L71" s="90"/>
    </row>
    <row r="72" spans="1:12" ht="15">
      <c r="A72" s="277" t="str">
        <f>A45</f>
        <v>Counterfort</v>
      </c>
      <c r="B72" s="96"/>
      <c r="C72" s="97"/>
      <c r="D72" s="98"/>
      <c r="E72" s="99"/>
      <c r="F72" s="96"/>
      <c r="G72" s="110"/>
      <c r="H72" s="87"/>
      <c r="I72" s="89"/>
      <c r="J72" s="89"/>
      <c r="K72" s="90"/>
      <c r="L72" s="90"/>
    </row>
    <row r="73" spans="1:12" ht="15">
      <c r="A73" s="277" t="str">
        <f t="shared" ref="A73:B88" si="10">A46</f>
        <v>~CS01</v>
      </c>
      <c r="B73" s="96">
        <f>B46</f>
        <v>2.36</v>
      </c>
      <c r="C73" s="97">
        <f>'4Sheet1'!K3</f>
        <v>23.81</v>
      </c>
      <c r="D73" s="98"/>
      <c r="E73" s="99"/>
      <c r="F73" s="96">
        <f>PRODUCT(B73:E73)</f>
        <v>56.191599999999994</v>
      </c>
      <c r="G73" s="110">
        <f>F73</f>
        <v>56.191599999999994</v>
      </c>
      <c r="H73" s="87" t="s">
        <v>146</v>
      </c>
      <c r="I73" s="89">
        <f>G73*1.1</f>
        <v>61.810760000000002</v>
      </c>
      <c r="J73" s="255">
        <f>I73</f>
        <v>61.810760000000002</v>
      </c>
      <c r="K73" s="90"/>
      <c r="L73" s="90"/>
    </row>
    <row r="74" spans="1:12" ht="15">
      <c r="A74" s="277" t="str">
        <f t="shared" si="10"/>
        <v>CS01-CS02</v>
      </c>
      <c r="B74" s="96">
        <f t="shared" si="10"/>
        <v>4.8899999999999997</v>
      </c>
      <c r="C74" s="97">
        <f>'4Sheet1'!K4</f>
        <v>19.28</v>
      </c>
      <c r="D74" s="98"/>
      <c r="E74" s="99"/>
      <c r="F74" s="96">
        <f t="shared" ref="F74:F90" si="11">PRODUCT(B74:E74)</f>
        <v>94.279200000000003</v>
      </c>
      <c r="G74" s="110">
        <f t="shared" ref="G74:G90" si="12">F74</f>
        <v>94.279200000000003</v>
      </c>
      <c r="H74" s="87" t="s">
        <v>146</v>
      </c>
      <c r="I74" s="89">
        <f t="shared" ref="I74:I90" si="13">G74*1.1</f>
        <v>103.70712000000002</v>
      </c>
      <c r="J74" s="255">
        <f t="shared" ref="J74:J90" si="14">I74</f>
        <v>103.70712000000002</v>
      </c>
      <c r="K74" s="90"/>
      <c r="L74" s="90"/>
    </row>
    <row r="75" spans="1:12" ht="15">
      <c r="A75" s="277" t="str">
        <f t="shared" si="10"/>
        <v>CS02-CS03</v>
      </c>
      <c r="B75" s="96">
        <f t="shared" si="10"/>
        <v>7.82</v>
      </c>
      <c r="C75" s="97">
        <f>'4Sheet1'!K5</f>
        <v>18.425000000000001</v>
      </c>
      <c r="D75" s="98"/>
      <c r="E75" s="99"/>
      <c r="F75" s="96">
        <f t="shared" si="11"/>
        <v>144.08350000000002</v>
      </c>
      <c r="G75" s="110">
        <f t="shared" si="12"/>
        <v>144.08350000000002</v>
      </c>
      <c r="H75" s="87" t="s">
        <v>146</v>
      </c>
      <c r="I75" s="89">
        <f t="shared" si="13"/>
        <v>158.49185000000003</v>
      </c>
      <c r="J75" s="255">
        <f t="shared" si="14"/>
        <v>158.49185000000003</v>
      </c>
      <c r="K75" s="90"/>
      <c r="L75" s="90"/>
    </row>
    <row r="76" spans="1:12" ht="15">
      <c r="A76" s="277" t="str">
        <f t="shared" si="10"/>
        <v>CS03-CS04</v>
      </c>
      <c r="B76" s="96">
        <f t="shared" si="10"/>
        <v>9</v>
      </c>
      <c r="C76" s="97">
        <f>'4Sheet1'!K6</f>
        <v>22.575000000000003</v>
      </c>
      <c r="D76" s="98"/>
      <c r="E76" s="99"/>
      <c r="F76" s="96">
        <f t="shared" si="11"/>
        <v>203.17500000000001</v>
      </c>
      <c r="G76" s="110">
        <f t="shared" si="12"/>
        <v>203.17500000000001</v>
      </c>
      <c r="H76" s="87" t="s">
        <v>146</v>
      </c>
      <c r="I76" s="89">
        <f t="shared" si="13"/>
        <v>223.49250000000004</v>
      </c>
      <c r="J76" s="255">
        <f t="shared" si="14"/>
        <v>223.49250000000004</v>
      </c>
      <c r="K76" s="90"/>
      <c r="L76" s="90"/>
    </row>
    <row r="77" spans="1:12" ht="15">
      <c r="A77" s="277" t="str">
        <f t="shared" si="10"/>
        <v>CS04-CS05</v>
      </c>
      <c r="B77" s="96">
        <f t="shared" si="10"/>
        <v>10.130000000000001</v>
      </c>
      <c r="C77" s="97">
        <f>'4Sheet1'!K7</f>
        <v>20.745000000000001</v>
      </c>
      <c r="D77" s="98"/>
      <c r="E77" s="99"/>
      <c r="F77" s="96">
        <f t="shared" si="11"/>
        <v>210.14685000000003</v>
      </c>
      <c r="G77" s="110">
        <f t="shared" si="12"/>
        <v>210.14685000000003</v>
      </c>
      <c r="H77" s="87" t="s">
        <v>146</v>
      </c>
      <c r="I77" s="89">
        <f t="shared" si="13"/>
        <v>231.16153500000004</v>
      </c>
      <c r="J77" s="255">
        <f t="shared" si="14"/>
        <v>231.16153500000004</v>
      </c>
      <c r="K77" s="90"/>
      <c r="L77" s="90"/>
    </row>
    <row r="78" spans="1:12" ht="15">
      <c r="A78" s="277" t="str">
        <f t="shared" si="10"/>
        <v>CS05-CS07</v>
      </c>
      <c r="B78" s="96">
        <f t="shared" si="10"/>
        <v>20.22</v>
      </c>
      <c r="C78" s="97">
        <f>'4Sheet1'!K8</f>
        <v>18.16</v>
      </c>
      <c r="D78" s="98"/>
      <c r="E78" s="99"/>
      <c r="F78" s="96">
        <f t="shared" si="11"/>
        <v>367.1952</v>
      </c>
      <c r="G78" s="110">
        <f t="shared" si="12"/>
        <v>367.1952</v>
      </c>
      <c r="H78" s="87" t="s">
        <v>146</v>
      </c>
      <c r="I78" s="89">
        <f t="shared" si="13"/>
        <v>403.91472000000005</v>
      </c>
      <c r="J78" s="255">
        <f t="shared" si="14"/>
        <v>403.91472000000005</v>
      </c>
      <c r="K78" s="90"/>
      <c r="L78" s="90"/>
    </row>
    <row r="79" spans="1:12" ht="15">
      <c r="A79" s="277" t="str">
        <f t="shared" si="10"/>
        <v>CS07-CS08</v>
      </c>
      <c r="B79" s="96">
        <f t="shared" si="10"/>
        <v>11.69</v>
      </c>
      <c r="C79" s="97">
        <f>'4Sheet1'!K9</f>
        <v>18.035</v>
      </c>
      <c r="D79" s="98"/>
      <c r="E79" s="99"/>
      <c r="F79" s="96">
        <f t="shared" si="11"/>
        <v>210.82915</v>
      </c>
      <c r="G79" s="110">
        <f t="shared" si="12"/>
        <v>210.82915</v>
      </c>
      <c r="H79" s="87" t="s">
        <v>146</v>
      </c>
      <c r="I79" s="89">
        <f t="shared" si="13"/>
        <v>231.91206500000001</v>
      </c>
      <c r="J79" s="255">
        <f t="shared" si="14"/>
        <v>231.91206500000001</v>
      </c>
      <c r="K79" s="90"/>
      <c r="L79" s="90"/>
    </row>
    <row r="80" spans="1:12" ht="15">
      <c r="A80" s="277" t="str">
        <f t="shared" si="10"/>
        <v>CS08~</v>
      </c>
      <c r="B80" s="96">
        <f t="shared" si="10"/>
        <v>16.8</v>
      </c>
      <c r="C80" s="97">
        <f>'4Sheet1'!K10</f>
        <v>18.190000000000001</v>
      </c>
      <c r="D80" s="98"/>
      <c r="E80" s="99"/>
      <c r="F80" s="96">
        <f t="shared" si="11"/>
        <v>305.59200000000004</v>
      </c>
      <c r="G80" s="110">
        <f t="shared" si="12"/>
        <v>305.59200000000004</v>
      </c>
      <c r="H80" s="87" t="s">
        <v>146</v>
      </c>
      <c r="I80" s="89">
        <f t="shared" si="13"/>
        <v>336.15120000000007</v>
      </c>
      <c r="J80" s="255">
        <f t="shared" si="14"/>
        <v>336.15120000000007</v>
      </c>
      <c r="K80" s="90"/>
      <c r="L80" s="90"/>
    </row>
    <row r="81" spans="1:18" ht="15">
      <c r="A81" s="277">
        <f t="shared" si="10"/>
        <v>0</v>
      </c>
      <c r="B81" s="96"/>
      <c r="C81" s="98"/>
      <c r="D81" s="98"/>
      <c r="E81" s="99"/>
      <c r="F81" s="96">
        <f t="shared" si="11"/>
        <v>0</v>
      </c>
      <c r="G81" s="110">
        <f t="shared" si="12"/>
        <v>0</v>
      </c>
      <c r="H81" s="87" t="s">
        <v>146</v>
      </c>
      <c r="I81" s="89">
        <f t="shared" si="13"/>
        <v>0</v>
      </c>
      <c r="J81" s="255">
        <f t="shared" si="14"/>
        <v>0</v>
      </c>
      <c r="K81" s="90"/>
      <c r="L81" s="90"/>
    </row>
    <row r="82" spans="1:18" ht="15">
      <c r="A82" s="277">
        <f t="shared" si="10"/>
        <v>0</v>
      </c>
      <c r="B82" s="96"/>
      <c r="C82" s="98"/>
      <c r="D82" s="98"/>
      <c r="E82" s="99"/>
      <c r="F82" s="96">
        <f t="shared" si="11"/>
        <v>0</v>
      </c>
      <c r="G82" s="110">
        <f t="shared" si="12"/>
        <v>0</v>
      </c>
      <c r="H82" s="87" t="s">
        <v>146</v>
      </c>
      <c r="I82" s="89">
        <f t="shared" si="13"/>
        <v>0</v>
      </c>
      <c r="J82" s="255">
        <f t="shared" si="14"/>
        <v>0</v>
      </c>
      <c r="K82" s="90"/>
      <c r="L82" s="90"/>
    </row>
    <row r="83" spans="1:18" ht="15">
      <c r="A83" s="277" t="str">
        <f t="shared" si="10"/>
        <v>CS06~</v>
      </c>
      <c r="B83" s="96"/>
      <c r="C83" s="98"/>
      <c r="D83" s="98"/>
      <c r="E83" s="99"/>
      <c r="F83" s="96">
        <f t="shared" si="11"/>
        <v>0</v>
      </c>
      <c r="G83" s="110">
        <f t="shared" si="12"/>
        <v>0</v>
      </c>
      <c r="H83" s="87" t="s">
        <v>146</v>
      </c>
      <c r="I83" s="89">
        <f t="shared" si="13"/>
        <v>0</v>
      </c>
      <c r="J83" s="255">
        <f t="shared" si="14"/>
        <v>0</v>
      </c>
      <c r="K83" s="90"/>
      <c r="L83" s="90"/>
    </row>
    <row r="84" spans="1:18" ht="15">
      <c r="A84" s="277"/>
      <c r="B84" s="96"/>
      <c r="C84" s="98"/>
      <c r="D84" s="98"/>
      <c r="E84" s="99"/>
      <c r="F84" s="96"/>
      <c r="G84" s="110"/>
      <c r="H84" s="87"/>
      <c r="I84" s="89"/>
      <c r="J84" s="89"/>
      <c r="K84" s="90"/>
      <c r="L84" s="90"/>
    </row>
    <row r="85" spans="1:18" ht="15">
      <c r="A85" s="277" t="str">
        <f t="shared" si="10"/>
        <v>Gabion Wall Type 5</v>
      </c>
      <c r="B85" s="96"/>
      <c r="C85" s="98"/>
      <c r="D85" s="98"/>
      <c r="E85" s="99"/>
      <c r="F85" s="96"/>
      <c r="G85" s="110"/>
      <c r="H85" s="87"/>
      <c r="I85" s="89"/>
      <c r="J85" s="89"/>
      <c r="K85" s="90"/>
      <c r="L85" s="90"/>
    </row>
    <row r="86" spans="1:18" ht="15">
      <c r="A86" s="277" t="str">
        <f t="shared" si="10"/>
        <v>~CS05</v>
      </c>
      <c r="B86" s="96"/>
      <c r="C86" s="98"/>
      <c r="D86" s="98"/>
      <c r="E86" s="99"/>
      <c r="F86" s="96">
        <f t="shared" si="11"/>
        <v>0</v>
      </c>
      <c r="G86" s="110">
        <f t="shared" si="12"/>
        <v>0</v>
      </c>
      <c r="H86" s="87" t="s">
        <v>146</v>
      </c>
      <c r="I86" s="89">
        <f t="shared" si="13"/>
        <v>0</v>
      </c>
      <c r="J86" s="255">
        <f t="shared" si="14"/>
        <v>0</v>
      </c>
      <c r="K86" s="90"/>
      <c r="L86" s="90"/>
    </row>
    <row r="87" spans="1:18" ht="15">
      <c r="A87" s="277" t="str">
        <f t="shared" si="10"/>
        <v>CS05-CS06</v>
      </c>
      <c r="B87" s="96"/>
      <c r="C87" s="98"/>
      <c r="D87" s="98"/>
      <c r="E87" s="99"/>
      <c r="F87" s="96">
        <f t="shared" si="11"/>
        <v>0</v>
      </c>
      <c r="G87" s="110">
        <f t="shared" si="12"/>
        <v>0</v>
      </c>
      <c r="H87" s="87" t="s">
        <v>146</v>
      </c>
      <c r="I87" s="89">
        <f t="shared" si="13"/>
        <v>0</v>
      </c>
      <c r="J87" s="255">
        <f t="shared" si="14"/>
        <v>0</v>
      </c>
      <c r="K87" s="90"/>
      <c r="L87" s="90"/>
    </row>
    <row r="88" spans="1:18" ht="15">
      <c r="A88" s="277" t="str">
        <f t="shared" si="10"/>
        <v>CS06-CS07</v>
      </c>
      <c r="B88" s="96"/>
      <c r="C88" s="98"/>
      <c r="D88" s="98"/>
      <c r="E88" s="99"/>
      <c r="F88" s="96">
        <f t="shared" si="11"/>
        <v>0</v>
      </c>
      <c r="G88" s="110">
        <f t="shared" si="12"/>
        <v>0</v>
      </c>
      <c r="H88" s="87" t="s">
        <v>146</v>
      </c>
      <c r="I88" s="89">
        <f t="shared" si="13"/>
        <v>0</v>
      </c>
      <c r="J88" s="255">
        <f t="shared" si="14"/>
        <v>0</v>
      </c>
      <c r="K88" s="90"/>
      <c r="L88" s="90"/>
    </row>
    <row r="89" spans="1:18" ht="15">
      <c r="A89" s="277" t="str">
        <f t="shared" ref="A89:A90" si="15">A62</f>
        <v>CS07-CS08</v>
      </c>
      <c r="B89" s="96"/>
      <c r="C89" s="98"/>
      <c r="D89" s="98"/>
      <c r="E89" s="99"/>
      <c r="F89" s="96">
        <f t="shared" si="11"/>
        <v>0</v>
      </c>
      <c r="G89" s="110">
        <f t="shared" si="12"/>
        <v>0</v>
      </c>
      <c r="H89" s="87" t="s">
        <v>146</v>
      </c>
      <c r="I89" s="89">
        <f t="shared" si="13"/>
        <v>0</v>
      </c>
      <c r="J89" s="255">
        <f t="shared" si="14"/>
        <v>0</v>
      </c>
      <c r="K89" s="90"/>
      <c r="L89" s="90"/>
    </row>
    <row r="90" spans="1:18" ht="15">
      <c r="A90" s="277" t="str">
        <f t="shared" si="15"/>
        <v>CS08~</v>
      </c>
      <c r="B90" s="96"/>
      <c r="C90" s="98"/>
      <c r="D90" s="98"/>
      <c r="E90" s="99"/>
      <c r="F90" s="96">
        <f t="shared" si="11"/>
        <v>0</v>
      </c>
      <c r="G90" s="110">
        <f t="shared" si="12"/>
        <v>0</v>
      </c>
      <c r="H90" s="87" t="s">
        <v>146</v>
      </c>
      <c r="I90" s="89">
        <f t="shared" si="13"/>
        <v>0</v>
      </c>
      <c r="J90" s="255">
        <f t="shared" si="14"/>
        <v>0</v>
      </c>
      <c r="K90" s="90"/>
      <c r="L90" s="90"/>
    </row>
    <row r="91" spans="1:18" ht="15">
      <c r="A91" s="276"/>
      <c r="B91" s="96"/>
      <c r="C91" s="98"/>
      <c r="D91" s="98"/>
      <c r="E91" s="99"/>
      <c r="F91" s="96"/>
      <c r="G91" s="99"/>
      <c r="H91" s="99"/>
      <c r="I91" s="89"/>
      <c r="J91" s="253">
        <f>SUM(J73:J90)</f>
        <v>1750.6417500000002</v>
      </c>
      <c r="K91" s="90"/>
      <c r="L91" s="90"/>
    </row>
    <row r="92" spans="1:18" ht="15">
      <c r="A92" s="276"/>
      <c r="B92" s="96"/>
      <c r="C92" s="98"/>
      <c r="D92" s="98"/>
      <c r="E92" s="99"/>
      <c r="F92" s="96"/>
      <c r="G92" s="99"/>
      <c r="H92" s="99"/>
      <c r="I92" s="89"/>
      <c r="J92" s="109"/>
      <c r="K92" s="90"/>
      <c r="L92" s="90"/>
    </row>
    <row r="93" spans="1:18" ht="15">
      <c r="A93" s="95"/>
      <c r="B93" s="96"/>
      <c r="C93" s="98"/>
      <c r="D93" s="98"/>
      <c r="E93" s="99"/>
      <c r="F93" s="96"/>
      <c r="G93" s="99"/>
      <c r="H93" s="99"/>
      <c r="I93" s="89"/>
      <c r="J93" s="109"/>
      <c r="K93" s="90"/>
      <c r="L93" s="90"/>
    </row>
    <row r="94" spans="1:18" ht="15">
      <c r="A94" s="654" t="s">
        <v>156</v>
      </c>
      <c r="B94" s="655"/>
      <c r="C94" s="655"/>
      <c r="D94" s="655"/>
      <c r="E94" s="655"/>
      <c r="F94" s="655"/>
      <c r="G94" s="655"/>
      <c r="H94" s="655"/>
      <c r="I94" s="655"/>
      <c r="J94" s="674"/>
      <c r="K94" s="90"/>
      <c r="L94" s="90"/>
    </row>
    <row r="95" spans="1:18" ht="15">
      <c r="A95" s="106" t="s">
        <v>155</v>
      </c>
      <c r="B95" s="86"/>
      <c r="C95" s="88"/>
      <c r="D95" s="88"/>
      <c r="E95" s="87"/>
      <c r="F95" s="86"/>
      <c r="G95" s="87"/>
      <c r="H95" s="87"/>
      <c r="I95" s="89"/>
      <c r="J95" s="89"/>
      <c r="K95" s="90"/>
      <c r="L95" s="90"/>
    </row>
    <row r="96" spans="1:18" ht="15">
      <c r="A96" s="279" t="str">
        <f>A72</f>
        <v>Counterfort</v>
      </c>
      <c r="B96" s="91"/>
      <c r="C96" s="137"/>
      <c r="D96" s="88"/>
      <c r="E96" s="87"/>
      <c r="F96" s="96"/>
      <c r="G96" s="110"/>
      <c r="H96" s="87"/>
      <c r="I96" s="89"/>
      <c r="J96" s="89"/>
      <c r="K96" s="90"/>
      <c r="L96" s="90"/>
      <c r="P96" s="1"/>
      <c r="Q96" s="1"/>
      <c r="R96" s="1"/>
    </row>
    <row r="97" spans="1:18" ht="15">
      <c r="A97" s="279" t="str">
        <f t="shared" ref="A97:B112" si="16">A73</f>
        <v>~CS01</v>
      </c>
      <c r="B97" s="91">
        <f>B73</f>
        <v>2.36</v>
      </c>
      <c r="C97" s="137">
        <f>'4Sheet1'!L3</f>
        <v>28.63</v>
      </c>
      <c r="D97" s="88"/>
      <c r="E97" s="87"/>
      <c r="F97" s="96">
        <f>PRODUCT(B97:E97)</f>
        <v>67.566800000000001</v>
      </c>
      <c r="G97" s="110">
        <f>F97</f>
        <v>67.566800000000001</v>
      </c>
      <c r="H97" s="87" t="s">
        <v>146</v>
      </c>
      <c r="I97" s="89">
        <f>G97*1.1</f>
        <v>74.323480000000004</v>
      </c>
      <c r="J97" s="255">
        <f>I97</f>
        <v>74.323480000000004</v>
      </c>
      <c r="K97" s="90"/>
      <c r="L97" s="90"/>
      <c r="P97" s="1"/>
      <c r="Q97" s="1"/>
      <c r="R97" s="1"/>
    </row>
    <row r="98" spans="1:18" ht="15">
      <c r="A98" s="279" t="str">
        <f t="shared" si="16"/>
        <v>CS01-CS02</v>
      </c>
      <c r="B98" s="91">
        <f t="shared" si="16"/>
        <v>4.8899999999999997</v>
      </c>
      <c r="C98" s="137">
        <f>'4Sheet1'!L4</f>
        <v>26.015000000000001</v>
      </c>
      <c r="D98" s="88"/>
      <c r="E98" s="87"/>
      <c r="F98" s="96">
        <f t="shared" ref="F98:F114" si="17">PRODUCT(B98:E98)</f>
        <v>127.21334999999999</v>
      </c>
      <c r="G98" s="110">
        <f t="shared" ref="G98:G114" si="18">F98</f>
        <v>127.21334999999999</v>
      </c>
      <c r="H98" s="135" t="s">
        <v>146</v>
      </c>
      <c r="I98" s="89">
        <f t="shared" ref="I98:I114" si="19">G98*1.1</f>
        <v>139.934685</v>
      </c>
      <c r="J98" s="255">
        <f t="shared" ref="J98:J114" si="20">I98</f>
        <v>139.934685</v>
      </c>
      <c r="K98" s="90"/>
      <c r="L98" s="90"/>
      <c r="P98" s="1"/>
      <c r="Q98" s="1"/>
      <c r="R98" s="1"/>
    </row>
    <row r="99" spans="1:18" ht="15">
      <c r="A99" s="279" t="str">
        <f t="shared" si="16"/>
        <v>CS02-CS03</v>
      </c>
      <c r="B99" s="91">
        <f t="shared" si="16"/>
        <v>7.82</v>
      </c>
      <c r="C99" s="137">
        <f>'4Sheet1'!L5</f>
        <v>26.15</v>
      </c>
      <c r="D99" s="88"/>
      <c r="E99" s="87"/>
      <c r="F99" s="96">
        <f t="shared" si="17"/>
        <v>204.49299999999999</v>
      </c>
      <c r="G99" s="110">
        <f t="shared" si="18"/>
        <v>204.49299999999999</v>
      </c>
      <c r="H99" s="87" t="s">
        <v>146</v>
      </c>
      <c r="I99" s="89">
        <f t="shared" si="19"/>
        <v>224.94230000000002</v>
      </c>
      <c r="J99" s="255">
        <f t="shared" si="20"/>
        <v>224.94230000000002</v>
      </c>
      <c r="K99" s="90"/>
      <c r="L99" s="90"/>
      <c r="P99" s="1"/>
      <c r="Q99" s="1"/>
      <c r="R99" s="1"/>
    </row>
    <row r="100" spans="1:18" ht="15">
      <c r="A100" s="279" t="str">
        <f t="shared" si="16"/>
        <v>CS03-CS04</v>
      </c>
      <c r="B100" s="91">
        <f t="shared" si="16"/>
        <v>9</v>
      </c>
      <c r="C100" s="137">
        <f>'4Sheet1'!L6</f>
        <v>28.95</v>
      </c>
      <c r="D100" s="88"/>
      <c r="E100" s="87"/>
      <c r="F100" s="96">
        <f t="shared" si="17"/>
        <v>260.55</v>
      </c>
      <c r="G100" s="110">
        <f t="shared" si="18"/>
        <v>260.55</v>
      </c>
      <c r="H100" s="87" t="s">
        <v>146</v>
      </c>
      <c r="I100" s="89">
        <f t="shared" si="19"/>
        <v>286.60500000000002</v>
      </c>
      <c r="J100" s="255">
        <f t="shared" si="20"/>
        <v>286.60500000000002</v>
      </c>
      <c r="K100" s="90"/>
      <c r="L100" s="90"/>
      <c r="P100" s="1"/>
      <c r="Q100" s="1"/>
      <c r="R100" s="1"/>
    </row>
    <row r="101" spans="1:18" ht="15">
      <c r="A101" s="279" t="str">
        <f t="shared" si="16"/>
        <v>CS04-CS05</v>
      </c>
      <c r="B101" s="91">
        <f t="shared" si="16"/>
        <v>10.130000000000001</v>
      </c>
      <c r="C101" s="137">
        <f>'4Sheet1'!L7</f>
        <v>26.094999999999999</v>
      </c>
      <c r="D101" s="88"/>
      <c r="E101" s="87"/>
      <c r="F101" s="96">
        <f t="shared" si="17"/>
        <v>264.34235000000001</v>
      </c>
      <c r="G101" s="110">
        <f t="shared" si="18"/>
        <v>264.34235000000001</v>
      </c>
      <c r="H101" s="135" t="s">
        <v>146</v>
      </c>
      <c r="I101" s="89">
        <f t="shared" si="19"/>
        <v>290.77658500000001</v>
      </c>
      <c r="J101" s="255">
        <f t="shared" si="20"/>
        <v>290.77658500000001</v>
      </c>
      <c r="K101" s="90"/>
      <c r="L101" s="90"/>
      <c r="P101" s="1"/>
      <c r="Q101" s="1"/>
      <c r="R101" s="1"/>
    </row>
    <row r="102" spans="1:18" ht="15">
      <c r="A102" s="279" t="str">
        <f t="shared" si="16"/>
        <v>CS05-CS07</v>
      </c>
      <c r="B102" s="91">
        <f t="shared" si="16"/>
        <v>20.22</v>
      </c>
      <c r="C102" s="137">
        <f>'4Sheet1'!L8</f>
        <v>23.19</v>
      </c>
      <c r="D102" s="88"/>
      <c r="E102" s="87"/>
      <c r="F102" s="96">
        <f t="shared" si="17"/>
        <v>468.90179999999998</v>
      </c>
      <c r="G102" s="110">
        <f t="shared" si="18"/>
        <v>468.90179999999998</v>
      </c>
      <c r="H102" s="87" t="s">
        <v>146</v>
      </c>
      <c r="I102" s="89">
        <f t="shared" si="19"/>
        <v>515.79197999999997</v>
      </c>
      <c r="J102" s="255">
        <f t="shared" si="20"/>
        <v>515.79197999999997</v>
      </c>
      <c r="K102" s="90"/>
      <c r="L102" s="90"/>
      <c r="P102" s="1"/>
      <c r="Q102" s="1"/>
      <c r="R102" s="1"/>
    </row>
    <row r="103" spans="1:18" ht="15">
      <c r="A103" s="279" t="str">
        <f t="shared" si="16"/>
        <v>CS07-CS08</v>
      </c>
      <c r="B103" s="91">
        <f t="shared" si="16"/>
        <v>11.69</v>
      </c>
      <c r="C103" s="137">
        <f>'4Sheet1'!L9</f>
        <v>23.19</v>
      </c>
      <c r="D103" s="88"/>
      <c r="E103" s="87"/>
      <c r="F103" s="96">
        <f t="shared" si="17"/>
        <v>271.09109999999998</v>
      </c>
      <c r="G103" s="110">
        <f t="shared" si="18"/>
        <v>271.09109999999998</v>
      </c>
      <c r="H103" s="87" t="s">
        <v>146</v>
      </c>
      <c r="I103" s="89">
        <f t="shared" si="19"/>
        <v>298.20021000000003</v>
      </c>
      <c r="J103" s="255">
        <f t="shared" si="20"/>
        <v>298.20021000000003</v>
      </c>
      <c r="K103" s="90"/>
      <c r="L103" s="90"/>
      <c r="P103" s="1"/>
      <c r="Q103" s="1"/>
      <c r="R103" s="1"/>
    </row>
    <row r="104" spans="1:18" ht="15">
      <c r="A104" s="279" t="str">
        <f t="shared" si="16"/>
        <v>CS08~</v>
      </c>
      <c r="B104" s="91">
        <f t="shared" si="16"/>
        <v>16.8</v>
      </c>
      <c r="C104" s="137">
        <f>'4Sheet1'!L10</f>
        <v>23.19</v>
      </c>
      <c r="D104" s="88"/>
      <c r="E104" s="87"/>
      <c r="F104" s="96">
        <f t="shared" si="17"/>
        <v>389.59200000000004</v>
      </c>
      <c r="G104" s="110">
        <f t="shared" si="18"/>
        <v>389.59200000000004</v>
      </c>
      <c r="H104" s="135" t="s">
        <v>146</v>
      </c>
      <c r="I104" s="89">
        <f t="shared" si="19"/>
        <v>428.55120000000011</v>
      </c>
      <c r="J104" s="255">
        <f t="shared" si="20"/>
        <v>428.55120000000011</v>
      </c>
      <c r="K104" s="90"/>
      <c r="L104" s="90"/>
      <c r="P104" s="1"/>
      <c r="Q104" s="1"/>
      <c r="R104" s="1"/>
    </row>
    <row r="105" spans="1:18" ht="15">
      <c r="A105" s="279">
        <f t="shared" si="16"/>
        <v>0</v>
      </c>
      <c r="B105" s="91"/>
      <c r="C105" s="137"/>
      <c r="D105" s="88"/>
      <c r="E105" s="87"/>
      <c r="F105" s="96">
        <f t="shared" si="17"/>
        <v>0</v>
      </c>
      <c r="G105" s="110">
        <f t="shared" si="18"/>
        <v>0</v>
      </c>
      <c r="H105" s="87" t="s">
        <v>146</v>
      </c>
      <c r="I105" s="89">
        <f t="shared" si="19"/>
        <v>0</v>
      </c>
      <c r="J105" s="255">
        <f t="shared" si="20"/>
        <v>0</v>
      </c>
      <c r="K105" s="90"/>
      <c r="L105" s="90"/>
      <c r="P105" s="1"/>
      <c r="Q105" s="1"/>
      <c r="R105" s="1"/>
    </row>
    <row r="106" spans="1:18" ht="15">
      <c r="A106" s="279">
        <f t="shared" si="16"/>
        <v>0</v>
      </c>
      <c r="B106" s="91"/>
      <c r="C106" s="137"/>
      <c r="D106" s="88"/>
      <c r="E106" s="87"/>
      <c r="F106" s="96">
        <f t="shared" si="17"/>
        <v>0</v>
      </c>
      <c r="G106" s="110">
        <f t="shared" si="18"/>
        <v>0</v>
      </c>
      <c r="H106" s="135" t="s">
        <v>146</v>
      </c>
      <c r="I106" s="89">
        <f t="shared" si="19"/>
        <v>0</v>
      </c>
      <c r="J106" s="255">
        <f t="shared" si="20"/>
        <v>0</v>
      </c>
      <c r="K106" s="90"/>
      <c r="L106" s="90"/>
      <c r="P106" s="1"/>
      <c r="Q106" s="1"/>
      <c r="R106" s="1"/>
    </row>
    <row r="107" spans="1:18" ht="15">
      <c r="A107" s="279" t="str">
        <f t="shared" si="16"/>
        <v>CS06~</v>
      </c>
      <c r="B107" s="91"/>
      <c r="C107" s="137"/>
      <c r="D107" s="88"/>
      <c r="E107" s="87"/>
      <c r="F107" s="96">
        <f t="shared" si="17"/>
        <v>0</v>
      </c>
      <c r="G107" s="110">
        <f t="shared" si="18"/>
        <v>0</v>
      </c>
      <c r="H107" s="87" t="s">
        <v>146</v>
      </c>
      <c r="I107" s="89">
        <f t="shared" si="19"/>
        <v>0</v>
      </c>
      <c r="J107" s="255">
        <f t="shared" si="20"/>
        <v>0</v>
      </c>
      <c r="K107" s="90"/>
      <c r="L107" s="90"/>
      <c r="P107" s="1"/>
      <c r="Q107" s="1"/>
      <c r="R107" s="1"/>
    </row>
    <row r="108" spans="1:18" ht="15">
      <c r="A108" s="279"/>
      <c r="B108" s="91"/>
      <c r="C108" s="137"/>
      <c r="D108" s="88"/>
      <c r="E108" s="87"/>
      <c r="F108" s="96"/>
      <c r="G108" s="110"/>
      <c r="H108" s="135"/>
      <c r="I108" s="89"/>
      <c r="J108" s="89"/>
      <c r="K108" s="90"/>
      <c r="L108" s="90"/>
      <c r="P108" s="1"/>
      <c r="Q108" s="1"/>
      <c r="R108" s="1"/>
    </row>
    <row r="109" spans="1:18" ht="15">
      <c r="A109" s="279" t="str">
        <f t="shared" si="16"/>
        <v>Gabion Wall Type 5</v>
      </c>
      <c r="B109" s="91"/>
      <c r="C109" s="137"/>
      <c r="D109" s="88"/>
      <c r="E109" s="87"/>
      <c r="F109" s="96"/>
      <c r="G109" s="110"/>
      <c r="H109" s="87"/>
      <c r="I109" s="89"/>
      <c r="J109" s="89"/>
      <c r="K109" s="90"/>
      <c r="L109" s="90"/>
      <c r="P109" s="1"/>
      <c r="Q109" s="1"/>
      <c r="R109" s="1"/>
    </row>
    <row r="110" spans="1:18" ht="15">
      <c r="A110" s="279" t="str">
        <f t="shared" si="16"/>
        <v>~CS05</v>
      </c>
      <c r="B110" s="91"/>
      <c r="C110" s="137"/>
      <c r="D110" s="88"/>
      <c r="E110" s="87"/>
      <c r="F110" s="96">
        <f t="shared" si="17"/>
        <v>0</v>
      </c>
      <c r="G110" s="110">
        <f t="shared" si="18"/>
        <v>0</v>
      </c>
      <c r="H110" s="135" t="s">
        <v>146</v>
      </c>
      <c r="I110" s="89">
        <f t="shared" si="19"/>
        <v>0</v>
      </c>
      <c r="J110" s="255">
        <f t="shared" si="20"/>
        <v>0</v>
      </c>
      <c r="K110" s="90"/>
      <c r="L110" s="90"/>
      <c r="P110" s="1"/>
      <c r="Q110" s="1"/>
      <c r="R110" s="1"/>
    </row>
    <row r="111" spans="1:18" ht="15">
      <c r="A111" s="279" t="str">
        <f t="shared" si="16"/>
        <v>CS05-CS06</v>
      </c>
      <c r="B111" s="91"/>
      <c r="C111" s="137"/>
      <c r="D111" s="88"/>
      <c r="E111" s="87"/>
      <c r="F111" s="96">
        <f t="shared" si="17"/>
        <v>0</v>
      </c>
      <c r="G111" s="110">
        <f t="shared" si="18"/>
        <v>0</v>
      </c>
      <c r="H111" s="87" t="s">
        <v>146</v>
      </c>
      <c r="I111" s="89">
        <f t="shared" si="19"/>
        <v>0</v>
      </c>
      <c r="J111" s="255">
        <f t="shared" si="20"/>
        <v>0</v>
      </c>
      <c r="K111" s="90"/>
      <c r="L111" s="90"/>
      <c r="P111" s="1"/>
      <c r="Q111" s="1"/>
      <c r="R111" s="1"/>
    </row>
    <row r="112" spans="1:18" ht="15">
      <c r="A112" s="279" t="str">
        <f t="shared" si="16"/>
        <v>CS06-CS07</v>
      </c>
      <c r="B112" s="91"/>
      <c r="C112" s="137"/>
      <c r="D112" s="88"/>
      <c r="E112" s="87"/>
      <c r="F112" s="96">
        <f t="shared" si="17"/>
        <v>0</v>
      </c>
      <c r="G112" s="110">
        <f t="shared" si="18"/>
        <v>0</v>
      </c>
      <c r="H112" s="135" t="s">
        <v>146</v>
      </c>
      <c r="I112" s="89">
        <f t="shared" si="19"/>
        <v>0</v>
      </c>
      <c r="J112" s="255">
        <f t="shared" si="20"/>
        <v>0</v>
      </c>
      <c r="K112" s="90"/>
      <c r="L112" s="90"/>
      <c r="P112" s="1"/>
      <c r="Q112" s="1"/>
      <c r="R112" s="1"/>
    </row>
    <row r="113" spans="1:18" ht="15">
      <c r="A113" s="279" t="str">
        <f t="shared" ref="A113:A114" si="21">A89</f>
        <v>CS07-CS08</v>
      </c>
      <c r="B113" s="91"/>
      <c r="C113" s="137"/>
      <c r="D113" s="88"/>
      <c r="E113" s="87"/>
      <c r="F113" s="96">
        <f t="shared" si="17"/>
        <v>0</v>
      </c>
      <c r="G113" s="110">
        <f t="shared" si="18"/>
        <v>0</v>
      </c>
      <c r="H113" s="87" t="s">
        <v>146</v>
      </c>
      <c r="I113" s="89">
        <f t="shared" si="19"/>
        <v>0</v>
      </c>
      <c r="J113" s="255">
        <f t="shared" si="20"/>
        <v>0</v>
      </c>
      <c r="K113" s="90"/>
      <c r="L113" s="90"/>
      <c r="P113" s="243"/>
      <c r="Q113" s="1"/>
      <c r="R113" s="1"/>
    </row>
    <row r="114" spans="1:18" ht="15">
      <c r="A114" s="279" t="str">
        <f t="shared" si="21"/>
        <v>CS08~</v>
      </c>
      <c r="B114" s="91"/>
      <c r="C114" s="137"/>
      <c r="D114" s="88"/>
      <c r="E114" s="87"/>
      <c r="F114" s="96">
        <f t="shared" si="17"/>
        <v>0</v>
      </c>
      <c r="G114" s="110">
        <f t="shared" si="18"/>
        <v>0</v>
      </c>
      <c r="H114" s="135" t="s">
        <v>146</v>
      </c>
      <c r="I114" s="89">
        <f t="shared" si="19"/>
        <v>0</v>
      </c>
      <c r="J114" s="255">
        <f t="shared" si="20"/>
        <v>0</v>
      </c>
      <c r="K114" s="90"/>
      <c r="L114" s="90"/>
      <c r="P114" s="243"/>
      <c r="Q114" s="1"/>
      <c r="R114" s="1"/>
    </row>
    <row r="115" spans="1:18" ht="15">
      <c r="A115" s="280"/>
      <c r="B115" s="96"/>
      <c r="C115" s="88"/>
      <c r="D115" s="88"/>
      <c r="E115" s="87"/>
      <c r="F115" s="96"/>
      <c r="G115" s="110"/>
      <c r="H115" s="135"/>
      <c r="I115" s="89"/>
      <c r="J115" s="253">
        <f>SUM(J97:J114)</f>
        <v>2259.1254399999998</v>
      </c>
      <c r="K115" s="90"/>
      <c r="L115" s="90"/>
      <c r="P115" s="243"/>
      <c r="Q115" s="1"/>
      <c r="R115" s="1"/>
    </row>
    <row r="116" spans="1:18" ht="15">
      <c r="A116" s="278"/>
      <c r="B116" s="130"/>
      <c r="C116" s="88"/>
      <c r="D116" s="88"/>
      <c r="E116" s="87"/>
      <c r="F116" s="96"/>
      <c r="G116" s="110"/>
      <c r="H116" s="87"/>
      <c r="I116" s="89"/>
      <c r="J116" s="89"/>
      <c r="K116" s="90"/>
      <c r="L116" s="90"/>
      <c r="P116" s="243"/>
      <c r="Q116" s="1"/>
      <c r="R116" s="1"/>
    </row>
    <row r="117" spans="1:18" ht="15">
      <c r="A117" s="659"/>
      <c r="B117" s="660"/>
      <c r="C117" s="660"/>
      <c r="D117" s="660"/>
      <c r="E117" s="660"/>
      <c r="F117" s="660"/>
      <c r="G117" s="660"/>
      <c r="H117" s="660"/>
      <c r="I117" s="660"/>
      <c r="J117" s="661"/>
      <c r="L117" s="90"/>
      <c r="P117" s="1"/>
      <c r="Q117" s="1"/>
      <c r="R117" s="1"/>
    </row>
    <row r="118" spans="1:18" ht="15">
      <c r="A118" s="656" t="s">
        <v>157</v>
      </c>
      <c r="B118" s="657"/>
      <c r="C118" s="657"/>
      <c r="D118" s="657"/>
      <c r="E118" s="657"/>
      <c r="F118" s="657"/>
      <c r="G118" s="657"/>
      <c r="H118" s="657"/>
      <c r="I118" s="657"/>
      <c r="J118" s="658"/>
      <c r="L118" s="90"/>
    </row>
    <row r="119" spans="1:18" ht="15">
      <c r="A119" s="651"/>
      <c r="B119" s="652"/>
      <c r="C119" s="652"/>
      <c r="D119" s="652"/>
      <c r="E119" s="652"/>
      <c r="F119" s="653"/>
      <c r="G119" s="83"/>
      <c r="H119" s="84"/>
      <c r="I119" s="83"/>
      <c r="J119" s="83"/>
    </row>
    <row r="120" spans="1:18" ht="15">
      <c r="A120" s="85"/>
      <c r="B120" s="91"/>
      <c r="C120" s="107"/>
      <c r="D120" s="111"/>
      <c r="E120" s="112"/>
      <c r="F120" s="91"/>
      <c r="G120" s="113"/>
      <c r="H120" s="108"/>
      <c r="I120" s="89"/>
      <c r="J120" s="109"/>
      <c r="L120" s="114"/>
    </row>
    <row r="121" spans="1:18" s="81" customFormat="1" ht="30" customHeight="1">
      <c r="A121" s="95"/>
      <c r="B121" s="115"/>
      <c r="C121" s="116"/>
      <c r="D121" s="111"/>
      <c r="E121" s="112"/>
      <c r="F121" s="117"/>
      <c r="G121" s="118"/>
      <c r="H121" s="87"/>
      <c r="I121" s="119"/>
      <c r="J121" s="119"/>
    </row>
    <row r="122" spans="1:18" ht="15">
      <c r="A122" s="651"/>
      <c r="B122" s="652"/>
      <c r="C122" s="652"/>
      <c r="D122" s="652"/>
      <c r="E122" s="652"/>
      <c r="F122" s="653"/>
      <c r="G122" s="83"/>
      <c r="H122" s="84"/>
      <c r="I122" s="83"/>
      <c r="J122" s="83"/>
    </row>
    <row r="123" spans="1:18" ht="15">
      <c r="A123" s="656" t="s">
        <v>320</v>
      </c>
      <c r="B123" s="657"/>
      <c r="C123" s="657"/>
      <c r="D123" s="657"/>
      <c r="E123" s="657"/>
      <c r="F123" s="657"/>
      <c r="G123" s="657"/>
      <c r="H123" s="657"/>
      <c r="I123" s="657"/>
      <c r="J123" s="658"/>
      <c r="L123" s="90"/>
    </row>
    <row r="124" spans="1:18" ht="15">
      <c r="A124" s="106" t="s">
        <v>341</v>
      </c>
      <c r="B124" s="86"/>
      <c r="C124" s="88"/>
      <c r="D124" s="88"/>
      <c r="E124" s="87"/>
      <c r="F124" s="86"/>
      <c r="G124" s="87"/>
      <c r="H124" s="87"/>
      <c r="I124" s="89"/>
      <c r="J124" s="89"/>
      <c r="L124" s="90"/>
    </row>
    <row r="125" spans="1:18" ht="15">
      <c r="A125" s="95" t="s">
        <v>8</v>
      </c>
      <c r="B125" s="96"/>
      <c r="C125" s="88"/>
      <c r="D125" s="88"/>
      <c r="E125" s="87"/>
      <c r="F125" s="96">
        <f>PRODUCT(B125:E125)</f>
        <v>0</v>
      </c>
      <c r="G125" s="110">
        <f>F125</f>
        <v>0</v>
      </c>
      <c r="H125" s="87" t="s">
        <v>146</v>
      </c>
      <c r="I125" s="89">
        <f>G125*1.1</f>
        <v>0</v>
      </c>
      <c r="J125" s="253">
        <f>I125</f>
        <v>0</v>
      </c>
      <c r="L125" s="90"/>
    </row>
    <row r="126" spans="1:18" ht="15">
      <c r="A126" s="95" t="s">
        <v>308</v>
      </c>
      <c r="B126" s="96"/>
      <c r="C126" s="88"/>
      <c r="D126" s="88"/>
      <c r="E126" s="87"/>
      <c r="F126" s="96">
        <f>PRODUCT(B126:E126)</f>
        <v>0</v>
      </c>
      <c r="G126" s="110">
        <f>F126</f>
        <v>0</v>
      </c>
      <c r="H126" s="87" t="s">
        <v>146</v>
      </c>
      <c r="I126" s="89">
        <f>G126*1.1</f>
        <v>0</v>
      </c>
      <c r="J126" s="253">
        <f>I126</f>
        <v>0</v>
      </c>
      <c r="L126" s="90"/>
    </row>
    <row r="127" spans="1:18" ht="15">
      <c r="A127" s="95" t="s">
        <v>311</v>
      </c>
      <c r="B127" s="96"/>
      <c r="C127" s="88"/>
      <c r="D127" s="88"/>
      <c r="E127" s="87"/>
      <c r="F127" s="96">
        <f>PRODUCT(B127:E127)</f>
        <v>0</v>
      </c>
      <c r="G127" s="110">
        <f>F127</f>
        <v>0</v>
      </c>
      <c r="H127" s="87" t="s">
        <v>146</v>
      </c>
      <c r="I127" s="89">
        <f>G127*1.1</f>
        <v>0</v>
      </c>
      <c r="J127" s="253">
        <f>I127</f>
        <v>0</v>
      </c>
      <c r="L127" s="90"/>
    </row>
    <row r="128" spans="1:18" ht="15">
      <c r="A128" s="92"/>
      <c r="B128" s="86"/>
      <c r="C128" s="88"/>
      <c r="D128" s="88"/>
      <c r="E128" s="87"/>
      <c r="F128" s="96"/>
      <c r="G128" s="99"/>
      <c r="H128" s="99"/>
      <c r="I128" s="89"/>
      <c r="J128" s="109"/>
      <c r="L128" s="90"/>
    </row>
    <row r="129" spans="1:12" ht="15">
      <c r="A129" s="296" t="s">
        <v>342</v>
      </c>
      <c r="B129" s="96"/>
      <c r="C129" s="88"/>
      <c r="D129" s="88"/>
      <c r="E129" s="87"/>
      <c r="F129" s="96"/>
      <c r="G129" s="110"/>
      <c r="H129" s="87"/>
      <c r="I129" s="89"/>
      <c r="J129" s="109"/>
      <c r="L129" s="90"/>
    </row>
    <row r="130" spans="1:12" ht="15">
      <c r="A130" s="95" t="s">
        <v>8</v>
      </c>
      <c r="B130" s="96"/>
      <c r="C130" s="88"/>
      <c r="D130" s="88"/>
      <c r="E130" s="87"/>
      <c r="F130" s="96">
        <f>PRODUCT(B130:E130)</f>
        <v>0</v>
      </c>
      <c r="G130" s="110">
        <f>F130</f>
        <v>0</v>
      </c>
      <c r="H130" s="87" t="s">
        <v>146</v>
      </c>
      <c r="I130" s="89">
        <f>G130*1.1</f>
        <v>0</v>
      </c>
      <c r="J130" s="253">
        <f>I130</f>
        <v>0</v>
      </c>
      <c r="L130" s="90"/>
    </row>
    <row r="131" spans="1:12" ht="15">
      <c r="A131" s="95" t="s">
        <v>308</v>
      </c>
      <c r="B131" s="96"/>
      <c r="C131" s="88"/>
      <c r="D131" s="88"/>
      <c r="E131" s="87"/>
      <c r="F131" s="96">
        <f>PRODUCT(B131:E131)</f>
        <v>0</v>
      </c>
      <c r="G131" s="110">
        <f>F131</f>
        <v>0</v>
      </c>
      <c r="H131" s="87" t="s">
        <v>146</v>
      </c>
      <c r="I131" s="89">
        <f>G131*1.1</f>
        <v>0</v>
      </c>
      <c r="J131" s="253">
        <f>I131</f>
        <v>0</v>
      </c>
      <c r="L131" s="90"/>
    </row>
    <row r="132" spans="1:12" ht="15">
      <c r="A132" s="95" t="s">
        <v>311</v>
      </c>
      <c r="B132" s="96"/>
      <c r="C132" s="88"/>
      <c r="D132" s="88"/>
      <c r="E132" s="87"/>
      <c r="F132" s="96">
        <f>PRODUCT(B132:E132)</f>
        <v>0</v>
      </c>
      <c r="G132" s="110">
        <f>F132</f>
        <v>0</v>
      </c>
      <c r="H132" s="87" t="s">
        <v>146</v>
      </c>
      <c r="I132" s="89">
        <f>G132*1.1</f>
        <v>0</v>
      </c>
      <c r="J132" s="253">
        <f>I132</f>
        <v>0</v>
      </c>
      <c r="L132" s="90"/>
    </row>
    <row r="133" spans="1:12" ht="15">
      <c r="A133" s="92"/>
      <c r="B133" s="86"/>
      <c r="C133" s="88"/>
      <c r="D133" s="88"/>
      <c r="E133" s="87"/>
      <c r="F133" s="96"/>
      <c r="G133" s="99"/>
      <c r="H133" s="99"/>
      <c r="I133" s="89"/>
      <c r="J133" s="109"/>
      <c r="L133" s="90"/>
    </row>
    <row r="134" spans="1:12" ht="15">
      <c r="A134" s="296" t="s">
        <v>343</v>
      </c>
      <c r="B134" s="96"/>
      <c r="C134" s="88"/>
      <c r="D134" s="88"/>
      <c r="E134" s="87"/>
      <c r="F134" s="96"/>
      <c r="G134" s="110"/>
      <c r="H134" s="87"/>
      <c r="I134" s="89"/>
      <c r="J134" s="109"/>
      <c r="L134" s="90"/>
    </row>
    <row r="135" spans="1:12" ht="15">
      <c r="A135" s="95" t="s">
        <v>8</v>
      </c>
      <c r="B135" s="96"/>
      <c r="C135" s="88"/>
      <c r="D135" s="88"/>
      <c r="E135" s="87"/>
      <c r="F135" s="96">
        <f>PRODUCT(B135:E135)</f>
        <v>0</v>
      </c>
      <c r="G135" s="110">
        <f>F135</f>
        <v>0</v>
      </c>
      <c r="H135" s="87" t="s">
        <v>146</v>
      </c>
      <c r="I135" s="89">
        <f>G135*1.1</f>
        <v>0</v>
      </c>
      <c r="J135" s="253">
        <f>I135</f>
        <v>0</v>
      </c>
      <c r="L135" s="90"/>
    </row>
    <row r="136" spans="1:12" ht="15">
      <c r="A136" s="95" t="s">
        <v>308</v>
      </c>
      <c r="B136" s="96"/>
      <c r="C136" s="88"/>
      <c r="D136" s="88"/>
      <c r="E136" s="87"/>
      <c r="F136" s="96">
        <f>PRODUCT(B136:E136)</f>
        <v>0</v>
      </c>
      <c r="G136" s="110">
        <f>F136</f>
        <v>0</v>
      </c>
      <c r="H136" s="87" t="s">
        <v>146</v>
      </c>
      <c r="I136" s="89">
        <f>G136*1.1</f>
        <v>0</v>
      </c>
      <c r="J136" s="253">
        <f>I136</f>
        <v>0</v>
      </c>
      <c r="L136" s="90"/>
    </row>
    <row r="137" spans="1:12" ht="15">
      <c r="A137" s="95" t="s">
        <v>311</v>
      </c>
      <c r="B137" s="96"/>
      <c r="C137" s="88"/>
      <c r="D137" s="88"/>
      <c r="E137" s="87"/>
      <c r="F137" s="96">
        <f>PRODUCT(B137:E137)</f>
        <v>0</v>
      </c>
      <c r="G137" s="110">
        <f>F137</f>
        <v>0</v>
      </c>
      <c r="H137" s="87" t="s">
        <v>146</v>
      </c>
      <c r="I137" s="89">
        <f>G137*1.1</f>
        <v>0</v>
      </c>
      <c r="J137" s="253">
        <f>I137</f>
        <v>0</v>
      </c>
      <c r="L137" s="90"/>
    </row>
    <row r="138" spans="1:12" ht="15">
      <c r="A138" s="92"/>
      <c r="B138" s="86"/>
      <c r="C138" s="88"/>
      <c r="D138" s="88"/>
      <c r="E138" s="87"/>
      <c r="F138" s="96"/>
      <c r="G138" s="99"/>
      <c r="H138" s="99"/>
      <c r="I138" s="89"/>
      <c r="J138" s="109"/>
      <c r="L138" s="90"/>
    </row>
    <row r="139" spans="1:12" ht="15">
      <c r="A139" s="95"/>
      <c r="B139" s="96"/>
      <c r="C139" s="88"/>
      <c r="D139" s="88"/>
      <c r="E139" s="87"/>
      <c r="F139" s="96"/>
      <c r="G139" s="110"/>
      <c r="H139" s="87"/>
      <c r="I139" s="89"/>
      <c r="J139" s="109"/>
      <c r="L139" s="90"/>
    </row>
    <row r="140" spans="1:12" ht="15">
      <c r="A140" s="656" t="s">
        <v>399</v>
      </c>
      <c r="B140" s="657"/>
      <c r="C140" s="657"/>
      <c r="D140" s="657"/>
      <c r="E140" s="657"/>
      <c r="F140" s="657"/>
      <c r="G140" s="657"/>
      <c r="H140" s="657"/>
      <c r="I140" s="657"/>
      <c r="J140" s="658"/>
      <c r="L140" s="90"/>
    </row>
    <row r="141" spans="1:12" ht="15">
      <c r="A141" s="106" t="s">
        <v>400</v>
      </c>
      <c r="B141" s="86"/>
      <c r="C141" s="88"/>
      <c r="D141" s="88"/>
      <c r="E141" s="87"/>
      <c r="F141" s="86"/>
      <c r="G141" s="87"/>
      <c r="H141" s="87"/>
      <c r="I141" s="89"/>
      <c r="J141" s="89"/>
      <c r="L141" s="90"/>
    </row>
    <row r="142" spans="1:12" ht="15">
      <c r="A142" s="95"/>
      <c r="B142" s="96">
        <v>84.9</v>
      </c>
      <c r="C142" s="88">
        <v>5.25</v>
      </c>
      <c r="D142" s="88">
        <v>0.05</v>
      </c>
      <c r="E142" s="87"/>
      <c r="F142" s="96">
        <f>PRODUCT(B142:E142)</f>
        <v>22.286250000000003</v>
      </c>
      <c r="G142" s="110">
        <f>F142</f>
        <v>22.286250000000003</v>
      </c>
      <c r="H142" s="87" t="s">
        <v>146</v>
      </c>
      <c r="I142" s="89">
        <f>G142*1.1</f>
        <v>24.514875000000004</v>
      </c>
      <c r="J142" s="253">
        <f>I142</f>
        <v>24.514875000000004</v>
      </c>
      <c r="L142" s="90"/>
    </row>
    <row r="143" spans="1:12" ht="15">
      <c r="A143" s="95"/>
      <c r="B143" s="96"/>
      <c r="C143" s="88"/>
      <c r="D143" s="88"/>
      <c r="E143" s="87"/>
      <c r="F143" s="96"/>
      <c r="G143" s="110"/>
      <c r="H143" s="87"/>
      <c r="I143" s="89"/>
      <c r="J143" s="109"/>
      <c r="L143" s="90"/>
    </row>
    <row r="144" spans="1:12" ht="15">
      <c r="A144" s="296" t="s">
        <v>401</v>
      </c>
      <c r="B144" s="96"/>
      <c r="C144" s="88"/>
      <c r="D144" s="88"/>
      <c r="E144" s="87"/>
      <c r="F144" s="96"/>
      <c r="G144" s="110"/>
      <c r="H144" s="87"/>
      <c r="I144" s="89"/>
      <c r="J144" s="109"/>
      <c r="L144" s="90"/>
    </row>
    <row r="145" spans="1:12" ht="15">
      <c r="A145" s="95" t="s">
        <v>308</v>
      </c>
      <c r="B145" s="96">
        <f>B142</f>
        <v>84.9</v>
      </c>
      <c r="C145" s="88">
        <v>4.8</v>
      </c>
      <c r="D145" s="88">
        <v>0.45</v>
      </c>
      <c r="E145" s="87"/>
      <c r="F145" s="96">
        <f t="shared" ref="F145:F150" si="22">PRODUCT(B145:E145)</f>
        <v>183.38400000000001</v>
      </c>
      <c r="G145" s="110">
        <f t="shared" ref="G145:G162" si="23">F145</f>
        <v>183.38400000000001</v>
      </c>
      <c r="H145" s="87" t="s">
        <v>146</v>
      </c>
      <c r="I145" s="89">
        <f t="shared" ref="I145:I150" si="24">G145*1.1</f>
        <v>201.72240000000002</v>
      </c>
      <c r="J145" s="255">
        <f t="shared" ref="J145:J162" si="25">I145</f>
        <v>201.72240000000002</v>
      </c>
      <c r="L145" s="90"/>
    </row>
    <row r="146" spans="1:12" ht="15">
      <c r="A146" s="95"/>
      <c r="B146" s="96">
        <f>B145</f>
        <v>84.9</v>
      </c>
      <c r="C146" s="88">
        <v>0.6</v>
      </c>
      <c r="D146" s="88">
        <v>0.45</v>
      </c>
      <c r="E146" s="87"/>
      <c r="F146" s="96">
        <f t="shared" si="22"/>
        <v>22.923000000000002</v>
      </c>
      <c r="G146" s="110">
        <f t="shared" si="23"/>
        <v>22.923000000000002</v>
      </c>
      <c r="H146" s="87" t="s">
        <v>146</v>
      </c>
      <c r="I146" s="89">
        <f t="shared" si="24"/>
        <v>25.215300000000003</v>
      </c>
      <c r="J146" s="255">
        <f t="shared" si="25"/>
        <v>25.215300000000003</v>
      </c>
      <c r="L146" s="90"/>
    </row>
    <row r="147" spans="1:12" ht="15">
      <c r="A147" s="95"/>
      <c r="B147" s="96"/>
      <c r="C147" s="88"/>
      <c r="D147" s="88"/>
      <c r="E147" s="87"/>
      <c r="F147" s="96"/>
      <c r="G147" s="110"/>
      <c r="H147" s="87"/>
      <c r="I147" s="89"/>
      <c r="J147" s="255"/>
      <c r="L147" s="90"/>
    </row>
    <row r="148" spans="1:12" ht="15">
      <c r="A148" s="95" t="s">
        <v>8</v>
      </c>
      <c r="B148" s="96">
        <f>B146</f>
        <v>84.9</v>
      </c>
      <c r="C148" s="88">
        <v>7.5</v>
      </c>
      <c r="D148" s="88">
        <v>0.3</v>
      </c>
      <c r="E148" s="87"/>
      <c r="F148" s="96">
        <f t="shared" si="22"/>
        <v>191.02500000000001</v>
      </c>
      <c r="G148" s="110">
        <f t="shared" si="23"/>
        <v>191.02500000000001</v>
      </c>
      <c r="H148" s="87" t="s">
        <v>146</v>
      </c>
      <c r="I148" s="89">
        <f t="shared" si="24"/>
        <v>210.12750000000003</v>
      </c>
      <c r="J148" s="255">
        <f t="shared" si="25"/>
        <v>210.12750000000003</v>
      </c>
      <c r="L148" s="90"/>
    </row>
    <row r="149" spans="1:12" ht="15">
      <c r="A149" s="95"/>
      <c r="B149" s="96"/>
      <c r="C149" s="88"/>
      <c r="D149" s="88"/>
      <c r="E149" s="87"/>
      <c r="F149" s="96"/>
      <c r="G149" s="110"/>
      <c r="H149" s="87"/>
      <c r="I149" s="89"/>
      <c r="J149" s="255"/>
      <c r="L149" s="90"/>
    </row>
    <row r="150" spans="1:12" ht="15">
      <c r="A150" s="95" t="s">
        <v>402</v>
      </c>
      <c r="B150" s="96">
        <v>12.95</v>
      </c>
      <c r="C150" s="88"/>
      <c r="D150" s="88">
        <v>0.3</v>
      </c>
      <c r="E150" s="88">
        <f>ROUNDUP(B148/3.3,0)+1</f>
        <v>27</v>
      </c>
      <c r="F150" s="96">
        <f t="shared" si="22"/>
        <v>104.895</v>
      </c>
      <c r="G150" s="110">
        <f t="shared" si="23"/>
        <v>104.895</v>
      </c>
      <c r="H150" s="87" t="s">
        <v>146</v>
      </c>
      <c r="I150" s="89">
        <f t="shared" si="24"/>
        <v>115.3845</v>
      </c>
      <c r="J150" s="255">
        <f t="shared" si="25"/>
        <v>115.3845</v>
      </c>
      <c r="L150" s="90"/>
    </row>
    <row r="151" spans="1:12" ht="15">
      <c r="A151" s="95"/>
      <c r="B151" s="96"/>
      <c r="C151" s="88"/>
      <c r="D151" s="88"/>
      <c r="E151" s="87"/>
      <c r="F151" s="96"/>
      <c r="G151" s="110"/>
      <c r="H151" s="87"/>
      <c r="I151" s="89"/>
      <c r="J151" s="253">
        <f>SUM(J145:J150)</f>
        <v>552.44970000000012</v>
      </c>
      <c r="L151" s="90"/>
    </row>
    <row r="152" spans="1:12" ht="15">
      <c r="A152" s="95"/>
      <c r="B152" s="96"/>
      <c r="C152" s="88"/>
      <c r="D152" s="88"/>
      <c r="E152" s="87"/>
      <c r="F152" s="96"/>
      <c r="G152" s="110"/>
      <c r="H152" s="87"/>
      <c r="I152" s="89"/>
      <c r="J152" s="109"/>
      <c r="L152" s="90"/>
    </row>
    <row r="153" spans="1:12" ht="15">
      <c r="A153" s="296" t="s">
        <v>403</v>
      </c>
      <c r="B153" s="96"/>
      <c r="C153" s="88"/>
      <c r="D153" s="88"/>
      <c r="E153" s="87"/>
      <c r="F153" s="96"/>
      <c r="G153" s="110"/>
      <c r="H153" s="87"/>
      <c r="I153" s="89"/>
      <c r="J153" s="109"/>
      <c r="L153" s="90"/>
    </row>
    <row r="154" spans="1:12" ht="15">
      <c r="A154" s="95"/>
      <c r="B154" s="96"/>
      <c r="C154" s="88"/>
      <c r="D154" s="88"/>
      <c r="E154" s="87"/>
      <c r="F154" s="96"/>
      <c r="G154" s="110"/>
      <c r="H154" s="87"/>
      <c r="I154" s="89"/>
      <c r="J154" s="109"/>
      <c r="L154" s="90"/>
    </row>
    <row r="155" spans="1:12" ht="15">
      <c r="A155" s="95" t="s">
        <v>308</v>
      </c>
      <c r="B155" s="96">
        <f>B145</f>
        <v>84.9</v>
      </c>
      <c r="C155" s="88"/>
      <c r="D155" s="88">
        <f>0.45+0.45+0.6+0.6</f>
        <v>2.1</v>
      </c>
      <c r="E155" s="87"/>
      <c r="F155" s="96">
        <f t="shared" ref="F155" si="26">PRODUCT(B155:E155)</f>
        <v>178.29000000000002</v>
      </c>
      <c r="G155" s="110">
        <f t="shared" si="23"/>
        <v>178.29000000000002</v>
      </c>
      <c r="H155" s="87" t="s">
        <v>119</v>
      </c>
      <c r="I155" s="89">
        <f t="shared" ref="I155" si="27">G155*1.1</f>
        <v>196.11900000000003</v>
      </c>
      <c r="J155" s="255">
        <f t="shared" si="25"/>
        <v>196.11900000000003</v>
      </c>
      <c r="L155" s="90"/>
    </row>
    <row r="156" spans="1:12" ht="15">
      <c r="A156" s="95"/>
      <c r="B156" s="96"/>
      <c r="C156" s="88"/>
      <c r="D156" s="88"/>
      <c r="E156" s="87"/>
      <c r="F156" s="96"/>
      <c r="G156" s="110"/>
      <c r="H156" s="87"/>
      <c r="I156" s="89"/>
      <c r="J156" s="253"/>
      <c r="L156" s="90"/>
    </row>
    <row r="157" spans="1:12" ht="15">
      <c r="A157" s="95" t="s">
        <v>8</v>
      </c>
      <c r="B157" s="96">
        <f>B155</f>
        <v>84.9</v>
      </c>
      <c r="C157" s="88"/>
      <c r="D157" s="88">
        <f>7.5*2</f>
        <v>15</v>
      </c>
      <c r="E157" s="87"/>
      <c r="F157" s="96">
        <f t="shared" ref="F157:F158" si="28">PRODUCT(B157:E157)</f>
        <v>1273.5</v>
      </c>
      <c r="G157" s="110">
        <f t="shared" si="23"/>
        <v>1273.5</v>
      </c>
      <c r="H157" s="87" t="s">
        <v>119</v>
      </c>
      <c r="I157" s="89">
        <f t="shared" ref="I157:I158" si="29">G157*1.1</f>
        <v>1400.8500000000001</v>
      </c>
      <c r="J157" s="255">
        <f t="shared" si="25"/>
        <v>1400.8500000000001</v>
      </c>
      <c r="L157" s="90"/>
    </row>
    <row r="158" spans="1:12" ht="15">
      <c r="A158" s="139" t="s">
        <v>404</v>
      </c>
      <c r="B158" s="96">
        <v>-7.5</v>
      </c>
      <c r="C158" s="88"/>
      <c r="D158" s="88">
        <v>0.3</v>
      </c>
      <c r="E158" s="88">
        <f>E150</f>
        <v>27</v>
      </c>
      <c r="F158" s="96">
        <f t="shared" si="28"/>
        <v>-60.75</v>
      </c>
      <c r="G158" s="110">
        <f t="shared" si="23"/>
        <v>-60.75</v>
      </c>
      <c r="H158" s="87" t="s">
        <v>119</v>
      </c>
      <c r="I158" s="89">
        <f t="shared" si="29"/>
        <v>-66.825000000000003</v>
      </c>
      <c r="J158" s="255">
        <f t="shared" si="25"/>
        <v>-66.825000000000003</v>
      </c>
      <c r="L158" s="90"/>
    </row>
    <row r="159" spans="1:12" ht="15">
      <c r="A159" s="95"/>
      <c r="B159" s="96"/>
      <c r="C159" s="88"/>
      <c r="D159" s="88"/>
      <c r="E159" s="87"/>
      <c r="F159" s="96"/>
      <c r="G159" s="110"/>
      <c r="H159" s="87"/>
      <c r="I159" s="89"/>
      <c r="J159" s="255"/>
      <c r="L159" s="90"/>
    </row>
    <row r="160" spans="1:12" ht="15">
      <c r="A160" s="95"/>
      <c r="B160" s="96"/>
      <c r="C160" s="88"/>
      <c r="D160" s="88"/>
      <c r="E160" s="87"/>
      <c r="F160" s="96"/>
      <c r="G160" s="110"/>
      <c r="H160" s="87"/>
      <c r="I160" s="89"/>
      <c r="J160" s="253"/>
      <c r="L160" s="90"/>
    </row>
    <row r="161" spans="1:13" ht="15">
      <c r="A161" s="95" t="s">
        <v>402</v>
      </c>
      <c r="B161" s="96">
        <v>12.95</v>
      </c>
      <c r="C161" s="88"/>
      <c r="D161" s="88"/>
      <c r="E161" s="88">
        <f>E150*2</f>
        <v>54</v>
      </c>
      <c r="F161" s="96">
        <f t="shared" ref="F161:F162" si="30">PRODUCT(B161:E161)</f>
        <v>699.3</v>
      </c>
      <c r="G161" s="110">
        <f t="shared" si="23"/>
        <v>699.3</v>
      </c>
      <c r="H161" s="87" t="s">
        <v>119</v>
      </c>
      <c r="I161" s="89">
        <f t="shared" ref="I161:I162" si="31">G161*1.1</f>
        <v>769.23</v>
      </c>
      <c r="J161" s="255">
        <f t="shared" si="25"/>
        <v>769.23</v>
      </c>
      <c r="L161" s="90"/>
    </row>
    <row r="162" spans="1:13" ht="15">
      <c r="A162" s="95"/>
      <c r="B162" s="96">
        <v>8.25</v>
      </c>
      <c r="C162" s="88">
        <v>0.3</v>
      </c>
      <c r="D162" s="88"/>
      <c r="E162" s="88">
        <f>E158</f>
        <v>27</v>
      </c>
      <c r="F162" s="96">
        <f t="shared" si="30"/>
        <v>66.825000000000003</v>
      </c>
      <c r="G162" s="110">
        <f t="shared" si="23"/>
        <v>66.825000000000003</v>
      </c>
      <c r="H162" s="87" t="s">
        <v>119</v>
      </c>
      <c r="I162" s="89">
        <f t="shared" si="31"/>
        <v>73.507500000000007</v>
      </c>
      <c r="J162" s="255">
        <f t="shared" si="25"/>
        <v>73.507500000000007</v>
      </c>
      <c r="L162" s="90"/>
    </row>
    <row r="163" spans="1:13" ht="15">
      <c r="A163" s="95"/>
      <c r="B163" s="96"/>
      <c r="C163" s="88"/>
      <c r="D163" s="88"/>
      <c r="E163" s="87"/>
      <c r="F163" s="96"/>
      <c r="G163" s="110"/>
      <c r="H163" s="87"/>
      <c r="I163" s="89"/>
      <c r="J163" s="253">
        <f>SUM(J155:J162)</f>
        <v>2372.8815</v>
      </c>
      <c r="L163" s="90"/>
    </row>
    <row r="164" spans="1:13" ht="15">
      <c r="A164" s="95"/>
      <c r="B164" s="96"/>
      <c r="C164" s="88"/>
      <c r="D164" s="88"/>
      <c r="E164" s="87"/>
      <c r="F164" s="96"/>
      <c r="G164" s="110"/>
      <c r="H164" s="87"/>
      <c r="I164" s="89"/>
      <c r="J164" s="109"/>
      <c r="L164" s="90"/>
    </row>
    <row r="165" spans="1:13" ht="15">
      <c r="A165" s="296" t="s">
        <v>161</v>
      </c>
      <c r="B165" s="96"/>
      <c r="C165" s="88"/>
      <c r="D165" s="88"/>
      <c r="E165" s="87"/>
      <c r="F165" s="96"/>
      <c r="G165" s="110"/>
      <c r="H165" s="87"/>
      <c r="I165" s="89"/>
      <c r="J165" s="109"/>
      <c r="L165" s="90"/>
    </row>
    <row r="166" spans="1:13" ht="15">
      <c r="A166" s="95"/>
      <c r="B166" s="96"/>
      <c r="C166" s="88"/>
      <c r="D166" s="88"/>
      <c r="E166" s="87"/>
      <c r="F166" s="96"/>
      <c r="G166" s="110"/>
      <c r="H166" s="87"/>
      <c r="I166" s="89"/>
      <c r="J166" s="109"/>
      <c r="L166" s="90"/>
    </row>
    <row r="167" spans="1:13" ht="15">
      <c r="A167" s="95" t="s">
        <v>405</v>
      </c>
      <c r="B167" s="96">
        <v>3</v>
      </c>
      <c r="C167" s="88">
        <v>3.9</v>
      </c>
      <c r="D167" s="88">
        <v>10</v>
      </c>
      <c r="E167" s="328">
        <v>3.8580000000000001</v>
      </c>
      <c r="F167" s="96">
        <f t="shared" ref="F167:F168" si="32">PRODUCT(B167:E167)</f>
        <v>451.38600000000002</v>
      </c>
      <c r="G167" s="110">
        <f t="shared" ref="G167:G168" si="33">F167</f>
        <v>451.38600000000002</v>
      </c>
      <c r="H167" s="87" t="s">
        <v>80</v>
      </c>
      <c r="I167" s="89">
        <f t="shared" ref="I167:I168" si="34">G167*1.1</f>
        <v>496.52460000000008</v>
      </c>
      <c r="J167" s="255">
        <f t="shared" ref="J167:J168" si="35">I167</f>
        <v>496.52460000000008</v>
      </c>
      <c r="L167" s="90"/>
    </row>
    <row r="168" spans="1:13" ht="15">
      <c r="A168" s="139" t="s">
        <v>406</v>
      </c>
      <c r="B168" s="96">
        <f>ROUNDUP((B167*C167*D167)/6,0)</f>
        <v>20</v>
      </c>
      <c r="C168" s="88">
        <v>2.5000000000000001E-2</v>
      </c>
      <c r="D168" s="88">
        <v>50</v>
      </c>
      <c r="E168" s="328">
        <v>3.8580000000000001</v>
      </c>
      <c r="F168" s="96">
        <f t="shared" si="32"/>
        <v>96.45</v>
      </c>
      <c r="G168" s="110">
        <f t="shared" si="33"/>
        <v>96.45</v>
      </c>
      <c r="H168" s="87" t="s">
        <v>80</v>
      </c>
      <c r="I168" s="89">
        <f t="shared" si="34"/>
        <v>106.09500000000001</v>
      </c>
      <c r="J168" s="255">
        <f t="shared" si="35"/>
        <v>106.09500000000001</v>
      </c>
      <c r="L168" s="90"/>
    </row>
    <row r="169" spans="1:13" ht="15">
      <c r="A169" s="139"/>
      <c r="B169" s="96"/>
      <c r="C169" s="88"/>
      <c r="D169" s="88"/>
      <c r="E169" s="89"/>
      <c r="F169" s="96"/>
      <c r="G169" s="110"/>
      <c r="H169" s="87"/>
      <c r="I169" s="89"/>
      <c r="J169" s="255"/>
      <c r="L169" s="90"/>
    </row>
    <row r="170" spans="1:13" ht="15">
      <c r="A170" s="329" t="s">
        <v>407</v>
      </c>
      <c r="B170" s="96">
        <v>3.75</v>
      </c>
      <c r="C170" s="88">
        <v>18</v>
      </c>
      <c r="D170" s="88">
        <v>10</v>
      </c>
      <c r="E170" s="328">
        <v>0.88800000000000001</v>
      </c>
      <c r="F170" s="96">
        <f t="shared" ref="F170:F172" si="36">PRODUCT(B170:E170)</f>
        <v>599.4</v>
      </c>
      <c r="G170" s="110">
        <f t="shared" ref="G170:G172" si="37">F170</f>
        <v>599.4</v>
      </c>
      <c r="H170" s="87" t="s">
        <v>80</v>
      </c>
      <c r="I170" s="89">
        <f t="shared" ref="I170:I172" si="38">G170*1.1</f>
        <v>659.34</v>
      </c>
      <c r="J170" s="255">
        <f t="shared" ref="J170:J172" si="39">I170</f>
        <v>659.34</v>
      </c>
      <c r="L170" s="90"/>
      <c r="M170" s="330">
        <f>B170*C170*D170</f>
        <v>675</v>
      </c>
    </row>
    <row r="171" spans="1:13" ht="15">
      <c r="A171" s="139"/>
      <c r="B171" s="96">
        <v>3.75</v>
      </c>
      <c r="C171" s="88">
        <v>17</v>
      </c>
      <c r="D171" s="88">
        <v>10</v>
      </c>
      <c r="E171" s="328">
        <v>0.88800000000000001</v>
      </c>
      <c r="F171" s="96">
        <f t="shared" si="36"/>
        <v>566.1</v>
      </c>
      <c r="G171" s="110">
        <f t="shared" si="37"/>
        <v>566.1</v>
      </c>
      <c r="H171" s="87" t="s">
        <v>80</v>
      </c>
      <c r="I171" s="89">
        <f t="shared" si="38"/>
        <v>622.71</v>
      </c>
      <c r="J171" s="255">
        <f t="shared" si="39"/>
        <v>622.71</v>
      </c>
      <c r="L171" s="90"/>
      <c r="M171" s="330">
        <f>B171*C171*D171</f>
        <v>637.5</v>
      </c>
    </row>
    <row r="172" spans="1:13" ht="15">
      <c r="A172" s="139" t="s">
        <v>406</v>
      </c>
      <c r="B172" s="96">
        <f>ROUNDUP((675+637.5)/6,0)</f>
        <v>219</v>
      </c>
      <c r="C172" s="88">
        <v>1.2E-2</v>
      </c>
      <c r="D172" s="88">
        <v>50</v>
      </c>
      <c r="E172" s="328">
        <v>0.88800000000000001</v>
      </c>
      <c r="F172" s="96">
        <f t="shared" si="36"/>
        <v>116.68320000000001</v>
      </c>
      <c r="G172" s="110">
        <f t="shared" si="37"/>
        <v>116.68320000000001</v>
      </c>
      <c r="H172" s="87" t="s">
        <v>80</v>
      </c>
      <c r="I172" s="89">
        <f t="shared" si="38"/>
        <v>128.35152000000002</v>
      </c>
      <c r="J172" s="255">
        <f t="shared" si="39"/>
        <v>128.35152000000002</v>
      </c>
      <c r="L172" s="90"/>
    </row>
    <row r="173" spans="1:13" ht="15">
      <c r="A173" s="139"/>
      <c r="B173" s="96"/>
      <c r="C173" s="88"/>
      <c r="D173" s="88"/>
      <c r="E173" s="87"/>
      <c r="F173" s="96"/>
      <c r="G173" s="110"/>
      <c r="H173" s="87"/>
      <c r="I173" s="89"/>
      <c r="J173" s="253"/>
      <c r="L173" s="90"/>
    </row>
    <row r="174" spans="1:13" ht="15">
      <c r="A174" s="329" t="s">
        <v>408</v>
      </c>
      <c r="B174" s="331">
        <v>2.6749999999999998</v>
      </c>
      <c r="C174" s="88">
        <v>170</v>
      </c>
      <c r="D174" s="88"/>
      <c r="E174" s="328">
        <v>1.58</v>
      </c>
      <c r="F174" s="96">
        <f t="shared" ref="F174:F175" si="40">PRODUCT(B174:E174)</f>
        <v>718.505</v>
      </c>
      <c r="G174" s="110">
        <f t="shared" ref="G174:G175" si="41">F174</f>
        <v>718.505</v>
      </c>
      <c r="H174" s="87" t="s">
        <v>80</v>
      </c>
      <c r="I174" s="89">
        <f t="shared" ref="I174:I175" si="42">G174*1.1</f>
        <v>790.35550000000001</v>
      </c>
      <c r="J174" s="255">
        <f t="shared" ref="J174:J175" si="43">I174</f>
        <v>790.35550000000001</v>
      </c>
      <c r="L174" s="90"/>
    </row>
    <row r="175" spans="1:13" ht="15">
      <c r="A175" s="139" t="s">
        <v>406</v>
      </c>
      <c r="B175" s="331">
        <f>ROUNDUP((B174*C174)/6,0)</f>
        <v>76</v>
      </c>
      <c r="C175" s="88">
        <v>1.6E-2</v>
      </c>
      <c r="D175" s="88">
        <v>50</v>
      </c>
      <c r="E175" s="328">
        <v>1.58</v>
      </c>
      <c r="F175" s="96">
        <f t="shared" si="40"/>
        <v>96.063999999999993</v>
      </c>
      <c r="G175" s="110">
        <f t="shared" si="41"/>
        <v>96.063999999999993</v>
      </c>
      <c r="H175" s="87" t="s">
        <v>80</v>
      </c>
      <c r="I175" s="89">
        <f t="shared" si="42"/>
        <v>105.6704</v>
      </c>
      <c r="J175" s="255">
        <f t="shared" si="43"/>
        <v>105.6704</v>
      </c>
      <c r="L175" s="90"/>
    </row>
    <row r="176" spans="1:13" ht="15">
      <c r="A176" s="139"/>
      <c r="B176" s="96"/>
      <c r="C176" s="88"/>
      <c r="D176" s="88"/>
      <c r="E176" s="87"/>
      <c r="F176" s="96"/>
      <c r="G176" s="110"/>
      <c r="H176" s="87"/>
      <c r="I176" s="89"/>
      <c r="J176" s="253"/>
      <c r="L176" s="90"/>
    </row>
    <row r="177" spans="1:13" ht="15">
      <c r="A177" s="329" t="s">
        <v>407</v>
      </c>
      <c r="B177" s="96">
        <v>2.4</v>
      </c>
      <c r="C177" s="88">
        <v>170</v>
      </c>
      <c r="D177" s="88"/>
      <c r="E177" s="328">
        <v>0.88800000000000001</v>
      </c>
      <c r="F177" s="96">
        <f t="shared" ref="F177:F179" si="44">PRODUCT(B177:E177)</f>
        <v>362.30400000000003</v>
      </c>
      <c r="G177" s="110">
        <f t="shared" ref="G177:G179" si="45">F177</f>
        <v>362.30400000000003</v>
      </c>
      <c r="H177" s="87" t="s">
        <v>80</v>
      </c>
      <c r="I177" s="89">
        <f t="shared" ref="I177:I179" si="46">G177*1.1</f>
        <v>398.53440000000006</v>
      </c>
      <c r="J177" s="255">
        <f t="shared" ref="J177:J179" si="47">I177</f>
        <v>398.53440000000006</v>
      </c>
      <c r="L177" s="90"/>
      <c r="M177" s="330">
        <f>B177*C177</f>
        <v>408</v>
      </c>
    </row>
    <row r="178" spans="1:13" ht="15">
      <c r="A178" s="329"/>
      <c r="B178" s="96">
        <v>25.38</v>
      </c>
      <c r="C178" s="88">
        <v>31</v>
      </c>
      <c r="D178" s="88"/>
      <c r="E178" s="328">
        <v>0.88800000000000001</v>
      </c>
      <c r="F178" s="96">
        <f t="shared" si="44"/>
        <v>698.66063999999994</v>
      </c>
      <c r="G178" s="110">
        <f t="shared" si="45"/>
        <v>698.66063999999994</v>
      </c>
      <c r="H178" s="87" t="s">
        <v>80</v>
      </c>
      <c r="I178" s="89">
        <f t="shared" si="46"/>
        <v>768.526704</v>
      </c>
      <c r="J178" s="255">
        <f t="shared" si="47"/>
        <v>768.526704</v>
      </c>
      <c r="L178" s="90"/>
      <c r="M178" s="90">
        <f>B178*C178</f>
        <v>786.78</v>
      </c>
    </row>
    <row r="179" spans="1:13" ht="15">
      <c r="A179" s="139" t="s">
        <v>406</v>
      </c>
      <c r="B179" s="96">
        <f>ROUNDUP((M177+M178)/6,0)</f>
        <v>200</v>
      </c>
      <c r="C179" s="88">
        <v>1.2E-2</v>
      </c>
      <c r="D179" s="88">
        <v>50</v>
      </c>
      <c r="E179" s="328">
        <v>0.88800000000000001</v>
      </c>
      <c r="F179" s="96">
        <f t="shared" si="44"/>
        <v>106.56</v>
      </c>
      <c r="G179" s="110">
        <f t="shared" si="45"/>
        <v>106.56</v>
      </c>
      <c r="H179" s="87" t="s">
        <v>80</v>
      </c>
      <c r="I179" s="89">
        <f t="shared" si="46"/>
        <v>117.21600000000001</v>
      </c>
      <c r="J179" s="255">
        <f t="shared" si="47"/>
        <v>117.21600000000001</v>
      </c>
      <c r="L179" s="90"/>
      <c r="M179" s="330"/>
    </row>
    <row r="180" spans="1:13" ht="15">
      <c r="A180" s="95"/>
      <c r="B180" s="96"/>
      <c r="C180" s="88"/>
      <c r="D180" s="88"/>
      <c r="E180" s="87"/>
      <c r="F180" s="96"/>
      <c r="G180" s="110"/>
      <c r="H180" s="87"/>
      <c r="I180" s="89"/>
      <c r="J180" s="253"/>
      <c r="L180" s="90"/>
    </row>
    <row r="181" spans="1:13" ht="15">
      <c r="A181" s="95" t="s">
        <v>409</v>
      </c>
      <c r="B181" s="96">
        <v>85</v>
      </c>
      <c r="C181" s="88">
        <v>0.15</v>
      </c>
      <c r="D181" s="88">
        <v>16</v>
      </c>
      <c r="E181" s="328">
        <v>0.61699999999999999</v>
      </c>
      <c r="F181" s="96">
        <f t="shared" ref="F181:F182" si="48">PRODUCT(B181:E181)</f>
        <v>125.86799999999999</v>
      </c>
      <c r="G181" s="110">
        <f t="shared" ref="G181:G182" si="49">F181</f>
        <v>125.86799999999999</v>
      </c>
      <c r="H181" s="87" t="s">
        <v>80</v>
      </c>
      <c r="I181" s="89">
        <f t="shared" ref="I181:I182" si="50">G181*1.1</f>
        <v>138.45480000000001</v>
      </c>
      <c r="J181" s="255">
        <f t="shared" ref="J181:J182" si="51">I181</f>
        <v>138.45480000000001</v>
      </c>
      <c r="L181" s="90"/>
    </row>
    <row r="182" spans="1:13" ht="15">
      <c r="A182" s="139" t="s">
        <v>406</v>
      </c>
      <c r="B182" s="96">
        <f>ROUNDUP((B181*C181*D181)/6,0)</f>
        <v>34</v>
      </c>
      <c r="C182" s="88">
        <v>0.01</v>
      </c>
      <c r="D182" s="88">
        <v>50</v>
      </c>
      <c r="E182" s="328">
        <v>0.61699999999999999</v>
      </c>
      <c r="F182" s="96">
        <f t="shared" si="48"/>
        <v>10.489000000000001</v>
      </c>
      <c r="G182" s="110">
        <f t="shared" si="49"/>
        <v>10.489000000000001</v>
      </c>
      <c r="H182" s="87" t="s">
        <v>80</v>
      </c>
      <c r="I182" s="89">
        <f t="shared" si="50"/>
        <v>11.537900000000002</v>
      </c>
      <c r="J182" s="255">
        <f t="shared" si="51"/>
        <v>11.537900000000002</v>
      </c>
      <c r="L182" s="90"/>
    </row>
    <row r="183" spans="1:13" ht="15">
      <c r="A183" s="95"/>
      <c r="B183" s="96"/>
      <c r="C183" s="88"/>
      <c r="D183" s="88"/>
      <c r="E183" s="87"/>
      <c r="F183" s="96"/>
      <c r="G183" s="110"/>
      <c r="H183" s="87"/>
      <c r="I183" s="89"/>
      <c r="J183" s="255">
        <f>SUM(J167:J182)</f>
        <v>4343.3168240000005</v>
      </c>
      <c r="L183" s="90">
        <v>14528.39</v>
      </c>
    </row>
    <row r="184" spans="1:13" ht="15">
      <c r="A184" s="95"/>
      <c r="B184" s="96"/>
      <c r="C184" s="88"/>
      <c r="D184" s="88"/>
      <c r="E184" s="87"/>
      <c r="F184" s="96"/>
      <c r="G184" s="110"/>
      <c r="H184" s="87"/>
      <c r="I184" s="89"/>
      <c r="J184" s="253">
        <f>J183*3.345</f>
        <v>14528.394776280002</v>
      </c>
      <c r="L184" s="90"/>
    </row>
    <row r="185" spans="1:13" ht="15">
      <c r="A185" s="95"/>
      <c r="B185" s="96"/>
      <c r="C185" s="88"/>
      <c r="D185" s="88"/>
      <c r="E185" s="87"/>
      <c r="F185" s="96"/>
      <c r="G185" s="110"/>
      <c r="H185" s="87"/>
      <c r="I185" s="89"/>
      <c r="J185" s="109"/>
      <c r="L185" s="90"/>
    </row>
    <row r="186" spans="1:13" ht="15">
      <c r="A186" s="296" t="s">
        <v>410</v>
      </c>
      <c r="B186" s="96"/>
      <c r="C186" s="88"/>
      <c r="D186" s="88"/>
      <c r="E186" s="87"/>
      <c r="F186" s="96"/>
      <c r="G186" s="110"/>
      <c r="H186" s="87"/>
      <c r="I186" s="89"/>
      <c r="J186" s="109"/>
      <c r="L186" s="90"/>
    </row>
    <row r="187" spans="1:13" ht="15">
      <c r="A187" s="95"/>
      <c r="B187" s="96">
        <v>0.32</v>
      </c>
      <c r="C187" s="88">
        <v>4</v>
      </c>
      <c r="D187" s="88">
        <v>58</v>
      </c>
      <c r="E187" s="87"/>
      <c r="F187" s="96">
        <f t="shared" ref="F187" si="52">PRODUCT(B187:E187)</f>
        <v>74.239999999999995</v>
      </c>
      <c r="G187" s="110">
        <f t="shared" ref="G187" si="53">F187</f>
        <v>74.239999999999995</v>
      </c>
      <c r="H187" s="87" t="s">
        <v>80</v>
      </c>
      <c r="I187" s="89">
        <f t="shared" ref="I187" si="54">G187*1.1</f>
        <v>81.664000000000001</v>
      </c>
      <c r="J187" s="253">
        <f>ROUNDUP(I187,0)</f>
        <v>82</v>
      </c>
      <c r="L187" s="90"/>
    </row>
    <row r="188" spans="1:13" ht="15">
      <c r="A188" s="95"/>
      <c r="B188" s="96"/>
      <c r="C188" s="88"/>
      <c r="D188" s="88"/>
      <c r="E188" s="87"/>
      <c r="F188" s="96"/>
      <c r="G188" s="110"/>
      <c r="H188" s="87"/>
      <c r="I188" s="89"/>
      <c r="J188" s="109"/>
      <c r="L188" s="90"/>
    </row>
    <row r="189" spans="1:13" ht="15">
      <c r="A189" s="95"/>
      <c r="B189" s="96"/>
      <c r="C189" s="88"/>
      <c r="D189" s="88"/>
      <c r="E189" s="87"/>
      <c r="F189" s="96"/>
      <c r="G189" s="110"/>
      <c r="H189" s="87"/>
      <c r="I189" s="89"/>
      <c r="J189" s="109"/>
      <c r="L189" s="90"/>
    </row>
    <row r="190" spans="1:13" ht="15">
      <c r="A190" s="95"/>
      <c r="B190" s="96"/>
      <c r="C190" s="88"/>
      <c r="D190" s="88"/>
      <c r="E190" s="87"/>
      <c r="F190" s="96"/>
      <c r="G190" s="110"/>
      <c r="H190" s="87"/>
      <c r="I190" s="89"/>
      <c r="J190" s="109"/>
      <c r="L190" s="90"/>
    </row>
    <row r="191" spans="1:13" ht="15">
      <c r="A191" s="278"/>
      <c r="B191" s="96"/>
      <c r="C191" s="88"/>
      <c r="D191" s="88"/>
      <c r="E191" s="87"/>
      <c r="F191" s="96"/>
      <c r="G191" s="110"/>
      <c r="H191" s="87"/>
      <c r="I191" s="89"/>
      <c r="J191" s="109"/>
      <c r="L191" s="90"/>
    </row>
    <row r="192" spans="1:13" ht="15">
      <c r="A192" s="95"/>
      <c r="B192" s="96"/>
      <c r="C192" s="88"/>
      <c r="D192" s="88"/>
      <c r="E192" s="87"/>
      <c r="F192" s="96"/>
      <c r="G192" s="110"/>
      <c r="H192" s="87"/>
      <c r="I192" s="89"/>
      <c r="J192" s="109"/>
      <c r="L192" s="90"/>
    </row>
    <row r="193" spans="1:12" ht="15">
      <c r="A193" s="95"/>
      <c r="B193" s="96"/>
      <c r="C193" s="88"/>
      <c r="D193" s="88"/>
      <c r="E193" s="87"/>
      <c r="F193" s="96"/>
      <c r="G193" s="110"/>
      <c r="H193" s="87"/>
      <c r="I193" s="89"/>
      <c r="J193" s="89"/>
      <c r="L193" s="90"/>
    </row>
    <row r="194" spans="1:12" ht="30">
      <c r="A194" s="121"/>
      <c r="B194" s="122" t="s">
        <v>158</v>
      </c>
      <c r="C194" s="122" t="s">
        <v>138</v>
      </c>
      <c r="D194" s="122" t="s">
        <v>1</v>
      </c>
      <c r="E194" s="123" t="s">
        <v>159</v>
      </c>
      <c r="F194" s="122" t="s">
        <v>160</v>
      </c>
      <c r="G194" s="122"/>
      <c r="H194" s="122"/>
      <c r="I194" s="122"/>
      <c r="J194" s="122"/>
      <c r="L194" s="114"/>
    </row>
    <row r="195" spans="1:12" ht="15">
      <c r="A195" s="651" t="s">
        <v>161</v>
      </c>
      <c r="B195" s="652"/>
      <c r="C195" s="652"/>
      <c r="D195" s="652"/>
      <c r="E195" s="652"/>
      <c r="F195" s="653"/>
      <c r="G195" s="83"/>
      <c r="H195" s="84"/>
      <c r="I195" s="83"/>
    </row>
    <row r="196" spans="1:12" ht="15">
      <c r="A196" s="124"/>
      <c r="B196" s="107"/>
      <c r="C196" s="108"/>
      <c r="D196" s="107"/>
      <c r="E196" s="108"/>
      <c r="F196" s="91"/>
      <c r="G196" s="111"/>
      <c r="H196" s="108"/>
      <c r="I196" s="111"/>
      <c r="J196" s="83"/>
      <c r="L196" s="114"/>
    </row>
    <row r="197" spans="1:12" ht="15">
      <c r="A197" s="124"/>
      <c r="B197" s="107"/>
      <c r="C197" s="108"/>
      <c r="D197" s="107"/>
      <c r="E197" s="108"/>
      <c r="F197" s="91"/>
      <c r="G197" s="111"/>
      <c r="H197" s="108"/>
      <c r="I197" s="111"/>
      <c r="J197" s="101"/>
      <c r="L197" s="114"/>
    </row>
    <row r="198" spans="1:12" ht="15">
      <c r="A198" s="651" t="s">
        <v>162</v>
      </c>
      <c r="B198" s="652"/>
      <c r="C198" s="652"/>
      <c r="D198" s="652"/>
      <c r="E198" s="652"/>
      <c r="F198" s="653"/>
      <c r="G198" s="83"/>
      <c r="H198" s="84"/>
      <c r="I198" s="83"/>
      <c r="J198" s="101"/>
    </row>
    <row r="199" spans="1:12" ht="15">
      <c r="A199" s="85"/>
      <c r="B199" s="91"/>
      <c r="C199" s="108"/>
      <c r="D199" s="107"/>
      <c r="E199" s="108"/>
      <c r="F199" s="91"/>
      <c r="G199" s="100"/>
      <c r="H199" s="108"/>
      <c r="I199" s="100"/>
      <c r="J199" s="83"/>
      <c r="L199" s="90"/>
    </row>
    <row r="200" spans="1:12" ht="15">
      <c r="A200" s="85"/>
      <c r="B200" s="91"/>
      <c r="C200" s="108"/>
      <c r="D200" s="107"/>
      <c r="E200" s="108"/>
      <c r="F200" s="91"/>
      <c r="G200" s="100"/>
      <c r="H200" s="108"/>
      <c r="I200" s="100"/>
      <c r="J200" s="101"/>
      <c r="L200" s="90"/>
    </row>
    <row r="201" spans="1:12" ht="24.9" customHeight="1">
      <c r="A201" s="651" t="s">
        <v>163</v>
      </c>
      <c r="B201" s="652"/>
      <c r="C201" s="652"/>
      <c r="D201" s="652"/>
      <c r="E201" s="652"/>
      <c r="F201" s="653"/>
      <c r="G201" s="83"/>
      <c r="H201" s="84"/>
      <c r="I201" s="83"/>
      <c r="J201" s="101"/>
    </row>
    <row r="202" spans="1:12" ht="15">
      <c r="A202" s="85"/>
      <c r="B202" s="125"/>
      <c r="C202" s="111"/>
      <c r="D202" s="111"/>
      <c r="E202" s="125"/>
      <c r="F202" s="91"/>
      <c r="G202" s="108"/>
      <c r="H202" s="108"/>
      <c r="I202" s="100"/>
      <c r="J202" s="83"/>
    </row>
    <row r="203" spans="1:12" ht="15">
      <c r="A203" s="85"/>
      <c r="B203" s="125"/>
      <c r="C203" s="111"/>
      <c r="D203" s="111"/>
      <c r="E203" s="125"/>
      <c r="F203" s="91"/>
      <c r="G203" s="108"/>
      <c r="H203" s="108"/>
      <c r="I203" s="100"/>
      <c r="J203" s="109"/>
      <c r="L203" s="90"/>
    </row>
    <row r="204" spans="1:12" ht="15">
      <c r="A204" s="232" t="s">
        <v>164</v>
      </c>
      <c r="B204" s="233"/>
      <c r="C204" s="233"/>
      <c r="D204" s="233"/>
      <c r="E204" s="233"/>
      <c r="F204" s="233"/>
      <c r="G204" s="233"/>
      <c r="H204" s="233"/>
      <c r="I204" s="233"/>
      <c r="J204" s="234"/>
      <c r="L204" s="114"/>
    </row>
    <row r="205" spans="1:12" ht="24.9" customHeight="1">
      <c r="A205" s="651"/>
      <c r="B205" s="652"/>
      <c r="C205" s="652"/>
      <c r="D205" s="652"/>
      <c r="E205" s="652"/>
      <c r="F205" s="653"/>
      <c r="G205" s="83"/>
      <c r="H205" s="84"/>
      <c r="I205" s="83"/>
    </row>
    <row r="206" spans="1:12" ht="15">
      <c r="A206" s="85"/>
      <c r="B206" s="125"/>
      <c r="C206" s="108"/>
      <c r="D206" s="107"/>
      <c r="E206" s="108"/>
      <c r="F206" s="91"/>
      <c r="G206" s="108"/>
      <c r="H206" s="108"/>
      <c r="I206" s="100"/>
      <c r="J206" s="83"/>
      <c r="L206" s="90"/>
    </row>
    <row r="207" spans="1:12" ht="15">
      <c r="A207" s="126"/>
      <c r="B207" s="127"/>
      <c r="C207" s="128"/>
      <c r="D207" s="129"/>
      <c r="E207" s="128"/>
      <c r="F207" s="130"/>
      <c r="G207" s="128"/>
      <c r="H207" s="128"/>
      <c r="I207" s="131"/>
      <c r="J207" s="131"/>
      <c r="L207" s="90"/>
    </row>
    <row r="208" spans="1:12" ht="12.75" customHeight="1">
      <c r="A208" s="235" t="s">
        <v>165</v>
      </c>
      <c r="B208" s="236"/>
      <c r="C208" s="236"/>
      <c r="D208" s="236"/>
      <c r="E208" s="236"/>
      <c r="F208" s="236"/>
      <c r="G208" s="236"/>
      <c r="H208" s="236"/>
      <c r="I208" s="236"/>
      <c r="J208" s="237"/>
      <c r="L208" s="90"/>
    </row>
    <row r="209" spans="1:12" ht="15">
      <c r="A209" s="654" t="s">
        <v>166</v>
      </c>
      <c r="B209" s="655"/>
      <c r="C209" s="655"/>
      <c r="D209" s="655"/>
      <c r="E209" s="655"/>
      <c r="F209" s="655"/>
      <c r="G209" s="655"/>
      <c r="H209" s="655"/>
      <c r="I209" s="132"/>
      <c r="J209" s="133"/>
      <c r="L209" s="90"/>
    </row>
    <row r="210" spans="1:12" ht="15">
      <c r="A210" s="297" t="s">
        <v>167</v>
      </c>
      <c r="B210" s="91"/>
      <c r="C210" s="99"/>
      <c r="D210" s="88"/>
      <c r="E210" s="87"/>
      <c r="F210" s="86"/>
      <c r="G210" s="87"/>
      <c r="H210" s="87"/>
      <c r="I210" s="89"/>
      <c r="J210" s="109"/>
      <c r="L210" s="90"/>
    </row>
    <row r="211" spans="1:12" ht="15">
      <c r="A211" s="298" t="str">
        <f>'4Sheet1'!F3</f>
        <v>~CS01</v>
      </c>
      <c r="B211" s="91">
        <f>'4Sheet1'!H3</f>
        <v>2.36</v>
      </c>
      <c r="C211" s="110">
        <f>'4Sheet1'!J3</f>
        <v>0</v>
      </c>
      <c r="D211" s="88"/>
      <c r="E211" s="87"/>
      <c r="F211" s="86">
        <f>PRODUCT(B211:E211)</f>
        <v>0</v>
      </c>
      <c r="G211" s="87"/>
      <c r="H211" s="87" t="s">
        <v>7</v>
      </c>
      <c r="I211" s="89">
        <f>F211*1.1</f>
        <v>0</v>
      </c>
      <c r="J211" s="255">
        <f>I211</f>
        <v>0</v>
      </c>
      <c r="L211" s="90"/>
    </row>
    <row r="212" spans="1:12" ht="15">
      <c r="A212" s="298" t="str">
        <f>'4Sheet1'!F4</f>
        <v>CS01-CS02</v>
      </c>
      <c r="B212" s="91">
        <f>'4Sheet1'!H4</f>
        <v>4.8899999999999997</v>
      </c>
      <c r="C212" s="110">
        <f>'4Sheet1'!J4</f>
        <v>0</v>
      </c>
      <c r="D212" s="88"/>
      <c r="E212" s="87"/>
      <c r="F212" s="86">
        <f t="shared" ref="F212:F221" si="55">PRODUCT(B212:E212)</f>
        <v>0</v>
      </c>
      <c r="G212" s="87"/>
      <c r="H212" s="87" t="s">
        <v>7</v>
      </c>
      <c r="I212" s="89">
        <f t="shared" ref="I212:I221" si="56">F212*1.1</f>
        <v>0</v>
      </c>
      <c r="J212" s="255">
        <f t="shared" ref="J212:J221" si="57">I212</f>
        <v>0</v>
      </c>
      <c r="L212" s="90"/>
    </row>
    <row r="213" spans="1:12" ht="15">
      <c r="A213" s="298" t="str">
        <f>'4Sheet1'!F5</f>
        <v>CS02-CS03</v>
      </c>
      <c r="B213" s="91">
        <f>'4Sheet1'!H5</f>
        <v>7.82</v>
      </c>
      <c r="C213" s="110">
        <f>'4Sheet1'!J5</f>
        <v>0</v>
      </c>
      <c r="D213" s="88"/>
      <c r="E213" s="87"/>
      <c r="F213" s="86">
        <f t="shared" si="55"/>
        <v>0</v>
      </c>
      <c r="G213" s="87"/>
      <c r="H213" s="87" t="s">
        <v>7</v>
      </c>
      <c r="I213" s="89">
        <f t="shared" si="56"/>
        <v>0</v>
      </c>
      <c r="J213" s="255">
        <f t="shared" si="57"/>
        <v>0</v>
      </c>
      <c r="L213" s="90"/>
    </row>
    <row r="214" spans="1:12" ht="15">
      <c r="A214" s="298" t="str">
        <f>'4Sheet1'!F6</f>
        <v>CS03-CS04</v>
      </c>
      <c r="B214" s="91">
        <f>'4Sheet1'!H6</f>
        <v>9</v>
      </c>
      <c r="C214" s="110">
        <f>'4Sheet1'!J6</f>
        <v>0</v>
      </c>
      <c r="D214" s="88"/>
      <c r="E214" s="87"/>
      <c r="F214" s="86">
        <f t="shared" si="55"/>
        <v>0</v>
      </c>
      <c r="G214" s="87"/>
      <c r="H214" s="87" t="s">
        <v>7</v>
      </c>
      <c r="I214" s="89">
        <f t="shared" si="56"/>
        <v>0</v>
      </c>
      <c r="J214" s="255">
        <f t="shared" si="57"/>
        <v>0</v>
      </c>
      <c r="L214" s="90"/>
    </row>
    <row r="215" spans="1:12" ht="15">
      <c r="A215" s="298" t="str">
        <f>'4Sheet1'!F7</f>
        <v>CS04-CS05</v>
      </c>
      <c r="B215" s="91">
        <f>'4Sheet1'!H7</f>
        <v>10.130000000000001</v>
      </c>
      <c r="C215" s="110">
        <f>'4Sheet1'!J7</f>
        <v>0</v>
      </c>
      <c r="D215" s="88"/>
      <c r="E215" s="87"/>
      <c r="F215" s="86">
        <f t="shared" si="55"/>
        <v>0</v>
      </c>
      <c r="G215" s="87"/>
      <c r="H215" s="87" t="s">
        <v>7</v>
      </c>
      <c r="I215" s="89">
        <f t="shared" si="56"/>
        <v>0</v>
      </c>
      <c r="J215" s="255">
        <f t="shared" si="57"/>
        <v>0</v>
      </c>
      <c r="L215" s="90"/>
    </row>
    <row r="216" spans="1:12" ht="15">
      <c r="A216" s="298"/>
      <c r="B216" s="91"/>
      <c r="C216" s="99"/>
      <c r="D216" s="88"/>
      <c r="E216" s="87"/>
      <c r="F216" s="86"/>
      <c r="G216" s="87"/>
      <c r="H216" s="87"/>
      <c r="I216" s="89"/>
      <c r="J216" s="89"/>
      <c r="L216" s="90"/>
    </row>
    <row r="217" spans="1:12" ht="15">
      <c r="A217" s="298" t="str">
        <f>'4Sheet1'!F9</f>
        <v>CS07-CS08</v>
      </c>
      <c r="B217" s="91"/>
      <c r="C217" s="99"/>
      <c r="D217" s="88"/>
      <c r="E217" s="87"/>
      <c r="F217" s="86"/>
      <c r="G217" s="87"/>
      <c r="H217" s="87"/>
      <c r="I217" s="89"/>
      <c r="J217" s="89"/>
      <c r="L217" s="90"/>
    </row>
    <row r="218" spans="1:12" ht="15">
      <c r="A218" s="298">
        <f>'4Sheet1'!F13</f>
        <v>0</v>
      </c>
      <c r="B218" s="91">
        <f>'4Sheet1'!H13</f>
        <v>0</v>
      </c>
      <c r="C218" s="110">
        <f>'4Sheet1'!J13</f>
        <v>0</v>
      </c>
      <c r="D218" s="88"/>
      <c r="E218" s="87"/>
      <c r="F218" s="86">
        <f t="shared" si="55"/>
        <v>0</v>
      </c>
      <c r="G218" s="87"/>
      <c r="H218" s="87" t="s">
        <v>7</v>
      </c>
      <c r="I218" s="89">
        <f t="shared" si="56"/>
        <v>0</v>
      </c>
      <c r="J218" s="255">
        <f t="shared" si="57"/>
        <v>0</v>
      </c>
      <c r="L218" s="90"/>
    </row>
    <row r="219" spans="1:12" ht="15">
      <c r="A219" s="298">
        <f>'4Sheet1'!F14</f>
        <v>0</v>
      </c>
      <c r="B219" s="91">
        <f>'4Sheet1'!H14</f>
        <v>0</v>
      </c>
      <c r="C219" s="110">
        <f>'4Sheet1'!J14</f>
        <v>0</v>
      </c>
      <c r="D219" s="88"/>
      <c r="E219" s="87"/>
      <c r="F219" s="86">
        <f t="shared" si="55"/>
        <v>0</v>
      </c>
      <c r="G219" s="87"/>
      <c r="H219" s="87" t="s">
        <v>7</v>
      </c>
      <c r="I219" s="89">
        <f t="shared" si="56"/>
        <v>0</v>
      </c>
      <c r="J219" s="255">
        <f t="shared" si="57"/>
        <v>0</v>
      </c>
      <c r="L219" s="90"/>
    </row>
    <row r="220" spans="1:12" ht="15">
      <c r="A220" s="298">
        <f>'4Sheet1'!F15</f>
        <v>0</v>
      </c>
      <c r="B220" s="91">
        <f>'4Sheet1'!H15</f>
        <v>0</v>
      </c>
      <c r="C220" s="110">
        <f>'4Sheet1'!J15</f>
        <v>0</v>
      </c>
      <c r="D220" s="88"/>
      <c r="E220" s="87"/>
      <c r="F220" s="86">
        <f t="shared" si="55"/>
        <v>0</v>
      </c>
      <c r="G220" s="87"/>
      <c r="H220" s="87" t="s">
        <v>7</v>
      </c>
      <c r="I220" s="89">
        <f t="shared" si="56"/>
        <v>0</v>
      </c>
      <c r="J220" s="255">
        <f t="shared" si="57"/>
        <v>0</v>
      </c>
      <c r="L220" s="90"/>
    </row>
    <row r="221" spans="1:12" ht="15">
      <c r="A221" s="298">
        <f>'4Sheet1'!F16</f>
        <v>0</v>
      </c>
      <c r="B221" s="91">
        <f>'4Sheet1'!H16</f>
        <v>0</v>
      </c>
      <c r="C221" s="110">
        <f>'4Sheet1'!J16</f>
        <v>0</v>
      </c>
      <c r="D221" s="88"/>
      <c r="E221" s="87"/>
      <c r="F221" s="86">
        <f t="shared" si="55"/>
        <v>0</v>
      </c>
      <c r="G221" s="87"/>
      <c r="H221" s="87" t="s">
        <v>7</v>
      </c>
      <c r="I221" s="89">
        <f t="shared" si="56"/>
        <v>0</v>
      </c>
      <c r="J221" s="255">
        <f t="shared" si="57"/>
        <v>0</v>
      </c>
      <c r="L221" s="90"/>
    </row>
    <row r="222" spans="1:12" ht="15">
      <c r="A222" s="297"/>
      <c r="B222" s="91"/>
      <c r="C222" s="99"/>
      <c r="D222" s="88"/>
      <c r="E222" s="87"/>
      <c r="F222" s="86"/>
      <c r="G222" s="87"/>
      <c r="H222" s="87"/>
      <c r="I222" s="89"/>
      <c r="J222" s="253">
        <f>SUM(J211:J221)</f>
        <v>0</v>
      </c>
      <c r="L222" s="90"/>
    </row>
    <row r="223" spans="1:12" ht="15">
      <c r="A223" s="297"/>
      <c r="B223" s="91"/>
      <c r="C223" s="99"/>
      <c r="D223" s="88"/>
      <c r="E223" s="87"/>
      <c r="F223" s="86"/>
      <c r="G223" s="87"/>
      <c r="H223" s="87"/>
      <c r="I223" s="89"/>
      <c r="J223" s="109"/>
      <c r="L223" s="90"/>
    </row>
    <row r="224" spans="1:12" ht="15">
      <c r="A224" s="297"/>
      <c r="B224" s="91"/>
      <c r="C224" s="99"/>
      <c r="D224" s="88"/>
      <c r="E224" s="87"/>
      <c r="F224" s="86"/>
      <c r="G224" s="87"/>
      <c r="H224" s="87"/>
      <c r="I224" s="89"/>
      <c r="J224" s="109"/>
      <c r="L224" s="90"/>
    </row>
    <row r="225" spans="1:12" ht="15">
      <c r="A225" s="297"/>
      <c r="B225" s="91"/>
      <c r="C225" s="99"/>
      <c r="D225" s="88"/>
      <c r="E225" s="87"/>
      <c r="F225" s="86"/>
      <c r="G225" s="87"/>
      <c r="H225" s="87"/>
      <c r="I225" s="89"/>
      <c r="J225" s="109"/>
      <c r="L225" s="90"/>
    </row>
    <row r="226" spans="1:12" ht="15">
      <c r="A226" s="297"/>
      <c r="B226" s="91"/>
      <c r="C226" s="99"/>
      <c r="D226" s="88"/>
      <c r="E226" s="87"/>
      <c r="F226" s="86"/>
      <c r="G226" s="87"/>
      <c r="H226" s="87"/>
      <c r="I226" s="89"/>
      <c r="J226" s="109"/>
      <c r="L226" s="90"/>
    </row>
    <row r="227" spans="1:12" ht="15">
      <c r="A227" s="297"/>
      <c r="B227" s="91"/>
      <c r="C227" s="99"/>
      <c r="D227" s="88"/>
      <c r="E227" s="87"/>
      <c r="F227" s="86"/>
      <c r="G227" s="87"/>
      <c r="H227" s="87"/>
      <c r="I227" s="89"/>
      <c r="J227" s="109"/>
      <c r="L227" s="90"/>
    </row>
    <row r="228" spans="1:12" ht="15">
      <c r="A228" s="92"/>
      <c r="B228" s="91"/>
      <c r="C228" s="99"/>
      <c r="D228" s="107"/>
      <c r="E228" s="108"/>
      <c r="F228" s="91"/>
      <c r="G228" s="108"/>
      <c r="H228" s="108"/>
      <c r="I228" s="89"/>
      <c r="J228" s="89"/>
      <c r="L228" s="90"/>
    </row>
    <row r="229" spans="1:12" ht="15">
      <c r="A229" s="297" t="s">
        <v>168</v>
      </c>
      <c r="B229" s="96"/>
      <c r="C229" s="99"/>
      <c r="D229" s="98"/>
      <c r="E229" s="99"/>
      <c r="F229" s="91"/>
      <c r="G229" s="99"/>
      <c r="H229" s="99"/>
      <c r="I229" s="89"/>
      <c r="J229" s="89"/>
      <c r="L229" s="90"/>
    </row>
    <row r="230" spans="1:12" ht="15">
      <c r="A230" s="92"/>
      <c r="B230" s="96"/>
      <c r="C230" s="99"/>
      <c r="D230" s="98"/>
      <c r="E230" s="99"/>
      <c r="F230" s="96"/>
      <c r="G230" s="99"/>
      <c r="H230" s="135"/>
      <c r="I230" s="89"/>
      <c r="J230" s="89"/>
      <c r="L230" s="90"/>
    </row>
    <row r="231" spans="1:12" ht="15">
      <c r="A231" s="92" t="s">
        <v>169</v>
      </c>
      <c r="B231" s="96"/>
      <c r="C231" s="99"/>
      <c r="D231" s="98"/>
      <c r="E231" s="99"/>
      <c r="F231" s="96"/>
      <c r="G231" s="99"/>
      <c r="H231" s="135"/>
      <c r="I231" s="89"/>
      <c r="J231" s="89"/>
      <c r="L231" s="90"/>
    </row>
    <row r="232" spans="1:12" ht="15">
      <c r="A232" s="92"/>
      <c r="B232" s="96"/>
      <c r="C232" s="99"/>
      <c r="D232" s="98"/>
      <c r="E232" s="99"/>
      <c r="F232" s="96"/>
      <c r="G232" s="99"/>
      <c r="H232" s="87"/>
      <c r="I232" s="89"/>
      <c r="J232" s="89"/>
      <c r="L232" s="90"/>
    </row>
    <row r="233" spans="1:12" ht="15">
      <c r="A233" s="92"/>
      <c r="B233" s="96"/>
      <c r="C233" s="99"/>
      <c r="D233" s="98"/>
      <c r="E233" s="99"/>
      <c r="F233" s="96"/>
      <c r="G233" s="99"/>
      <c r="H233" s="87"/>
      <c r="I233" s="89"/>
      <c r="J233" s="89"/>
      <c r="L233" s="90"/>
    </row>
    <row r="234" spans="1:12" ht="15">
      <c r="A234" s="141" t="s">
        <v>170</v>
      </c>
      <c r="B234" s="142"/>
      <c r="C234" s="142"/>
      <c r="D234" s="142"/>
      <c r="E234" s="142"/>
      <c r="F234" s="142"/>
      <c r="G234" s="142"/>
      <c r="H234" s="142"/>
      <c r="I234" s="142"/>
      <c r="J234" s="143"/>
      <c r="L234" s="90"/>
    </row>
    <row r="235" spans="1:12" ht="15">
      <c r="A235" s="136"/>
      <c r="B235" s="137"/>
      <c r="C235" s="87"/>
      <c r="D235" s="88"/>
      <c r="E235" s="87"/>
      <c r="F235" s="86"/>
      <c r="G235" s="87"/>
      <c r="H235" s="87"/>
      <c r="I235" s="89"/>
      <c r="J235" s="89"/>
      <c r="L235" s="90"/>
    </row>
    <row r="236" spans="1:12" ht="13.5" customHeight="1">
      <c r="A236" s="267" t="s">
        <v>337</v>
      </c>
      <c r="B236" s="137">
        <f>'4Sheet1'!R2</f>
        <v>0</v>
      </c>
      <c r="C236" s="87"/>
      <c r="D236" s="88"/>
      <c r="E236" s="89">
        <f>'4Sheet1'!S2</f>
        <v>0</v>
      </c>
      <c r="F236" s="86">
        <f t="shared" ref="F236:F241" si="58">PRODUCT(B236:E236)</f>
        <v>0</v>
      </c>
      <c r="G236" s="87"/>
      <c r="H236" s="87" t="s">
        <v>7</v>
      </c>
      <c r="I236" s="89"/>
      <c r="J236" s="253">
        <f t="shared" ref="J236:J241" si="59">F236</f>
        <v>0</v>
      </c>
      <c r="L236" s="90"/>
    </row>
    <row r="237" spans="1:12" ht="15">
      <c r="A237" s="267" t="s">
        <v>338</v>
      </c>
      <c r="B237" s="137">
        <f>'4Sheet1'!R3</f>
        <v>0</v>
      </c>
      <c r="C237" s="87"/>
      <c r="D237" s="88"/>
      <c r="E237" s="89">
        <f>'4Sheet1'!S3</f>
        <v>0</v>
      </c>
      <c r="F237" s="86">
        <f t="shared" si="58"/>
        <v>0</v>
      </c>
      <c r="G237" s="87"/>
      <c r="H237" s="87" t="s">
        <v>7</v>
      </c>
      <c r="I237" s="89"/>
      <c r="J237" s="253">
        <f t="shared" si="59"/>
        <v>0</v>
      </c>
      <c r="L237" s="90"/>
    </row>
    <row r="238" spans="1:12" ht="15" customHeight="1">
      <c r="A238" s="267"/>
      <c r="B238" s="137"/>
      <c r="C238" s="87"/>
      <c r="D238" s="88"/>
      <c r="E238" s="87"/>
      <c r="F238" s="86">
        <f t="shared" si="58"/>
        <v>0</v>
      </c>
      <c r="G238" s="87"/>
      <c r="H238" s="87" t="s">
        <v>7</v>
      </c>
      <c r="I238" s="89"/>
      <c r="J238" s="89">
        <f t="shared" si="59"/>
        <v>0</v>
      </c>
      <c r="L238" s="90"/>
    </row>
    <row r="239" spans="1:12" ht="15">
      <c r="A239" s="267"/>
      <c r="B239" s="125"/>
      <c r="C239" s="108"/>
      <c r="D239" s="107"/>
      <c r="E239" s="108"/>
      <c r="F239" s="86">
        <f t="shared" si="58"/>
        <v>0</v>
      </c>
      <c r="G239" s="108"/>
      <c r="H239" s="87" t="s">
        <v>7</v>
      </c>
      <c r="I239" s="100"/>
      <c r="J239" s="89">
        <f t="shared" si="59"/>
        <v>0</v>
      </c>
      <c r="L239" s="90"/>
    </row>
    <row r="240" spans="1:12" ht="15">
      <c r="A240" s="267"/>
      <c r="B240" s="125"/>
      <c r="C240" s="108"/>
      <c r="D240" s="107"/>
      <c r="E240" s="108"/>
      <c r="F240" s="86">
        <f t="shared" si="58"/>
        <v>0</v>
      </c>
      <c r="G240" s="108"/>
      <c r="H240" s="87" t="s">
        <v>7</v>
      </c>
      <c r="I240" s="100"/>
      <c r="J240" s="89">
        <f t="shared" si="59"/>
        <v>0</v>
      </c>
      <c r="L240" s="90"/>
    </row>
    <row r="241" spans="1:12" ht="15">
      <c r="A241" s="267"/>
      <c r="B241" s="97"/>
      <c r="C241" s="99"/>
      <c r="D241" s="98"/>
      <c r="E241" s="99"/>
      <c r="F241" s="86">
        <f t="shared" si="58"/>
        <v>0</v>
      </c>
      <c r="G241" s="99"/>
      <c r="H241" s="87" t="s">
        <v>7</v>
      </c>
      <c r="I241" s="110"/>
      <c r="J241" s="89">
        <f t="shared" si="59"/>
        <v>0</v>
      </c>
      <c r="L241" s="90"/>
    </row>
    <row r="242" spans="1:12" ht="15">
      <c r="A242" s="267"/>
      <c r="B242" s="97"/>
      <c r="C242" s="99"/>
      <c r="D242" s="98"/>
      <c r="E242" s="99"/>
      <c r="F242" s="96"/>
      <c r="G242" s="99"/>
      <c r="H242" s="99"/>
      <c r="I242" s="110"/>
      <c r="J242" s="259">
        <f>SUM(J236:J241)</f>
        <v>0</v>
      </c>
      <c r="L242" s="90"/>
    </row>
    <row r="243" spans="1:12" ht="15">
      <c r="A243" s="267"/>
      <c r="B243" s="97"/>
      <c r="C243" s="99"/>
      <c r="D243" s="98"/>
      <c r="E243" s="99"/>
      <c r="F243" s="96"/>
      <c r="G243" s="99"/>
      <c r="H243" s="99"/>
      <c r="I243" s="110"/>
      <c r="J243" s="241"/>
      <c r="L243" s="90"/>
    </row>
    <row r="244" spans="1:12" ht="15">
      <c r="A244" s="141" t="s">
        <v>171</v>
      </c>
      <c r="B244" s="142"/>
      <c r="C244" s="142"/>
      <c r="D244" s="142"/>
      <c r="E244" s="142"/>
      <c r="F244" s="142"/>
      <c r="G244" s="142"/>
      <c r="H244" s="142"/>
      <c r="I244" s="142"/>
      <c r="J244" s="143"/>
      <c r="L244" s="90"/>
    </row>
    <row r="245" spans="1:12" ht="15">
      <c r="A245" s="136"/>
      <c r="B245" s="137">
        <f>'4Sheet1'!R10</f>
        <v>0</v>
      </c>
      <c r="C245" s="87"/>
      <c r="D245" s="88"/>
      <c r="E245" s="87"/>
      <c r="F245" s="86">
        <f>B245</f>
        <v>0</v>
      </c>
      <c r="G245" s="89">
        <f>F245</f>
        <v>0</v>
      </c>
      <c r="H245" s="87" t="s">
        <v>7</v>
      </c>
      <c r="I245" s="89">
        <f>G245*1.1</f>
        <v>0</v>
      </c>
      <c r="J245" s="255">
        <f>I245*1.1</f>
        <v>0</v>
      </c>
      <c r="L245" s="90"/>
    </row>
    <row r="246" spans="1:12" ht="15">
      <c r="A246" s="136"/>
      <c r="B246" s="137">
        <f>'4Sheet1'!R11</f>
        <v>0</v>
      </c>
      <c r="C246" s="87"/>
      <c r="D246" s="88"/>
      <c r="E246" s="87"/>
      <c r="F246" s="86">
        <f>B246</f>
        <v>0</v>
      </c>
      <c r="G246" s="89">
        <f>F246</f>
        <v>0</v>
      </c>
      <c r="H246" s="87" t="s">
        <v>7</v>
      </c>
      <c r="I246" s="89">
        <f>G246*1.1</f>
        <v>0</v>
      </c>
      <c r="J246" s="255">
        <f>I246*1.1</f>
        <v>0</v>
      </c>
      <c r="L246" s="90"/>
    </row>
    <row r="247" spans="1:12" ht="15">
      <c r="A247" s="92"/>
      <c r="B247" s="125"/>
      <c r="C247" s="108"/>
      <c r="D247" s="107"/>
      <c r="E247" s="108"/>
      <c r="F247" s="91"/>
      <c r="G247" s="108"/>
      <c r="H247" s="108"/>
      <c r="I247" s="100"/>
      <c r="J247" s="256">
        <f>SUM(J245:J246)</f>
        <v>0</v>
      </c>
      <c r="L247" s="90"/>
    </row>
    <row r="248" spans="1:12" ht="15">
      <c r="A248" s="92"/>
      <c r="B248" s="125"/>
      <c r="C248" s="108"/>
      <c r="D248" s="107"/>
      <c r="E248" s="108"/>
      <c r="F248" s="91"/>
      <c r="G248" s="108"/>
      <c r="H248" s="108"/>
      <c r="I248" s="100"/>
      <c r="J248" s="101"/>
      <c r="L248" s="90"/>
    </row>
    <row r="249" spans="1:12" ht="15">
      <c r="A249" s="651" t="s">
        <v>172</v>
      </c>
      <c r="B249" s="652"/>
      <c r="C249" s="652"/>
      <c r="D249" s="652"/>
      <c r="E249" s="652"/>
      <c r="F249" s="653"/>
      <c r="G249" s="83"/>
      <c r="H249" s="84"/>
      <c r="I249" s="83"/>
      <c r="J249" s="83"/>
      <c r="L249" s="90"/>
    </row>
    <row r="250" spans="1:12" ht="15">
      <c r="A250" s="266">
        <f>'4Sheet1'!R6</f>
        <v>0</v>
      </c>
      <c r="B250" s="97">
        <f>'4Sheet1'!R6</f>
        <v>0</v>
      </c>
      <c r="C250" s="98"/>
      <c r="D250" s="140"/>
      <c r="E250" s="110">
        <f>'4Sheet1'!S6</f>
        <v>0</v>
      </c>
      <c r="F250" s="86">
        <f>B250*E250</f>
        <v>0</v>
      </c>
      <c r="G250" s="89">
        <f>F250</f>
        <v>0</v>
      </c>
      <c r="H250" s="108" t="s">
        <v>7</v>
      </c>
      <c r="I250" s="100"/>
      <c r="J250" s="299">
        <f>F250</f>
        <v>0</v>
      </c>
      <c r="L250" s="90"/>
    </row>
    <row r="251" spans="1:12" ht="15">
      <c r="A251" s="266">
        <f>'4Sheet1'!R7</f>
        <v>0</v>
      </c>
      <c r="B251" s="97">
        <f>'4Sheet1'!R7</f>
        <v>0</v>
      </c>
      <c r="C251" s="98"/>
      <c r="D251" s="140"/>
      <c r="E251" s="110">
        <f>'4Sheet1'!S7</f>
        <v>0</v>
      </c>
      <c r="F251" s="86">
        <f>B251*E251</f>
        <v>0</v>
      </c>
      <c r="G251" s="89">
        <f>F251</f>
        <v>0</v>
      </c>
      <c r="H251" s="108" t="s">
        <v>7</v>
      </c>
      <c r="I251" s="100"/>
      <c r="J251" s="299">
        <f>F251</f>
        <v>0</v>
      </c>
    </row>
    <row r="252" spans="1:12" ht="15">
      <c r="A252" s="139"/>
      <c r="B252" s="97"/>
      <c r="C252" s="98"/>
      <c r="D252" s="140"/>
      <c r="E252" s="99"/>
      <c r="F252" s="96"/>
      <c r="G252" s="110"/>
      <c r="H252" s="99"/>
      <c r="I252" s="110"/>
      <c r="J252" s="259">
        <f>SUM(J250:J251)</f>
        <v>0</v>
      </c>
    </row>
    <row r="253" spans="1:12" ht="15">
      <c r="A253" s="95"/>
      <c r="B253" s="97"/>
      <c r="C253" s="98"/>
      <c r="D253" s="140"/>
      <c r="E253" s="99"/>
      <c r="F253" s="96"/>
      <c r="G253" s="110"/>
      <c r="H253" s="99"/>
      <c r="I253" s="110"/>
      <c r="J253" s="110"/>
    </row>
    <row r="254" spans="1:12" ht="15">
      <c r="A254" s="141" t="s">
        <v>173</v>
      </c>
      <c r="B254" s="142"/>
      <c r="C254" s="142"/>
      <c r="D254" s="142"/>
      <c r="E254" s="142"/>
      <c r="F254" s="142"/>
      <c r="G254" s="142"/>
      <c r="H254" s="142"/>
      <c r="I254" s="142"/>
      <c r="J254" s="143"/>
    </row>
    <row r="255" spans="1:12" ht="15">
      <c r="A255" s="141"/>
      <c r="B255" s="142"/>
      <c r="C255" s="142"/>
      <c r="D255" s="142"/>
      <c r="E255" s="142"/>
      <c r="F255" s="142"/>
      <c r="G255" s="142"/>
      <c r="H255" s="142"/>
      <c r="I255" s="142"/>
      <c r="J255" s="143"/>
    </row>
    <row r="256" spans="1:12" ht="15">
      <c r="A256" s="144"/>
      <c r="B256" s="145">
        <f>'4Sheet1'!R14+'4Sheet1'!R15</f>
        <v>0</v>
      </c>
      <c r="C256" s="146"/>
      <c r="D256" s="147"/>
      <c r="E256" s="146"/>
      <c r="F256" s="148">
        <f>B256</f>
        <v>0</v>
      </c>
      <c r="G256" s="146"/>
      <c r="H256" s="146" t="s">
        <v>7</v>
      </c>
      <c r="I256" s="149">
        <f>F256*1.1</f>
        <v>0</v>
      </c>
      <c r="J256" s="257">
        <f>I256</f>
        <v>0</v>
      </c>
    </row>
    <row r="258" spans="1:12" ht="15">
      <c r="A258" s="141" t="s">
        <v>174</v>
      </c>
      <c r="B258" s="142"/>
      <c r="C258" s="142"/>
      <c r="D258" s="142"/>
      <c r="E258" s="142"/>
      <c r="F258" s="142"/>
      <c r="G258" s="142"/>
      <c r="H258" s="142"/>
      <c r="I258" s="142"/>
      <c r="J258" s="143"/>
    </row>
    <row r="259" spans="1:12" ht="15">
      <c r="A259" s="150"/>
      <c r="B259" s="91"/>
      <c r="C259" s="99"/>
      <c r="D259" s="91"/>
      <c r="E259" s="99"/>
      <c r="F259" s="91"/>
      <c r="G259" s="100"/>
      <c r="H259" s="108"/>
      <c r="I259" s="100"/>
      <c r="J259" s="100"/>
    </row>
    <row r="260" spans="1:12" ht="15">
      <c r="A260" s="95" t="s">
        <v>4</v>
      </c>
      <c r="B260" s="96"/>
      <c r="C260" s="99"/>
      <c r="D260" s="96"/>
      <c r="E260" s="99"/>
      <c r="F260" s="96">
        <f>PRODUCT(B260:E260)</f>
        <v>0</v>
      </c>
      <c r="G260" s="110">
        <f>F260</f>
        <v>0</v>
      </c>
      <c r="H260" s="87" t="s">
        <v>146</v>
      </c>
      <c r="I260" s="89">
        <f>G260*1.1</f>
        <v>0</v>
      </c>
      <c r="J260" s="89">
        <f>I260</f>
        <v>0</v>
      </c>
    </row>
    <row r="261" spans="1:12" ht="15">
      <c r="A261" s="95" t="s">
        <v>5</v>
      </c>
      <c r="B261" s="96"/>
      <c r="C261" s="99"/>
      <c r="D261" s="96"/>
      <c r="E261" s="99"/>
      <c r="F261" s="96">
        <f>PRODUCT(B261:E261)</f>
        <v>0</v>
      </c>
      <c r="G261" s="110">
        <f>F261</f>
        <v>0</v>
      </c>
      <c r="H261" s="87" t="s">
        <v>146</v>
      </c>
      <c r="I261" s="89">
        <f>G261*1.1</f>
        <v>0</v>
      </c>
      <c r="J261" s="89">
        <f>I261</f>
        <v>0</v>
      </c>
    </row>
    <row r="262" spans="1:12" ht="15">
      <c r="A262" s="95" t="s">
        <v>6</v>
      </c>
      <c r="B262" s="96"/>
      <c r="C262" s="99"/>
      <c r="D262" s="96"/>
      <c r="E262" s="99"/>
      <c r="F262" s="96">
        <f>PRODUCT(B262:E262)</f>
        <v>0</v>
      </c>
      <c r="G262" s="110">
        <f>F262</f>
        <v>0</v>
      </c>
      <c r="H262" s="87" t="s">
        <v>146</v>
      </c>
      <c r="I262" s="89">
        <f>G262*1.1</f>
        <v>0</v>
      </c>
      <c r="J262" s="89">
        <f>I262</f>
        <v>0</v>
      </c>
    </row>
    <row r="263" spans="1:12" ht="15">
      <c r="A263" s="85"/>
      <c r="B263" s="96"/>
      <c r="C263" s="99"/>
      <c r="D263" s="96"/>
      <c r="E263" s="99"/>
      <c r="F263" s="96"/>
      <c r="G263" s="110"/>
      <c r="H263" s="99"/>
      <c r="I263" s="110"/>
      <c r="J263" s="241">
        <f>SUM(J260:J262)</f>
        <v>0</v>
      </c>
    </row>
    <row r="264" spans="1:12" ht="15">
      <c r="A264" s="85"/>
      <c r="B264" s="96"/>
      <c r="C264" s="99"/>
      <c r="D264" s="96"/>
      <c r="E264" s="99"/>
      <c r="F264" s="96"/>
      <c r="G264" s="110"/>
      <c r="H264" s="99"/>
      <c r="I264" s="110"/>
      <c r="J264" s="110"/>
    </row>
    <row r="265" spans="1:12" ht="15">
      <c r="A265" s="229" t="s">
        <v>175</v>
      </c>
      <c r="B265" s="230"/>
      <c r="C265" s="230"/>
      <c r="D265" s="230"/>
      <c r="E265" s="230"/>
      <c r="F265" s="230"/>
      <c r="G265" s="230"/>
      <c r="H265" s="230"/>
      <c r="I265" s="230"/>
      <c r="J265" s="231"/>
    </row>
    <row r="266" spans="1:12" ht="15">
      <c r="A266" s="92"/>
      <c r="B266" s="91"/>
      <c r="C266" s="99"/>
      <c r="D266" s="91"/>
      <c r="E266" s="99"/>
      <c r="F266" s="91"/>
      <c r="G266" s="100"/>
      <c r="H266" s="108"/>
      <c r="I266" s="100"/>
      <c r="J266" s="100"/>
    </row>
    <row r="267" spans="1:12" ht="15">
      <c r="A267" s="92"/>
      <c r="B267" s="96"/>
      <c r="C267" s="99"/>
      <c r="D267" s="96"/>
      <c r="E267" s="99"/>
      <c r="F267" s="96"/>
      <c r="G267" s="110"/>
      <c r="H267" s="99"/>
      <c r="I267" s="110"/>
      <c r="J267" s="151"/>
      <c r="L267" s="78" t="s">
        <v>176</v>
      </c>
    </row>
  </sheetData>
  <mergeCells count="23">
    <mergeCell ref="A198:F198"/>
    <mergeCell ref="A201:F201"/>
    <mergeCell ref="A205:F205"/>
    <mergeCell ref="A209:H209"/>
    <mergeCell ref="A249:F249"/>
    <mergeCell ref="A195:F195"/>
    <mergeCell ref="A43:F43"/>
    <mergeCell ref="A68:F68"/>
    <mergeCell ref="A69:F69"/>
    <mergeCell ref="A70:F70"/>
    <mergeCell ref="A94:J94"/>
    <mergeCell ref="A117:J117"/>
    <mergeCell ref="A118:J118"/>
    <mergeCell ref="A119:F119"/>
    <mergeCell ref="A122:F122"/>
    <mergeCell ref="A123:J123"/>
    <mergeCell ref="A140:J140"/>
    <mergeCell ref="A42:F42"/>
    <mergeCell ref="A1:J1"/>
    <mergeCell ref="A3:J3"/>
    <mergeCell ref="A4:F4"/>
    <mergeCell ref="A40:J40"/>
    <mergeCell ref="A41:F41"/>
  </mergeCells>
  <pageMargins left="0.7" right="0.7" top="0.75" bottom="0.75" header="0.3" footer="0.3"/>
  <pageSetup paperSize="9" scale="63" orientation="portrait" r:id="rId1"/>
  <rowBreaks count="1" manualBreakCount="1">
    <brk id="120" max="16383" man="1"/>
  </rowBreaks>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AB37B-0606-4021-A315-F1A87BA2660C}">
  <dimension ref="B3:W251"/>
  <sheetViews>
    <sheetView zoomScale="70" zoomScaleNormal="70" workbookViewId="0">
      <pane ySplit="1" topLeftCell="A103" activePane="bottomLeft" state="frozen"/>
      <selection activeCell="F9" sqref="F9"/>
      <selection pane="bottomLeft" activeCell="F9" sqref="F9"/>
    </sheetView>
  </sheetViews>
  <sheetFormatPr defaultColWidth="9.109375" defaultRowHeight="14.4"/>
  <cols>
    <col min="1" max="1" width="3.88671875" style="155" customWidth="1"/>
    <col min="2" max="2" width="20.44140625" style="155" customWidth="1"/>
    <col min="3" max="3" width="17.109375" style="155" customWidth="1"/>
    <col min="4" max="4" width="14.44140625" style="155" customWidth="1"/>
    <col min="5" max="5" width="15.109375" style="155" customWidth="1"/>
    <col min="6" max="10" width="14.44140625" style="155" customWidth="1"/>
    <col min="11" max="11" width="19.88671875" style="155" customWidth="1"/>
    <col min="12" max="12" width="12.109375" style="155" customWidth="1"/>
    <col min="13" max="13" width="14" style="155" customWidth="1"/>
    <col min="14" max="17" width="9.109375" style="155"/>
    <col min="18" max="18" width="11.88671875" style="155" customWidth="1"/>
    <col min="19" max="19" width="12.88671875" style="155" customWidth="1"/>
    <col min="20" max="20" width="9.109375" style="155"/>
    <col min="21" max="21" width="11.109375" style="155" bestFit="1" customWidth="1"/>
    <col min="22" max="16384" width="9.109375" style="155"/>
  </cols>
  <sheetData>
    <row r="3" spans="2:23">
      <c r="B3" s="152" t="s">
        <v>177</v>
      </c>
      <c r="C3" s="152" t="s">
        <v>178</v>
      </c>
      <c r="D3" s="152" t="s">
        <v>179</v>
      </c>
      <c r="E3" s="152" t="s">
        <v>180</v>
      </c>
      <c r="F3" s="152" t="s">
        <v>181</v>
      </c>
      <c r="G3" s="152"/>
      <c r="H3" s="677" t="s">
        <v>182</v>
      </c>
      <c r="I3" s="677"/>
      <c r="J3" s="677"/>
      <c r="K3" s="152" t="s">
        <v>183</v>
      </c>
      <c r="L3" s="153" t="s">
        <v>184</v>
      </c>
      <c r="M3" s="154"/>
    </row>
    <row r="4" spans="2:23" ht="19.5" customHeight="1">
      <c r="B4" s="156"/>
      <c r="C4" s="156"/>
      <c r="D4" s="156"/>
      <c r="E4" s="156"/>
      <c r="F4" s="157" t="s">
        <v>180</v>
      </c>
      <c r="G4" s="157" t="s">
        <v>185</v>
      </c>
      <c r="H4" s="157" t="s">
        <v>186</v>
      </c>
      <c r="I4" s="157" t="s">
        <v>185</v>
      </c>
      <c r="J4" s="157" t="s">
        <v>187</v>
      </c>
      <c r="K4" s="157" t="s">
        <v>188</v>
      </c>
      <c r="L4" s="158" t="s">
        <v>189</v>
      </c>
      <c r="M4" s="158" t="s">
        <v>190</v>
      </c>
    </row>
    <row r="5" spans="2:23">
      <c r="B5" s="159"/>
      <c r="C5" s="159"/>
      <c r="D5" s="159"/>
      <c r="E5" s="159"/>
      <c r="F5" s="160"/>
      <c r="G5" s="160"/>
      <c r="H5" s="160"/>
      <c r="I5" s="160"/>
      <c r="J5" s="160"/>
      <c r="K5" s="161"/>
      <c r="L5" s="161"/>
      <c r="M5" s="161"/>
    </row>
    <row r="6" spans="2:23" ht="18">
      <c r="B6" s="161" t="s">
        <v>191</v>
      </c>
      <c r="C6" s="162">
        <v>0.3</v>
      </c>
      <c r="D6" s="162">
        <v>0.3</v>
      </c>
      <c r="E6" s="162">
        <v>0.1</v>
      </c>
      <c r="F6" s="162">
        <v>0.05</v>
      </c>
      <c r="G6" s="162">
        <v>10</v>
      </c>
      <c r="H6" s="162">
        <v>0.2</v>
      </c>
      <c r="I6" s="162">
        <v>10</v>
      </c>
      <c r="J6" s="162">
        <v>0.25</v>
      </c>
      <c r="K6" s="162">
        <v>3</v>
      </c>
      <c r="L6" s="161"/>
      <c r="M6" s="161"/>
      <c r="T6" s="678" t="s">
        <v>192</v>
      </c>
      <c r="U6" s="678"/>
    </row>
    <row r="7" spans="2:23">
      <c r="B7" s="161"/>
      <c r="C7" s="162"/>
      <c r="D7" s="162"/>
      <c r="E7" s="162"/>
      <c r="F7" s="162"/>
      <c r="G7" s="162"/>
      <c r="H7" s="161"/>
      <c r="I7" s="161"/>
      <c r="J7" s="161"/>
      <c r="K7" s="162"/>
      <c r="L7" s="161"/>
      <c r="M7" s="161"/>
      <c r="S7" s="163"/>
      <c r="V7" s="163"/>
      <c r="W7" s="679" t="s">
        <v>9</v>
      </c>
    </row>
    <row r="8" spans="2:23">
      <c r="B8" s="161"/>
      <c r="C8" s="162"/>
      <c r="D8" s="162"/>
      <c r="E8" s="162"/>
      <c r="F8" s="162"/>
      <c r="G8" s="162"/>
      <c r="H8" s="161"/>
      <c r="I8" s="161"/>
      <c r="J8" s="161"/>
      <c r="K8" s="162"/>
      <c r="L8" s="161"/>
      <c r="M8" s="161"/>
      <c r="S8" s="163"/>
      <c r="V8" s="163"/>
      <c r="W8" s="679"/>
    </row>
    <row r="9" spans="2:23">
      <c r="B9" s="161" t="s">
        <v>193</v>
      </c>
      <c r="C9" s="162">
        <v>0.45</v>
      </c>
      <c r="D9" s="162">
        <v>0.45</v>
      </c>
      <c r="E9" s="162">
        <v>0.1</v>
      </c>
      <c r="F9" s="162">
        <v>0.05</v>
      </c>
      <c r="G9" s="162">
        <v>10</v>
      </c>
      <c r="H9" s="162">
        <v>0.2</v>
      </c>
      <c r="I9" s="162">
        <v>10</v>
      </c>
      <c r="J9" s="162">
        <v>0.25</v>
      </c>
      <c r="K9" s="162">
        <v>3</v>
      </c>
      <c r="L9" s="161"/>
      <c r="M9" s="161"/>
      <c r="S9" s="163"/>
      <c r="V9" s="163"/>
      <c r="W9" s="679"/>
    </row>
    <row r="10" spans="2:23">
      <c r="B10" s="161"/>
      <c r="C10" s="162"/>
      <c r="D10" s="162"/>
      <c r="E10" s="162"/>
      <c r="F10" s="162"/>
      <c r="G10" s="162"/>
      <c r="H10" s="162"/>
      <c r="I10" s="162"/>
      <c r="J10" s="162"/>
      <c r="K10" s="162"/>
      <c r="L10" s="161"/>
      <c r="M10" s="161"/>
      <c r="S10" s="163"/>
      <c r="V10" s="163"/>
      <c r="W10" s="679"/>
    </row>
    <row r="11" spans="2:23">
      <c r="B11" s="161"/>
      <c r="C11" s="162"/>
      <c r="D11" s="162"/>
      <c r="E11" s="162"/>
      <c r="F11" s="162"/>
      <c r="G11" s="162"/>
      <c r="H11" s="161"/>
      <c r="I11" s="161"/>
      <c r="J11" s="161"/>
      <c r="K11" s="162"/>
      <c r="L11" s="161"/>
      <c r="M11" s="161"/>
      <c r="S11" s="163"/>
      <c r="V11" s="163"/>
      <c r="W11" s="679"/>
    </row>
    <row r="12" spans="2:23">
      <c r="B12" s="161" t="s">
        <v>194</v>
      </c>
      <c r="C12" s="162">
        <v>0.6</v>
      </c>
      <c r="D12" s="162">
        <v>0.6</v>
      </c>
      <c r="E12" s="162">
        <v>0.1</v>
      </c>
      <c r="F12" s="162">
        <v>0.05</v>
      </c>
      <c r="G12" s="162">
        <v>10</v>
      </c>
      <c r="H12" s="161">
        <v>0.2</v>
      </c>
      <c r="I12" s="161">
        <v>10</v>
      </c>
      <c r="J12" s="161">
        <v>0.25</v>
      </c>
      <c r="K12" s="162">
        <v>3</v>
      </c>
      <c r="L12" s="161"/>
      <c r="M12" s="161"/>
      <c r="S12" s="163"/>
      <c r="V12" s="163"/>
      <c r="W12" s="679"/>
    </row>
    <row r="13" spans="2:23">
      <c r="B13" s="161"/>
      <c r="C13" s="162"/>
      <c r="D13" s="162"/>
      <c r="E13" s="162"/>
      <c r="F13" s="162"/>
      <c r="G13" s="162"/>
      <c r="H13" s="161"/>
      <c r="I13" s="161"/>
      <c r="J13" s="161"/>
      <c r="K13" s="162"/>
      <c r="L13" s="161"/>
      <c r="M13" s="161"/>
      <c r="S13" s="163"/>
      <c r="V13" s="163"/>
      <c r="W13" s="679"/>
    </row>
    <row r="14" spans="2:23">
      <c r="B14" s="161"/>
      <c r="C14" s="162"/>
      <c r="D14" s="162"/>
      <c r="E14" s="162"/>
      <c r="F14" s="162"/>
      <c r="G14" s="162"/>
      <c r="H14" s="161"/>
      <c r="I14" s="161"/>
      <c r="J14" s="161"/>
      <c r="K14" s="162"/>
      <c r="L14" s="161"/>
      <c r="M14" s="161"/>
      <c r="S14" s="163"/>
      <c r="V14" s="163"/>
      <c r="W14" s="679"/>
    </row>
    <row r="15" spans="2:23">
      <c r="B15" s="161" t="s">
        <v>195</v>
      </c>
      <c r="C15" s="162">
        <v>0.75</v>
      </c>
      <c r="D15" s="162">
        <v>0.75</v>
      </c>
      <c r="E15" s="164">
        <v>0.125</v>
      </c>
      <c r="F15" s="162">
        <v>0.05</v>
      </c>
      <c r="G15" s="162">
        <v>10</v>
      </c>
      <c r="H15" s="161">
        <v>0.2</v>
      </c>
      <c r="I15" s="161">
        <v>10</v>
      </c>
      <c r="J15" s="161">
        <v>0.25</v>
      </c>
      <c r="K15" s="162">
        <v>3</v>
      </c>
      <c r="L15" s="161"/>
      <c r="M15" s="161"/>
      <c r="S15" s="163"/>
      <c r="V15" s="163"/>
      <c r="W15" s="679"/>
    </row>
    <row r="16" spans="2:23">
      <c r="B16" s="161"/>
      <c r="C16" s="162"/>
      <c r="D16" s="162"/>
      <c r="E16" s="162"/>
      <c r="F16" s="162"/>
      <c r="G16" s="162"/>
      <c r="H16" s="161"/>
      <c r="I16" s="161"/>
      <c r="J16" s="161"/>
      <c r="K16" s="162"/>
      <c r="L16" s="161"/>
      <c r="M16" s="161"/>
      <c r="S16" s="163"/>
      <c r="V16" s="163"/>
      <c r="W16" s="679"/>
    </row>
    <row r="17" spans="2:23">
      <c r="B17" s="161"/>
      <c r="C17" s="162"/>
      <c r="D17" s="162"/>
      <c r="E17" s="162"/>
      <c r="F17" s="162"/>
      <c r="G17" s="162"/>
      <c r="H17" s="161"/>
      <c r="I17" s="161"/>
      <c r="J17" s="161"/>
      <c r="K17" s="162"/>
      <c r="L17" s="161"/>
      <c r="M17" s="161"/>
      <c r="S17" s="163"/>
      <c r="V17" s="163"/>
      <c r="W17" s="679"/>
    </row>
    <row r="18" spans="2:23">
      <c r="B18" s="165" t="s">
        <v>196</v>
      </c>
      <c r="C18" s="162">
        <v>0.9</v>
      </c>
      <c r="D18" s="162">
        <v>0.9</v>
      </c>
      <c r="E18" s="164">
        <v>0.15</v>
      </c>
      <c r="F18" s="162">
        <v>0.05</v>
      </c>
      <c r="G18" s="162">
        <v>10</v>
      </c>
      <c r="H18" s="161">
        <v>0.17499999999999999</v>
      </c>
      <c r="I18" s="161">
        <v>10</v>
      </c>
      <c r="J18" s="161">
        <v>0.25</v>
      </c>
      <c r="K18" s="162">
        <v>3</v>
      </c>
      <c r="L18" s="161"/>
      <c r="M18" s="161"/>
      <c r="S18" s="163"/>
      <c r="T18" s="163"/>
      <c r="U18" s="163"/>
      <c r="V18" s="163"/>
      <c r="W18" s="679" t="s">
        <v>197</v>
      </c>
    </row>
    <row r="19" spans="2:23">
      <c r="B19" s="161"/>
      <c r="C19" s="162"/>
      <c r="D19" s="162"/>
      <c r="E19" s="162"/>
      <c r="F19" s="162"/>
      <c r="G19" s="162"/>
      <c r="H19" s="161"/>
      <c r="I19" s="161"/>
      <c r="J19" s="161"/>
      <c r="K19" s="162"/>
      <c r="L19" s="161"/>
      <c r="M19" s="161"/>
      <c r="S19" s="163"/>
      <c r="T19" s="163"/>
      <c r="U19" s="163"/>
      <c r="V19" s="163"/>
      <c r="W19" s="679"/>
    </row>
    <row r="20" spans="2:23">
      <c r="B20" s="161"/>
      <c r="C20" s="162"/>
      <c r="D20" s="162"/>
      <c r="E20" s="162"/>
      <c r="F20" s="162"/>
      <c r="G20" s="162"/>
      <c r="H20" s="161"/>
      <c r="I20" s="161"/>
      <c r="J20" s="161"/>
      <c r="K20" s="162"/>
      <c r="L20" s="161"/>
      <c r="M20" s="161"/>
      <c r="S20" s="163"/>
      <c r="T20" s="163"/>
      <c r="U20" s="163"/>
      <c r="V20" s="163"/>
      <c r="W20" s="679"/>
    </row>
    <row r="21" spans="2:23">
      <c r="B21" s="161" t="s">
        <v>198</v>
      </c>
      <c r="C21" s="162">
        <v>1</v>
      </c>
      <c r="D21" s="162">
        <v>1</v>
      </c>
      <c r="E21" s="162">
        <v>0.15</v>
      </c>
      <c r="F21" s="162">
        <v>0.05</v>
      </c>
      <c r="G21" s="162">
        <v>10</v>
      </c>
      <c r="H21" s="161">
        <v>0.17499999999999999</v>
      </c>
      <c r="I21" s="161">
        <v>10</v>
      </c>
      <c r="J21" s="161">
        <v>0.25</v>
      </c>
      <c r="K21" s="162">
        <v>3</v>
      </c>
      <c r="L21" s="161"/>
      <c r="M21" s="161"/>
      <c r="S21" s="166"/>
      <c r="T21" s="166"/>
      <c r="U21" s="166"/>
      <c r="V21" s="166"/>
      <c r="W21" s="155" t="s">
        <v>199</v>
      </c>
    </row>
    <row r="22" spans="2:23">
      <c r="B22" s="161"/>
      <c r="C22" s="162"/>
      <c r="D22" s="162"/>
      <c r="E22" s="162"/>
      <c r="F22" s="162"/>
      <c r="G22" s="162"/>
      <c r="H22" s="161"/>
      <c r="I22" s="161"/>
      <c r="J22" s="161"/>
      <c r="K22" s="162"/>
      <c r="L22" s="161"/>
      <c r="M22" s="161"/>
      <c r="S22" s="166"/>
      <c r="T22" s="166"/>
      <c r="U22" s="166"/>
      <c r="V22" s="166"/>
    </row>
    <row r="23" spans="2:23">
      <c r="B23" s="161"/>
      <c r="C23" s="162"/>
      <c r="D23" s="162"/>
      <c r="E23" s="162"/>
      <c r="F23" s="162"/>
      <c r="G23" s="162"/>
      <c r="H23" s="161"/>
      <c r="I23" s="161"/>
      <c r="J23" s="161"/>
      <c r="K23" s="162"/>
      <c r="L23" s="161"/>
      <c r="M23" s="161"/>
    </row>
    <row r="24" spans="2:23">
      <c r="B24" s="161" t="s">
        <v>200</v>
      </c>
      <c r="C24" s="162">
        <v>0.3</v>
      </c>
      <c r="D24" s="162">
        <v>0.3</v>
      </c>
      <c r="E24" s="162">
        <v>0.1</v>
      </c>
      <c r="F24" s="162">
        <v>0.05</v>
      </c>
      <c r="G24" s="162">
        <v>10</v>
      </c>
      <c r="H24" s="161">
        <v>0.2</v>
      </c>
      <c r="I24" s="161">
        <v>10</v>
      </c>
      <c r="J24" s="161">
        <v>0.25</v>
      </c>
      <c r="K24" s="162">
        <v>3</v>
      </c>
      <c r="L24" s="161"/>
      <c r="M24" s="161"/>
    </row>
    <row r="25" spans="2:23">
      <c r="B25" s="161"/>
      <c r="C25" s="162"/>
      <c r="D25" s="162"/>
      <c r="E25" s="162"/>
      <c r="F25" s="162"/>
      <c r="G25" s="162"/>
      <c r="H25" s="161"/>
      <c r="I25" s="161"/>
      <c r="J25" s="161"/>
      <c r="K25" s="162"/>
      <c r="L25" s="161"/>
      <c r="M25" s="161"/>
    </row>
    <row r="26" spans="2:23">
      <c r="B26" s="161"/>
      <c r="C26" s="162"/>
      <c r="D26" s="162"/>
      <c r="E26" s="162"/>
      <c r="F26" s="162"/>
      <c r="G26" s="162"/>
      <c r="H26" s="161"/>
      <c r="I26" s="161"/>
      <c r="J26" s="161"/>
      <c r="K26" s="162"/>
      <c r="L26" s="161"/>
      <c r="M26" s="161"/>
    </row>
    <row r="27" spans="2:23">
      <c r="B27" s="161" t="s">
        <v>201</v>
      </c>
      <c r="C27" s="162">
        <v>0.6</v>
      </c>
      <c r="D27" s="162">
        <v>0.6</v>
      </c>
      <c r="E27" s="162">
        <v>0.1</v>
      </c>
      <c r="F27" s="162">
        <v>0.05</v>
      </c>
      <c r="G27" s="162">
        <v>10</v>
      </c>
      <c r="H27" s="161">
        <v>0.2</v>
      </c>
      <c r="I27" s="161">
        <v>10</v>
      </c>
      <c r="J27" s="161">
        <v>0.25</v>
      </c>
      <c r="K27" s="162">
        <v>3</v>
      </c>
      <c r="L27" s="161"/>
      <c r="M27" s="161"/>
    </row>
    <row r="28" spans="2:23">
      <c r="B28" s="167"/>
      <c r="C28" s="168"/>
      <c r="D28" s="168"/>
      <c r="E28" s="168"/>
      <c r="F28" s="168"/>
      <c r="G28" s="168"/>
      <c r="H28" s="167"/>
      <c r="I28" s="167"/>
      <c r="J28" s="167"/>
      <c r="K28" s="162"/>
      <c r="L28" s="161"/>
      <c r="M28" s="161"/>
    </row>
    <row r="29" spans="2:23">
      <c r="B29" s="167"/>
      <c r="C29" s="168"/>
      <c r="D29" s="168"/>
      <c r="E29" s="168"/>
      <c r="F29" s="168"/>
      <c r="G29" s="168"/>
      <c r="H29" s="167"/>
      <c r="I29" s="167"/>
      <c r="J29" s="167"/>
      <c r="K29" s="168"/>
      <c r="L29" s="161"/>
      <c r="M29" s="161"/>
    </row>
    <row r="30" spans="2:23">
      <c r="B30" s="169" t="s">
        <v>202</v>
      </c>
      <c r="C30" s="162">
        <v>0.3</v>
      </c>
      <c r="D30" s="162">
        <v>0.3</v>
      </c>
      <c r="E30" s="162">
        <v>0.1</v>
      </c>
      <c r="F30" s="162">
        <v>0.05</v>
      </c>
      <c r="G30" s="162">
        <v>10</v>
      </c>
      <c r="H30" s="161">
        <v>0.25</v>
      </c>
      <c r="I30" s="161">
        <v>10</v>
      </c>
      <c r="J30" s="161">
        <v>0.25</v>
      </c>
      <c r="K30" s="162">
        <v>0</v>
      </c>
      <c r="L30" s="161"/>
      <c r="M30" s="161"/>
    </row>
    <row r="31" spans="2:23">
      <c r="B31" s="167" t="s">
        <v>203</v>
      </c>
      <c r="C31" s="168">
        <v>1.5</v>
      </c>
      <c r="D31" s="168"/>
      <c r="E31" s="168">
        <v>0.1</v>
      </c>
      <c r="F31" s="168"/>
      <c r="G31" s="168">
        <v>10</v>
      </c>
      <c r="H31" s="167">
        <v>0.25</v>
      </c>
      <c r="I31" s="167">
        <v>10</v>
      </c>
      <c r="J31" s="167">
        <v>0.15</v>
      </c>
      <c r="K31" s="162"/>
      <c r="L31" s="161"/>
      <c r="M31" s="161"/>
    </row>
    <row r="32" spans="2:23">
      <c r="B32" s="167"/>
      <c r="C32" s="168"/>
      <c r="D32" s="168"/>
      <c r="E32" s="168"/>
      <c r="F32" s="168"/>
      <c r="G32" s="168"/>
      <c r="H32" s="167"/>
      <c r="I32" s="167"/>
      <c r="J32" s="167"/>
      <c r="K32" s="168"/>
      <c r="L32" s="161"/>
      <c r="M32" s="161"/>
    </row>
    <row r="33" spans="2:13">
      <c r="B33" s="170" t="s">
        <v>204</v>
      </c>
      <c r="C33" s="162">
        <v>0.45</v>
      </c>
      <c r="D33" s="162">
        <v>0.45</v>
      </c>
      <c r="E33" s="162">
        <v>0.1</v>
      </c>
      <c r="F33" s="162">
        <v>0.05</v>
      </c>
      <c r="G33" s="162">
        <v>10</v>
      </c>
      <c r="H33" s="161">
        <v>0.25</v>
      </c>
      <c r="I33" s="161">
        <v>10</v>
      </c>
      <c r="J33" s="161">
        <v>0.25</v>
      </c>
      <c r="K33" s="162">
        <v>0</v>
      </c>
      <c r="L33" s="161"/>
      <c r="M33" s="161"/>
    </row>
    <row r="34" spans="2:13">
      <c r="B34" s="167" t="s">
        <v>203</v>
      </c>
      <c r="C34" s="168">
        <v>1.5</v>
      </c>
      <c r="D34" s="168"/>
      <c r="E34" s="168">
        <v>0.1</v>
      </c>
      <c r="F34" s="168"/>
      <c r="G34" s="168">
        <v>10</v>
      </c>
      <c r="H34" s="167">
        <v>0.25</v>
      </c>
      <c r="I34" s="167">
        <v>10</v>
      </c>
      <c r="J34" s="167">
        <v>0.15</v>
      </c>
      <c r="K34" s="162"/>
      <c r="L34" s="161"/>
      <c r="M34" s="161"/>
    </row>
    <row r="35" spans="2:13">
      <c r="B35" s="167"/>
      <c r="C35" s="168"/>
      <c r="D35" s="168"/>
      <c r="E35" s="168"/>
      <c r="F35" s="168"/>
      <c r="G35" s="168"/>
      <c r="H35" s="167"/>
      <c r="I35" s="167"/>
      <c r="J35" s="167"/>
      <c r="K35" s="168" t="s">
        <v>205</v>
      </c>
      <c r="L35" s="161"/>
      <c r="M35" s="161"/>
    </row>
    <row r="36" spans="2:13">
      <c r="B36" s="169" t="s">
        <v>206</v>
      </c>
      <c r="C36" s="162">
        <v>1</v>
      </c>
      <c r="D36" s="162">
        <v>0.15</v>
      </c>
      <c r="E36" s="162">
        <v>0.1</v>
      </c>
      <c r="F36" s="162">
        <v>0.05</v>
      </c>
      <c r="G36" s="162">
        <v>10</v>
      </c>
      <c r="H36" s="161">
        <v>0.25</v>
      </c>
      <c r="I36" s="161">
        <v>10</v>
      </c>
      <c r="J36" s="161">
        <v>0.25</v>
      </c>
      <c r="K36" s="162">
        <v>0</v>
      </c>
      <c r="L36" s="161"/>
      <c r="M36" s="161"/>
    </row>
    <row r="37" spans="2:13">
      <c r="B37" s="167" t="s">
        <v>203</v>
      </c>
      <c r="C37" s="168">
        <v>1.5</v>
      </c>
      <c r="D37" s="168"/>
      <c r="E37" s="168">
        <v>0.1</v>
      </c>
      <c r="F37" s="168"/>
      <c r="G37" s="168">
        <v>10</v>
      </c>
      <c r="H37" s="167">
        <v>0.25</v>
      </c>
      <c r="I37" s="167">
        <v>10</v>
      </c>
      <c r="J37" s="167">
        <v>0.15</v>
      </c>
      <c r="K37" s="162"/>
      <c r="L37" s="161"/>
      <c r="M37" s="161"/>
    </row>
    <row r="38" spans="2:13">
      <c r="B38" s="167"/>
      <c r="C38" s="168"/>
      <c r="D38" s="168"/>
      <c r="E38" s="168"/>
      <c r="F38" s="168"/>
      <c r="G38" s="168"/>
      <c r="H38" s="167"/>
      <c r="I38" s="167"/>
      <c r="J38" s="167"/>
      <c r="K38" s="168"/>
      <c r="L38" s="161"/>
      <c r="M38" s="161"/>
    </row>
    <row r="39" spans="2:13">
      <c r="B39" s="171" t="s">
        <v>207</v>
      </c>
      <c r="C39" s="162">
        <v>1</v>
      </c>
      <c r="D39" s="162">
        <v>0.2</v>
      </c>
      <c r="E39" s="162">
        <v>0.1</v>
      </c>
      <c r="F39" s="162">
        <v>0.05</v>
      </c>
      <c r="G39" s="162">
        <v>10</v>
      </c>
      <c r="H39" s="161">
        <v>0.25</v>
      </c>
      <c r="I39" s="161">
        <v>10</v>
      </c>
      <c r="J39" s="161">
        <v>0.25</v>
      </c>
      <c r="K39" s="162">
        <v>0</v>
      </c>
      <c r="L39" s="161"/>
      <c r="M39" s="161"/>
    </row>
    <row r="40" spans="2:13">
      <c r="B40" s="167"/>
      <c r="C40" s="168"/>
      <c r="D40" s="168"/>
      <c r="E40" s="168"/>
      <c r="F40" s="168"/>
      <c r="G40" s="168"/>
      <c r="H40" s="167"/>
      <c r="I40" s="167"/>
      <c r="J40" s="167"/>
      <c r="K40" s="168"/>
      <c r="L40" s="161"/>
      <c r="M40" s="161"/>
    </row>
    <row r="41" spans="2:13">
      <c r="B41" s="171" t="s">
        <v>208</v>
      </c>
      <c r="C41" s="162">
        <v>1</v>
      </c>
      <c r="D41" s="162">
        <v>0.3</v>
      </c>
      <c r="E41" s="162">
        <v>0.1</v>
      </c>
      <c r="F41" s="162">
        <v>0.05</v>
      </c>
      <c r="G41" s="162">
        <v>10</v>
      </c>
      <c r="H41" s="161">
        <v>0.25</v>
      </c>
      <c r="I41" s="161">
        <v>10</v>
      </c>
      <c r="J41" s="161">
        <v>0.25</v>
      </c>
      <c r="K41" s="162">
        <v>0</v>
      </c>
      <c r="L41" s="161"/>
      <c r="M41" s="161"/>
    </row>
    <row r="42" spans="2:13">
      <c r="B42" s="167"/>
      <c r="C42" s="168"/>
      <c r="D42" s="168"/>
      <c r="E42" s="168"/>
      <c r="F42" s="168"/>
      <c r="G42" s="168"/>
      <c r="H42" s="167"/>
      <c r="I42" s="167"/>
      <c r="J42" s="167"/>
      <c r="K42" s="168"/>
      <c r="L42" s="161"/>
      <c r="M42" s="161"/>
    </row>
    <row r="43" spans="2:13">
      <c r="B43" s="172" t="s">
        <v>209</v>
      </c>
      <c r="C43" s="162">
        <v>0.6</v>
      </c>
      <c r="D43" s="162">
        <v>0.6</v>
      </c>
      <c r="E43" s="162">
        <v>0.15</v>
      </c>
      <c r="F43" s="162">
        <v>0.05</v>
      </c>
      <c r="G43" s="162">
        <v>10</v>
      </c>
      <c r="H43" s="161">
        <v>0.25</v>
      </c>
      <c r="I43" s="161">
        <v>10</v>
      </c>
      <c r="J43" s="161">
        <v>0.25</v>
      </c>
      <c r="K43" s="162">
        <v>0</v>
      </c>
      <c r="L43" s="161"/>
      <c r="M43" s="161"/>
    </row>
    <row r="44" spans="2:13">
      <c r="B44" s="167"/>
      <c r="C44" s="168"/>
      <c r="D44" s="168"/>
      <c r="E44" s="168"/>
      <c r="F44" s="168"/>
      <c r="G44" s="168"/>
      <c r="H44" s="167"/>
      <c r="I44" s="167"/>
      <c r="J44" s="167"/>
      <c r="K44" s="168"/>
      <c r="L44" s="161"/>
      <c r="M44" s="161"/>
    </row>
    <row r="45" spans="2:13">
      <c r="B45" s="172" t="s">
        <v>210</v>
      </c>
      <c r="C45" s="162">
        <v>0.8</v>
      </c>
      <c r="D45" s="162">
        <v>0.8</v>
      </c>
      <c r="E45" s="162">
        <v>0.15</v>
      </c>
      <c r="F45" s="162">
        <v>0.05</v>
      </c>
      <c r="G45" s="162">
        <v>10</v>
      </c>
      <c r="H45" s="161">
        <v>0.25</v>
      </c>
      <c r="I45" s="161">
        <v>10</v>
      </c>
      <c r="J45" s="161">
        <v>0.25</v>
      </c>
      <c r="K45" s="162">
        <v>0</v>
      </c>
      <c r="L45" s="161"/>
      <c r="M45" s="161"/>
    </row>
    <row r="46" spans="2:13">
      <c r="B46" s="167"/>
      <c r="C46" s="168"/>
      <c r="D46" s="168"/>
      <c r="E46" s="168"/>
      <c r="F46" s="168"/>
      <c r="G46" s="168"/>
      <c r="H46" s="167"/>
      <c r="I46" s="167"/>
      <c r="J46" s="167"/>
      <c r="K46" s="168"/>
      <c r="L46" s="161"/>
      <c r="M46" s="161"/>
    </row>
    <row r="47" spans="2:13">
      <c r="B47" s="173" t="s">
        <v>211</v>
      </c>
      <c r="C47" s="162">
        <v>1</v>
      </c>
      <c r="D47" s="162">
        <v>0.6</v>
      </c>
      <c r="E47" s="162">
        <v>0.1</v>
      </c>
      <c r="F47" s="162">
        <v>0.05</v>
      </c>
      <c r="G47" s="162">
        <v>10</v>
      </c>
      <c r="H47" s="161">
        <v>0.25</v>
      </c>
      <c r="I47" s="161">
        <v>10</v>
      </c>
      <c r="J47" s="161">
        <v>0.25</v>
      </c>
      <c r="K47" s="162">
        <v>3</v>
      </c>
      <c r="L47" s="161"/>
      <c r="M47" s="161"/>
    </row>
    <row r="48" spans="2:13">
      <c r="B48" s="174"/>
      <c r="C48" s="168"/>
      <c r="D48" s="168"/>
      <c r="E48" s="168"/>
      <c r="F48" s="168"/>
      <c r="G48" s="168"/>
      <c r="H48" s="167"/>
      <c r="I48" s="167"/>
      <c r="J48" s="167"/>
      <c r="K48" s="168"/>
      <c r="L48" s="161"/>
      <c r="M48" s="161"/>
    </row>
    <row r="49" spans="2:13">
      <c r="B49" s="167"/>
      <c r="C49" s="168"/>
      <c r="D49" s="168"/>
      <c r="E49" s="168"/>
      <c r="F49" s="168"/>
      <c r="G49" s="168"/>
      <c r="H49" s="167"/>
      <c r="I49" s="167"/>
      <c r="J49" s="167"/>
      <c r="K49" s="168"/>
      <c r="L49" s="161"/>
      <c r="M49" s="161"/>
    </row>
    <row r="50" spans="2:13">
      <c r="B50" s="173" t="s">
        <v>212</v>
      </c>
      <c r="C50" s="162">
        <v>1</v>
      </c>
      <c r="D50" s="162">
        <v>0.8</v>
      </c>
      <c r="E50" s="162">
        <v>0.125</v>
      </c>
      <c r="F50" s="162">
        <v>0.05</v>
      </c>
      <c r="G50" s="162">
        <v>10</v>
      </c>
      <c r="H50" s="161">
        <v>0.25</v>
      </c>
      <c r="I50" s="161">
        <v>10</v>
      </c>
      <c r="J50" s="161">
        <v>0.25</v>
      </c>
      <c r="K50" s="162">
        <v>3</v>
      </c>
      <c r="L50" s="161"/>
      <c r="M50" s="161"/>
    </row>
    <row r="51" spans="2:13">
      <c r="B51" s="174"/>
      <c r="C51" s="168"/>
      <c r="D51" s="168"/>
      <c r="E51" s="168"/>
      <c r="F51" s="168"/>
      <c r="G51" s="168"/>
      <c r="H51" s="167"/>
      <c r="I51" s="167"/>
      <c r="J51" s="167"/>
      <c r="K51" s="168"/>
      <c r="L51" s="161"/>
      <c r="M51" s="161"/>
    </row>
    <row r="52" spans="2:13">
      <c r="B52" s="167"/>
      <c r="C52" s="168"/>
      <c r="D52" s="168"/>
      <c r="E52" s="168"/>
      <c r="F52" s="168"/>
      <c r="G52" s="168"/>
      <c r="H52" s="167"/>
      <c r="I52" s="167"/>
      <c r="J52" s="167"/>
      <c r="K52" s="168"/>
      <c r="L52" s="161"/>
      <c r="M52" s="161"/>
    </row>
    <row r="53" spans="2:13">
      <c r="B53" s="173" t="s">
        <v>213</v>
      </c>
      <c r="C53" s="162">
        <v>1</v>
      </c>
      <c r="D53" s="162">
        <v>1</v>
      </c>
      <c r="E53" s="162">
        <v>0.125</v>
      </c>
      <c r="F53" s="162">
        <v>0.05</v>
      </c>
      <c r="G53" s="162">
        <v>10</v>
      </c>
      <c r="H53" s="161">
        <v>0.25</v>
      </c>
      <c r="I53" s="161">
        <v>10</v>
      </c>
      <c r="J53" s="161">
        <v>0.25</v>
      </c>
      <c r="K53" s="162">
        <v>3</v>
      </c>
      <c r="L53" s="161"/>
      <c r="M53" s="161"/>
    </row>
    <row r="54" spans="2:13">
      <c r="B54" s="174"/>
      <c r="C54" s="168"/>
      <c r="D54" s="168"/>
      <c r="E54" s="168"/>
      <c r="F54" s="168"/>
      <c r="G54" s="168"/>
      <c r="H54" s="167"/>
      <c r="I54" s="167"/>
      <c r="J54" s="167"/>
      <c r="K54" s="168"/>
      <c r="L54" s="161"/>
      <c r="M54" s="161"/>
    </row>
    <row r="55" spans="2:13">
      <c r="B55" s="167"/>
      <c r="C55" s="168"/>
      <c r="D55" s="168"/>
      <c r="E55" s="168"/>
      <c r="F55" s="168"/>
      <c r="G55" s="168"/>
      <c r="H55" s="167"/>
      <c r="I55" s="167"/>
      <c r="J55" s="167"/>
      <c r="K55" s="168"/>
      <c r="L55" s="161"/>
      <c r="M55" s="161"/>
    </row>
    <row r="56" spans="2:13">
      <c r="B56" s="173" t="s">
        <v>214</v>
      </c>
      <c r="C56" s="162">
        <v>1</v>
      </c>
      <c r="D56" s="162">
        <v>1</v>
      </c>
      <c r="E56" s="162">
        <v>0.125</v>
      </c>
      <c r="F56" s="162">
        <v>0.05</v>
      </c>
      <c r="G56" s="162">
        <v>10</v>
      </c>
      <c r="H56" s="161">
        <v>0.25</v>
      </c>
      <c r="I56" s="161">
        <v>10</v>
      </c>
      <c r="J56" s="161">
        <v>0.25</v>
      </c>
      <c r="K56" s="162">
        <v>3</v>
      </c>
      <c r="L56" s="161"/>
      <c r="M56" s="161"/>
    </row>
    <row r="57" spans="2:13">
      <c r="B57" s="174"/>
      <c r="C57" s="168"/>
      <c r="D57" s="168"/>
      <c r="E57" s="168"/>
      <c r="F57" s="168"/>
      <c r="G57" s="168"/>
      <c r="H57" s="167"/>
      <c r="I57" s="167"/>
      <c r="J57" s="167"/>
      <c r="K57" s="168"/>
      <c r="L57" s="161"/>
      <c r="M57" s="161"/>
    </row>
    <row r="58" spans="2:13">
      <c r="B58" s="174"/>
      <c r="C58" s="168"/>
      <c r="D58" s="168"/>
      <c r="E58" s="168"/>
      <c r="F58" s="168"/>
      <c r="G58" s="168"/>
      <c r="H58" s="167"/>
      <c r="I58" s="167"/>
      <c r="J58" s="167"/>
      <c r="K58" s="168"/>
      <c r="L58" s="161"/>
      <c r="M58" s="161"/>
    </row>
    <row r="59" spans="2:13">
      <c r="B59" s="161" t="s">
        <v>215</v>
      </c>
      <c r="C59" s="162">
        <v>0.45</v>
      </c>
      <c r="D59" s="162">
        <v>0.45</v>
      </c>
      <c r="E59" s="162">
        <v>0.1</v>
      </c>
      <c r="F59" s="162">
        <v>0.05</v>
      </c>
      <c r="G59" s="162">
        <v>10</v>
      </c>
      <c r="H59" s="161">
        <v>0.25</v>
      </c>
      <c r="I59" s="161">
        <v>10</v>
      </c>
      <c r="J59" s="161">
        <v>0.25</v>
      </c>
      <c r="K59" s="162"/>
      <c r="L59" s="161">
        <v>0.27500000000000002</v>
      </c>
      <c r="M59" s="161">
        <v>0.27500000000000002</v>
      </c>
    </row>
    <row r="60" spans="2:13">
      <c r="B60" s="167"/>
      <c r="C60" s="168"/>
      <c r="D60" s="168"/>
      <c r="E60" s="168"/>
      <c r="F60" s="168"/>
      <c r="G60" s="168"/>
      <c r="H60" s="167"/>
      <c r="I60" s="167"/>
      <c r="J60" s="167"/>
      <c r="K60" s="168"/>
      <c r="L60" s="161"/>
      <c r="M60" s="161"/>
    </row>
    <row r="61" spans="2:13">
      <c r="B61" s="167"/>
      <c r="C61" s="168"/>
      <c r="D61" s="168"/>
      <c r="E61" s="168"/>
      <c r="F61" s="168"/>
      <c r="G61" s="168"/>
      <c r="H61" s="167"/>
      <c r="I61" s="167"/>
      <c r="J61" s="167"/>
      <c r="K61" s="168"/>
      <c r="L61" s="161"/>
      <c r="M61" s="161"/>
    </row>
    <row r="62" spans="2:13">
      <c r="B62" s="167"/>
      <c r="C62" s="168"/>
      <c r="D62" s="168"/>
      <c r="E62" s="168"/>
      <c r="F62" s="168"/>
      <c r="G62" s="168"/>
      <c r="H62" s="167"/>
      <c r="I62" s="167"/>
      <c r="J62" s="167"/>
      <c r="K62" s="168"/>
      <c r="L62" s="161"/>
      <c r="M62" s="161"/>
    </row>
    <row r="63" spans="2:13">
      <c r="B63" s="161" t="s">
        <v>216</v>
      </c>
      <c r="C63" s="162">
        <v>0.45</v>
      </c>
      <c r="D63" s="162">
        <v>0.6</v>
      </c>
      <c r="E63" s="162">
        <v>0.1</v>
      </c>
      <c r="F63" s="162">
        <v>0.05</v>
      </c>
      <c r="G63" s="162">
        <v>10</v>
      </c>
      <c r="H63" s="161">
        <v>0.25</v>
      </c>
      <c r="I63" s="161">
        <v>10</v>
      </c>
      <c r="J63" s="161">
        <v>0.25</v>
      </c>
      <c r="K63" s="162"/>
      <c r="L63" s="161">
        <v>0.27500000000000002</v>
      </c>
      <c r="M63" s="161">
        <v>0.27500000000000002</v>
      </c>
    </row>
    <row r="64" spans="2:13">
      <c r="B64" s="167"/>
      <c r="C64" s="168"/>
      <c r="D64" s="168"/>
      <c r="E64" s="168"/>
      <c r="F64" s="168"/>
      <c r="G64" s="168"/>
      <c r="H64" s="167"/>
      <c r="I64" s="167"/>
      <c r="J64" s="167"/>
      <c r="K64" s="168"/>
      <c r="L64" s="161"/>
      <c r="M64" s="161"/>
    </row>
    <row r="65" spans="2:13">
      <c r="B65" s="167"/>
      <c r="C65" s="168"/>
      <c r="D65" s="168"/>
      <c r="E65" s="168"/>
      <c r="F65" s="168"/>
      <c r="G65" s="168"/>
      <c r="H65" s="167"/>
      <c r="I65" s="167"/>
      <c r="J65" s="167"/>
      <c r="K65" s="168"/>
      <c r="L65" s="161"/>
      <c r="M65" s="161"/>
    </row>
    <row r="66" spans="2:13">
      <c r="B66" s="174"/>
      <c r="C66" s="168"/>
      <c r="D66" s="168"/>
      <c r="E66" s="168"/>
      <c r="F66" s="168"/>
      <c r="G66" s="168"/>
      <c r="H66" s="167"/>
      <c r="I66" s="167"/>
      <c r="J66" s="167"/>
      <c r="K66" s="168"/>
      <c r="L66" s="161"/>
      <c r="M66" s="161"/>
    </row>
    <row r="67" spans="2:13">
      <c r="B67" s="161" t="s">
        <v>217</v>
      </c>
      <c r="C67" s="162">
        <v>0.6</v>
      </c>
      <c r="D67" s="162">
        <v>0.6</v>
      </c>
      <c r="E67" s="162">
        <v>0.1</v>
      </c>
      <c r="F67" s="162">
        <v>0.05</v>
      </c>
      <c r="G67" s="162">
        <v>10</v>
      </c>
      <c r="H67" s="161">
        <v>0.25</v>
      </c>
      <c r="I67" s="161">
        <v>10</v>
      </c>
      <c r="J67" s="161">
        <v>0.25</v>
      </c>
      <c r="K67" s="162"/>
      <c r="L67" s="161">
        <v>0.27500000000000002</v>
      </c>
      <c r="M67" s="161">
        <v>0.27500000000000002</v>
      </c>
    </row>
    <row r="68" spans="2:13">
      <c r="B68" s="167"/>
      <c r="C68" s="168"/>
      <c r="D68" s="168"/>
      <c r="E68" s="168"/>
      <c r="F68" s="168"/>
      <c r="G68" s="168"/>
      <c r="H68" s="167"/>
      <c r="I68" s="167"/>
      <c r="J68" s="167"/>
      <c r="K68" s="168"/>
      <c r="L68" s="161"/>
      <c r="M68" s="161"/>
    </row>
    <row r="69" spans="2:13">
      <c r="B69" s="167"/>
      <c r="C69" s="168"/>
      <c r="D69" s="168"/>
      <c r="E69" s="168"/>
      <c r="F69" s="168"/>
      <c r="G69" s="168"/>
      <c r="H69" s="167"/>
      <c r="I69" s="167"/>
      <c r="J69" s="167"/>
      <c r="K69" s="168"/>
      <c r="L69" s="161"/>
      <c r="M69" s="161"/>
    </row>
    <row r="70" spans="2:13">
      <c r="B70" s="167"/>
      <c r="C70" s="168"/>
      <c r="D70" s="168"/>
      <c r="E70" s="168"/>
      <c r="F70" s="168"/>
      <c r="G70" s="168"/>
      <c r="H70" s="167"/>
      <c r="I70" s="167"/>
      <c r="J70" s="167"/>
      <c r="K70" s="168"/>
      <c r="L70" s="161"/>
      <c r="M70" s="161"/>
    </row>
    <row r="71" spans="2:13">
      <c r="B71" s="161" t="s">
        <v>218</v>
      </c>
      <c r="C71" s="162">
        <v>0.8</v>
      </c>
      <c r="D71" s="162">
        <v>0.8</v>
      </c>
      <c r="E71" s="162">
        <v>0.1</v>
      </c>
      <c r="F71" s="162">
        <v>0.05</v>
      </c>
      <c r="G71" s="162">
        <v>10</v>
      </c>
      <c r="H71" s="161">
        <v>0.25</v>
      </c>
      <c r="I71" s="161">
        <v>10</v>
      </c>
      <c r="J71" s="161">
        <v>0.25</v>
      </c>
      <c r="K71" s="162"/>
      <c r="L71" s="161">
        <v>0.27500000000000002</v>
      </c>
      <c r="M71" s="161">
        <v>0.27500000000000002</v>
      </c>
    </row>
    <row r="72" spans="2:13">
      <c r="B72" s="167"/>
      <c r="C72" s="168"/>
      <c r="D72" s="168"/>
      <c r="E72" s="168"/>
      <c r="F72" s="168"/>
      <c r="G72" s="168"/>
      <c r="H72" s="167"/>
      <c r="I72" s="167"/>
      <c r="J72" s="167"/>
      <c r="K72" s="168"/>
      <c r="L72" s="161"/>
      <c r="M72" s="161"/>
    </row>
    <row r="73" spans="2:13">
      <c r="B73" s="167"/>
      <c r="C73" s="168"/>
      <c r="D73" s="168"/>
      <c r="E73" s="168"/>
      <c r="F73" s="168"/>
      <c r="G73" s="168"/>
      <c r="H73" s="167"/>
      <c r="I73" s="167"/>
      <c r="J73" s="167"/>
      <c r="K73" s="168"/>
      <c r="L73" s="161"/>
      <c r="M73" s="161"/>
    </row>
    <row r="74" spans="2:13">
      <c r="B74" s="167"/>
      <c r="C74" s="168"/>
      <c r="D74" s="168"/>
      <c r="E74" s="168"/>
      <c r="F74" s="168"/>
      <c r="G74" s="168"/>
      <c r="H74" s="167"/>
      <c r="I74" s="167"/>
      <c r="J74" s="167"/>
      <c r="K74" s="168"/>
      <c r="L74" s="161"/>
      <c r="M74" s="161"/>
    </row>
    <row r="75" spans="2:13">
      <c r="B75" s="161" t="s">
        <v>219</v>
      </c>
      <c r="C75" s="162">
        <v>1</v>
      </c>
      <c r="D75" s="162">
        <v>1</v>
      </c>
      <c r="E75" s="162">
        <v>0.125</v>
      </c>
      <c r="F75" s="162">
        <v>0.05</v>
      </c>
      <c r="G75" s="162">
        <v>10</v>
      </c>
      <c r="H75" s="161">
        <v>0.25</v>
      </c>
      <c r="I75" s="161">
        <v>10</v>
      </c>
      <c r="J75" s="161">
        <v>0.25</v>
      </c>
      <c r="K75" s="162"/>
      <c r="L75" s="161">
        <v>0.27500000000000002</v>
      </c>
      <c r="M75" s="161">
        <v>0.27500000000000002</v>
      </c>
    </row>
    <row r="76" spans="2:13">
      <c r="B76" s="167"/>
      <c r="C76" s="168"/>
      <c r="D76" s="168"/>
      <c r="E76" s="168"/>
      <c r="F76" s="168"/>
      <c r="G76" s="168"/>
      <c r="H76" s="167"/>
      <c r="I76" s="167"/>
      <c r="J76" s="167"/>
      <c r="K76" s="168"/>
      <c r="L76" s="161"/>
      <c r="M76" s="161"/>
    </row>
    <row r="77" spans="2:13">
      <c r="B77" s="167"/>
      <c r="C77" s="168"/>
      <c r="D77" s="168"/>
      <c r="E77" s="168"/>
      <c r="F77" s="168"/>
      <c r="G77" s="168"/>
      <c r="H77" s="167"/>
      <c r="I77" s="167"/>
      <c r="J77" s="167"/>
      <c r="K77" s="168"/>
      <c r="L77" s="161"/>
      <c r="M77" s="161"/>
    </row>
    <row r="78" spans="2:13">
      <c r="B78" s="167"/>
      <c r="C78" s="168"/>
      <c r="D78" s="168"/>
      <c r="E78" s="168"/>
      <c r="F78" s="168"/>
      <c r="G78" s="168"/>
      <c r="H78" s="167"/>
      <c r="I78" s="167"/>
      <c r="J78" s="167"/>
      <c r="K78" s="168"/>
      <c r="L78" s="161"/>
      <c r="M78" s="161"/>
    </row>
    <row r="79" spans="2:13">
      <c r="B79" s="175" t="s">
        <v>220</v>
      </c>
      <c r="C79" s="162">
        <v>0.45</v>
      </c>
      <c r="D79" s="162">
        <v>0.45</v>
      </c>
      <c r="E79" s="162">
        <v>0.1</v>
      </c>
      <c r="F79" s="162">
        <v>0.05</v>
      </c>
      <c r="G79" s="162">
        <v>10</v>
      </c>
      <c r="H79" s="161">
        <v>0.25</v>
      </c>
      <c r="I79" s="161">
        <v>10</v>
      </c>
      <c r="J79" s="161">
        <v>0.25</v>
      </c>
      <c r="K79" s="162"/>
      <c r="L79" s="161">
        <v>0.9</v>
      </c>
      <c r="M79" s="161">
        <v>0.45</v>
      </c>
    </row>
    <row r="80" spans="2:13">
      <c r="B80" s="176"/>
      <c r="C80" s="168"/>
      <c r="D80" s="168"/>
      <c r="E80" s="168"/>
      <c r="F80" s="168"/>
      <c r="G80" s="168"/>
      <c r="H80" s="167"/>
      <c r="I80" s="167"/>
      <c r="J80" s="167"/>
      <c r="K80" s="168"/>
      <c r="L80" s="161"/>
      <c r="M80" s="161"/>
    </row>
    <row r="81" spans="2:13">
      <c r="B81" s="176"/>
      <c r="C81" s="168"/>
      <c r="D81" s="168"/>
      <c r="E81" s="168"/>
      <c r="F81" s="168"/>
      <c r="G81" s="168"/>
      <c r="H81" s="167"/>
      <c r="I81" s="167"/>
      <c r="J81" s="167"/>
      <c r="K81" s="168"/>
      <c r="L81" s="161"/>
      <c r="M81" s="161"/>
    </row>
    <row r="82" spans="2:13">
      <c r="B82" s="176"/>
      <c r="C82" s="168"/>
      <c r="D82" s="168"/>
      <c r="E82" s="168"/>
      <c r="F82" s="168"/>
      <c r="G82" s="168"/>
      <c r="H82" s="167"/>
      <c r="I82" s="167"/>
      <c r="J82" s="167"/>
      <c r="K82" s="168"/>
      <c r="L82" s="161"/>
      <c r="M82" s="161"/>
    </row>
    <row r="83" spans="2:13">
      <c r="B83" s="175" t="s">
        <v>221</v>
      </c>
      <c r="C83" s="162">
        <v>0.45</v>
      </c>
      <c r="D83" s="162">
        <v>0.6</v>
      </c>
      <c r="E83" s="162">
        <v>0.1</v>
      </c>
      <c r="F83" s="162">
        <v>0.05</v>
      </c>
      <c r="G83" s="162">
        <v>10</v>
      </c>
      <c r="H83" s="161">
        <v>0.25</v>
      </c>
      <c r="I83" s="161">
        <v>10</v>
      </c>
      <c r="J83" s="161">
        <v>0.25</v>
      </c>
      <c r="K83" s="162"/>
      <c r="L83" s="161">
        <v>0.9</v>
      </c>
      <c r="M83" s="161">
        <v>0.45</v>
      </c>
    </row>
    <row r="84" spans="2:13">
      <c r="B84" s="176"/>
      <c r="C84" s="168"/>
      <c r="D84" s="168"/>
      <c r="E84" s="168"/>
      <c r="F84" s="168"/>
      <c r="G84" s="168"/>
      <c r="H84" s="167"/>
      <c r="I84" s="167"/>
      <c r="J84" s="167"/>
      <c r="K84" s="168"/>
      <c r="L84" s="161"/>
      <c r="M84" s="161"/>
    </row>
    <row r="85" spans="2:13">
      <c r="B85" s="176"/>
      <c r="C85" s="168"/>
      <c r="D85" s="168"/>
      <c r="E85" s="168"/>
      <c r="F85" s="168"/>
      <c r="G85" s="168"/>
      <c r="H85" s="167"/>
      <c r="I85" s="167"/>
      <c r="J85" s="167"/>
      <c r="K85" s="168"/>
      <c r="L85" s="161"/>
      <c r="M85" s="161"/>
    </row>
    <row r="86" spans="2:13">
      <c r="B86" s="176"/>
      <c r="C86" s="168"/>
      <c r="D86" s="168"/>
      <c r="E86" s="168"/>
      <c r="F86" s="168"/>
      <c r="G86" s="168"/>
      <c r="H86" s="167"/>
      <c r="I86" s="167"/>
      <c r="J86" s="167"/>
      <c r="K86" s="168"/>
      <c r="L86" s="161"/>
      <c r="M86" s="161"/>
    </row>
    <row r="87" spans="2:13">
      <c r="B87" s="175" t="s">
        <v>222</v>
      </c>
      <c r="C87" s="162">
        <v>0.6</v>
      </c>
      <c r="D87" s="162">
        <v>0.6</v>
      </c>
      <c r="E87" s="162">
        <v>0.1</v>
      </c>
      <c r="F87" s="162">
        <v>0.05</v>
      </c>
      <c r="G87" s="162">
        <v>10</v>
      </c>
      <c r="H87" s="161">
        <v>0.25</v>
      </c>
      <c r="I87" s="161">
        <v>10</v>
      </c>
      <c r="J87" s="161">
        <v>0.25</v>
      </c>
      <c r="K87" s="162"/>
      <c r="L87" s="161">
        <v>0.9</v>
      </c>
      <c r="M87" s="161">
        <v>0.45</v>
      </c>
    </row>
    <row r="88" spans="2:13">
      <c r="B88" s="176"/>
      <c r="C88" s="168"/>
      <c r="D88" s="168"/>
      <c r="E88" s="168"/>
      <c r="F88" s="168"/>
      <c r="G88" s="168"/>
      <c r="H88" s="167"/>
      <c r="I88" s="167"/>
      <c r="J88" s="167"/>
      <c r="K88" s="168"/>
      <c r="L88" s="161"/>
      <c r="M88" s="161"/>
    </row>
    <row r="89" spans="2:13">
      <c r="B89" s="176"/>
      <c r="C89" s="168"/>
      <c r="D89" s="168"/>
      <c r="E89" s="168"/>
      <c r="F89" s="168"/>
      <c r="G89" s="168"/>
      <c r="H89" s="167"/>
      <c r="I89" s="167"/>
      <c r="J89" s="167"/>
      <c r="K89" s="168"/>
      <c r="L89" s="161"/>
      <c r="M89" s="161"/>
    </row>
    <row r="90" spans="2:13">
      <c r="B90" s="176"/>
      <c r="C90" s="168"/>
      <c r="D90" s="168"/>
      <c r="E90" s="168"/>
      <c r="F90" s="168"/>
      <c r="G90" s="168"/>
      <c r="H90" s="167"/>
      <c r="I90" s="167"/>
      <c r="J90" s="167"/>
      <c r="K90" s="168"/>
      <c r="L90" s="161"/>
      <c r="M90" s="161"/>
    </row>
    <row r="91" spans="2:13">
      <c r="B91" s="175" t="s">
        <v>223</v>
      </c>
      <c r="C91" s="162">
        <v>0.8</v>
      </c>
      <c r="D91" s="162">
        <v>0.8</v>
      </c>
      <c r="E91" s="162">
        <v>0.1</v>
      </c>
      <c r="F91" s="162">
        <v>0.05</v>
      </c>
      <c r="G91" s="162">
        <v>10</v>
      </c>
      <c r="H91" s="161">
        <v>0.25</v>
      </c>
      <c r="I91" s="161">
        <v>10</v>
      </c>
      <c r="J91" s="161">
        <v>0.25</v>
      </c>
      <c r="K91" s="162"/>
      <c r="L91" s="161">
        <v>0.9</v>
      </c>
      <c r="M91" s="161">
        <v>0.45</v>
      </c>
    </row>
    <row r="92" spans="2:13">
      <c r="B92" s="176"/>
      <c r="C92" s="168"/>
      <c r="D92" s="168"/>
      <c r="E92" s="168"/>
      <c r="F92" s="168"/>
      <c r="G92" s="168"/>
      <c r="H92" s="167"/>
      <c r="I92" s="167"/>
      <c r="J92" s="167"/>
      <c r="K92" s="168"/>
      <c r="L92" s="161"/>
      <c r="M92" s="161"/>
    </row>
    <row r="93" spans="2:13">
      <c r="B93" s="176"/>
      <c r="C93" s="168"/>
      <c r="D93" s="168"/>
      <c r="E93" s="168"/>
      <c r="F93" s="168"/>
      <c r="G93" s="168"/>
      <c r="H93" s="167"/>
      <c r="I93" s="167"/>
      <c r="J93" s="167"/>
      <c r="K93" s="168"/>
      <c r="L93" s="161"/>
      <c r="M93" s="161"/>
    </row>
    <row r="94" spans="2:13">
      <c r="B94" s="176"/>
      <c r="C94" s="168"/>
      <c r="D94" s="168"/>
      <c r="E94" s="168"/>
      <c r="F94" s="168"/>
      <c r="G94" s="168"/>
      <c r="H94" s="167"/>
      <c r="I94" s="167"/>
      <c r="J94" s="167"/>
      <c r="K94" s="168"/>
      <c r="L94" s="161"/>
      <c r="M94" s="161"/>
    </row>
    <row r="95" spans="2:13">
      <c r="B95" s="175" t="s">
        <v>224</v>
      </c>
      <c r="C95" s="162">
        <v>1</v>
      </c>
      <c r="D95" s="162">
        <v>0.75</v>
      </c>
      <c r="E95" s="162">
        <v>0.125</v>
      </c>
      <c r="F95" s="162">
        <v>0.05</v>
      </c>
      <c r="G95" s="162">
        <v>10</v>
      </c>
      <c r="H95" s="161">
        <v>0.25</v>
      </c>
      <c r="I95" s="161">
        <v>10</v>
      </c>
      <c r="J95" s="161">
        <v>0.25</v>
      </c>
      <c r="K95" s="162"/>
      <c r="L95" s="161">
        <v>0.9</v>
      </c>
      <c r="M95" s="161">
        <v>0.45</v>
      </c>
    </row>
    <row r="96" spans="2:13">
      <c r="B96" s="176"/>
      <c r="C96" s="168"/>
      <c r="D96" s="168"/>
      <c r="E96" s="168"/>
      <c r="F96" s="168"/>
      <c r="G96" s="168"/>
      <c r="H96" s="167"/>
      <c r="I96" s="167"/>
      <c r="J96" s="167"/>
      <c r="K96" s="168"/>
      <c r="L96" s="161"/>
      <c r="M96" s="161"/>
    </row>
    <row r="97" spans="2:21">
      <c r="B97" s="176"/>
      <c r="C97" s="168"/>
      <c r="D97" s="168"/>
      <c r="E97" s="168"/>
      <c r="F97" s="168"/>
      <c r="G97" s="168"/>
      <c r="H97" s="167"/>
      <c r="I97" s="167"/>
      <c r="J97" s="167"/>
      <c r="K97" s="168"/>
      <c r="L97" s="161"/>
      <c r="M97" s="161"/>
    </row>
    <row r="98" spans="2:21">
      <c r="B98" s="176"/>
      <c r="C98" s="168"/>
      <c r="D98" s="168"/>
      <c r="E98" s="168"/>
      <c r="F98" s="168"/>
      <c r="G98" s="168"/>
      <c r="H98" s="167"/>
      <c r="I98" s="167"/>
      <c r="J98" s="167"/>
      <c r="K98" s="168"/>
      <c r="L98" s="161"/>
      <c r="M98" s="161"/>
    </row>
    <row r="99" spans="2:21">
      <c r="B99" s="167"/>
      <c r="C99" s="168"/>
      <c r="D99" s="168"/>
      <c r="E99" s="168"/>
      <c r="F99" s="168"/>
      <c r="G99" s="168"/>
      <c r="H99" s="167"/>
      <c r="I99" s="167"/>
      <c r="J99" s="167"/>
      <c r="K99" s="168"/>
      <c r="L99" s="161"/>
      <c r="M99" s="161"/>
    </row>
    <row r="100" spans="2:21">
      <c r="B100" s="177"/>
      <c r="C100" s="177"/>
      <c r="D100" s="177"/>
      <c r="E100" s="177"/>
      <c r="F100" s="177"/>
      <c r="G100" s="177"/>
      <c r="H100" s="177"/>
      <c r="I100" s="177"/>
      <c r="J100" s="177"/>
      <c r="K100" s="178"/>
      <c r="L100" s="177"/>
      <c r="M100" s="177"/>
    </row>
    <row r="103" spans="2:21">
      <c r="K103" s="179" t="s">
        <v>225</v>
      </c>
      <c r="L103" s="680" t="s">
        <v>226</v>
      </c>
      <c r="M103" s="681"/>
      <c r="N103" s="681"/>
      <c r="O103" s="681"/>
      <c r="P103" s="681"/>
      <c r="Q103" s="681"/>
      <c r="R103" s="681"/>
      <c r="S103" s="682"/>
    </row>
    <row r="104" spans="2:21">
      <c r="B104" s="179" t="s">
        <v>227</v>
      </c>
      <c r="K104" s="180">
        <v>1</v>
      </c>
      <c r="L104" s="675" t="s">
        <v>10</v>
      </c>
      <c r="M104" s="683"/>
      <c r="N104" s="676"/>
      <c r="O104" s="675" t="s">
        <v>9</v>
      </c>
      <c r="P104" s="683"/>
      <c r="Q104" s="676"/>
      <c r="R104" s="675" t="s">
        <v>228</v>
      </c>
      <c r="S104" s="676"/>
    </row>
    <row r="105" spans="2:21">
      <c r="D105" s="181" t="s">
        <v>229</v>
      </c>
      <c r="E105" s="182" t="s">
        <v>1</v>
      </c>
      <c r="G105" s="183" t="s">
        <v>230</v>
      </c>
      <c r="H105" s="183" t="s">
        <v>231</v>
      </c>
      <c r="I105" s="183" t="s">
        <v>232</v>
      </c>
      <c r="J105" s="183" t="s">
        <v>233</v>
      </c>
      <c r="K105" s="183" t="s">
        <v>234</v>
      </c>
      <c r="L105" s="675" t="s">
        <v>235</v>
      </c>
      <c r="M105" s="676"/>
      <c r="N105" s="184" t="s">
        <v>1</v>
      </c>
      <c r="O105" s="675" t="s">
        <v>235</v>
      </c>
      <c r="P105" s="676"/>
      <c r="Q105" s="184" t="s">
        <v>1</v>
      </c>
      <c r="R105" s="184" t="s">
        <v>1</v>
      </c>
      <c r="S105" s="184" t="s">
        <v>160</v>
      </c>
    </row>
    <row r="106" spans="2:21">
      <c r="D106" s="181"/>
      <c r="E106" s="182"/>
      <c r="G106" s="238"/>
      <c r="H106" s="238"/>
      <c r="I106" s="238"/>
      <c r="J106" s="238"/>
      <c r="K106" s="238"/>
      <c r="L106" s="239"/>
      <c r="M106" s="240"/>
      <c r="N106" s="240"/>
      <c r="O106" s="239"/>
      <c r="P106" s="240"/>
      <c r="Q106" s="184"/>
      <c r="R106" s="184"/>
      <c r="S106" s="184"/>
    </row>
    <row r="107" spans="2:21" ht="18" customHeight="1">
      <c r="B107" s="155" t="s">
        <v>236</v>
      </c>
      <c r="C107" s="179" t="s">
        <v>237</v>
      </c>
      <c r="E107" s="185">
        <f>'4Sheet1'!C5</f>
        <v>0</v>
      </c>
      <c r="G107" s="186">
        <f>+E107*(C6+E6*2+1.5)</f>
        <v>0</v>
      </c>
      <c r="H107" s="186">
        <f>+E107*(C6+E6*2)*(D6+E6+F6)</f>
        <v>0</v>
      </c>
      <c r="I107" s="187">
        <f>+(C6+E6*2)*E107*F6</f>
        <v>0</v>
      </c>
      <c r="J107" s="187">
        <f>+E107*((C6+E6*2)*E6+(D6*E6*2))</f>
        <v>0</v>
      </c>
      <c r="K107" s="187">
        <f>+(D6+$K$104*(D6+E6))*E107*2</f>
        <v>0</v>
      </c>
      <c r="L107" s="188">
        <f>+(E107)/H6+ IF(E107&gt;0,1,0)</f>
        <v>0</v>
      </c>
      <c r="M107" s="189">
        <f>+ROUNDUP(L107,0)</f>
        <v>0</v>
      </c>
      <c r="N107" s="190">
        <f>+(D6+E6-0.08)*2+(C6+E6*2-0.08)</f>
        <v>1.06</v>
      </c>
      <c r="O107" s="188">
        <f>+N107/J6+1</f>
        <v>5.24</v>
      </c>
      <c r="P107" s="189">
        <f>+ROUNDUP(O107,0)</f>
        <v>6</v>
      </c>
      <c r="Q107" s="189">
        <f>+E107+E107/6*50*(G6/1000)</f>
        <v>0</v>
      </c>
      <c r="R107" s="191">
        <f>+N107*M107+P107*Q107</f>
        <v>0</v>
      </c>
      <c r="S107" s="187">
        <f>((I6*I6)/162)*R107</f>
        <v>0</v>
      </c>
      <c r="T107" s="155" t="s">
        <v>238</v>
      </c>
    </row>
    <row r="108" spans="2:21">
      <c r="C108" s="155" t="s">
        <v>183</v>
      </c>
      <c r="D108" s="192">
        <f>ROUNDUP(+E107/K6,0)</f>
        <v>0</v>
      </c>
      <c r="E108" s="185"/>
      <c r="G108" s="193"/>
      <c r="H108" s="193"/>
      <c r="I108" s="192"/>
      <c r="J108" s="192">
        <f>0.5*(0.075+0.05)*0.075*C6*D108</f>
        <v>0</v>
      </c>
      <c r="K108" s="192">
        <f>+(0.075+0.08)*C6*D108</f>
        <v>0</v>
      </c>
      <c r="L108" s="194">
        <f>+D108</f>
        <v>0</v>
      </c>
      <c r="M108" s="189">
        <f>+ROUNDUP(L108,0)</f>
        <v>0</v>
      </c>
      <c r="N108" s="195">
        <f>+(C6-0.08)+((0.075+0.05-0.04)*2)</f>
        <v>0.38999999999999996</v>
      </c>
      <c r="O108" s="194"/>
      <c r="P108" s="196"/>
      <c r="Q108" s="196"/>
      <c r="R108" s="191">
        <f>+N108*M108+P108*Q108</f>
        <v>0</v>
      </c>
      <c r="S108" s="187">
        <f>((I6*I6)/162)*R108</f>
        <v>0</v>
      </c>
      <c r="T108" s="155" t="s">
        <v>238</v>
      </c>
      <c r="U108" s="192">
        <f>S107+S108</f>
        <v>0</v>
      </c>
    </row>
    <row r="109" spans="2:21">
      <c r="E109" s="185"/>
    </row>
    <row r="110" spans="2:21">
      <c r="B110" s="155" t="s">
        <v>236</v>
      </c>
      <c r="C110" s="179" t="s">
        <v>239</v>
      </c>
      <c r="E110" s="185">
        <f>'4Sheet1'!C6</f>
        <v>0</v>
      </c>
      <c r="G110" s="186">
        <f>+E110*(C9+E9*2+3)</f>
        <v>0</v>
      </c>
      <c r="H110" s="186">
        <f>+E110*(C9+E9*2)*(D9+E9+F9)</f>
        <v>0</v>
      </c>
      <c r="I110" s="187">
        <f>+(C9+E9*2)*E110*F9</f>
        <v>0</v>
      </c>
      <c r="J110" s="187">
        <f>+E110*((C9+E9*2)*E9+(D9*E9*2))</f>
        <v>0</v>
      </c>
      <c r="K110" s="187">
        <f>+(D9+$K$104*(D9+E9))*E110*2</f>
        <v>0</v>
      </c>
      <c r="L110" s="188">
        <f>+(E110)/H9+ IF(E110&gt;0,1,0)</f>
        <v>0</v>
      </c>
      <c r="M110" s="189">
        <f>+ROUNDUP(L110,0)</f>
        <v>0</v>
      </c>
      <c r="N110" s="190">
        <f>+(D9+E9-0.08)*2+(C9+E9*2-0.08)</f>
        <v>1.5100000000000002</v>
      </c>
      <c r="O110" s="188">
        <f>+N110/J9+1</f>
        <v>7.0400000000000009</v>
      </c>
      <c r="P110" s="189">
        <f>+ROUNDUP(O110,0)</f>
        <v>8</v>
      </c>
      <c r="Q110" s="189">
        <f>+E110+E110/6*50*(G9/1000)</f>
        <v>0</v>
      </c>
      <c r="R110" s="191">
        <f>+N110*M110+P110*Q110</f>
        <v>0</v>
      </c>
      <c r="S110" s="187">
        <f>((I9*I9)/162)*R110</f>
        <v>0</v>
      </c>
      <c r="T110" s="155" t="s">
        <v>238</v>
      </c>
    </row>
    <row r="111" spans="2:21">
      <c r="C111" s="155" t="s">
        <v>183</v>
      </c>
      <c r="D111" s="192">
        <f>ROUNDUP(+E110/K9,0)</f>
        <v>0</v>
      </c>
      <c r="E111" s="185"/>
      <c r="G111" s="193"/>
      <c r="H111" s="193"/>
      <c r="I111" s="192"/>
      <c r="J111" s="192">
        <f>0.5*(0.075+0.05)*0.075*C9*D111</f>
        <v>0</v>
      </c>
      <c r="K111" s="192">
        <f>+(0.075+0.08)*C9*D111</f>
        <v>0</v>
      </c>
      <c r="L111" s="194">
        <f>+D111</f>
        <v>0</v>
      </c>
      <c r="M111" s="189">
        <f>+ROUNDUP(L111,0)</f>
        <v>0</v>
      </c>
      <c r="N111" s="195">
        <f>+(C9-0.08)+((0.075+0.05-0.04)*2)</f>
        <v>0.54</v>
      </c>
      <c r="O111" s="194"/>
      <c r="P111" s="196"/>
      <c r="Q111" s="196"/>
      <c r="R111" s="191">
        <f>+N111*M111+P111*Q111</f>
        <v>0</v>
      </c>
      <c r="S111" s="187">
        <f>((I9*I9)/162)*R111</f>
        <v>0</v>
      </c>
      <c r="T111" s="155" t="s">
        <v>238</v>
      </c>
      <c r="U111" s="192">
        <f>S110+S111</f>
        <v>0</v>
      </c>
    </row>
    <row r="112" spans="2:21">
      <c r="E112" s="185"/>
    </row>
    <row r="113" spans="2:21">
      <c r="B113" s="155" t="s">
        <v>236</v>
      </c>
      <c r="C113" s="179" t="s">
        <v>240</v>
      </c>
      <c r="E113" s="185">
        <f>'4Sheet1'!C7</f>
        <v>100.21000000000001</v>
      </c>
      <c r="G113" s="186">
        <f>+E113*(C12+E12*2+3)</f>
        <v>380.798</v>
      </c>
      <c r="H113" s="186">
        <f>+E113*(C12+E12*2)*(D12+E12+F12)</f>
        <v>60.126000000000005</v>
      </c>
      <c r="I113" s="187">
        <f>+(C12+E12*2)*E113*F12</f>
        <v>4.0084000000000009</v>
      </c>
      <c r="J113" s="187">
        <f>+E113*((C12+E12*2)*E12+(D12*E12*2))</f>
        <v>20.042000000000002</v>
      </c>
      <c r="K113" s="187">
        <f>+(D12+$K$104*(D12+E12))*E113*2</f>
        <v>260.54599999999999</v>
      </c>
      <c r="L113" s="188">
        <f>+(E113)/H12+ IF(E113&gt;0,1,0)</f>
        <v>502.05</v>
      </c>
      <c r="M113" s="189">
        <f>+ROUNDUP(L113,0)</f>
        <v>503</v>
      </c>
      <c r="N113" s="190">
        <f>+(D12+E12-0.08)*2+(C12+E12*2-0.08)</f>
        <v>1.96</v>
      </c>
      <c r="O113" s="188">
        <f>+N113/J12+1</f>
        <v>8.84</v>
      </c>
      <c r="P113" s="189">
        <f>+ROUNDUP(O113,0)</f>
        <v>9</v>
      </c>
      <c r="Q113" s="189">
        <f>+E113+E113/6*50*(G12/1000)</f>
        <v>108.56083333333333</v>
      </c>
      <c r="R113" s="191">
        <f>+N113*M113+P113*Q113</f>
        <v>1962.9275</v>
      </c>
      <c r="S113" s="187">
        <f>((I12*I12)/162)*R113</f>
        <v>1211.6836419753085</v>
      </c>
      <c r="T113" s="155" t="s">
        <v>238</v>
      </c>
    </row>
    <row r="114" spans="2:21">
      <c r="C114" s="155" t="s">
        <v>183</v>
      </c>
      <c r="D114" s="192">
        <f>ROUNDUP(+E113/K12,0)</f>
        <v>34</v>
      </c>
      <c r="E114" s="185"/>
      <c r="G114" s="193"/>
      <c r="H114" s="193"/>
      <c r="I114" s="192"/>
      <c r="J114" s="192">
        <f>0.5*(0.075+0.05)*0.075*C12*D114</f>
        <v>9.5625000000000002E-2</v>
      </c>
      <c r="K114" s="192">
        <f>+(0.075+0.08)*C12*D114</f>
        <v>3.1619999999999999</v>
      </c>
      <c r="L114" s="194">
        <f>+D114</f>
        <v>34</v>
      </c>
      <c r="M114" s="189">
        <f>+ROUNDUP(L114,0)</f>
        <v>34</v>
      </c>
      <c r="N114" s="195">
        <f>+(C12-0.08)+((0.075+0.05-0.04)*2)</f>
        <v>0.69</v>
      </c>
      <c r="O114" s="194"/>
      <c r="P114" s="196"/>
      <c r="Q114" s="196"/>
      <c r="R114" s="191">
        <f>+N114*M114+P114*Q114</f>
        <v>23.459999999999997</v>
      </c>
      <c r="S114" s="187">
        <f>((I12*I12)/162)*R114</f>
        <v>14.481481481481479</v>
      </c>
      <c r="T114" s="155" t="s">
        <v>238</v>
      </c>
      <c r="U114" s="192">
        <f>S113+S114</f>
        <v>1226.1651234567901</v>
      </c>
    </row>
    <row r="115" spans="2:21">
      <c r="E115" s="185"/>
    </row>
    <row r="116" spans="2:21" hidden="1">
      <c r="B116" s="155" t="s">
        <v>236</v>
      </c>
      <c r="C116" s="179" t="s">
        <v>241</v>
      </c>
      <c r="E116" s="185"/>
      <c r="G116" s="186">
        <f>+E116*(C15+E15*2+1.5)</f>
        <v>0</v>
      </c>
      <c r="H116" s="186">
        <f>+E116*(C15+E15*2)*(D15+E15+F15)</f>
        <v>0</v>
      </c>
      <c r="I116" s="187">
        <f>+(C15+E15*2)*E116*F15</f>
        <v>0</v>
      </c>
      <c r="J116" s="187">
        <f>+E116*((C15+E15*2)*E15+(D15*E15*2))</f>
        <v>0</v>
      </c>
      <c r="K116" s="187">
        <f>+(D15+$K$104*(D15+E15))*E116*2</f>
        <v>0</v>
      </c>
      <c r="L116" s="188">
        <f>+(E116)/H15+ IF(E116&gt;0,1,0)</f>
        <v>0</v>
      </c>
      <c r="M116" s="189">
        <f>+ROUNDUP(L116,0)</f>
        <v>0</v>
      </c>
      <c r="N116" s="190">
        <f>+(D15+E15-0.08)*2+(C15+E15*2-0.08)</f>
        <v>2.5100000000000002</v>
      </c>
      <c r="O116" s="188">
        <f>+N116/J15+1</f>
        <v>11.040000000000001</v>
      </c>
      <c r="P116" s="189">
        <f>+ROUNDUP(O116,0)</f>
        <v>12</v>
      </c>
      <c r="Q116" s="189">
        <f>+E116+E116/6*50*(G15/1000)</f>
        <v>0</v>
      </c>
      <c r="R116" s="191">
        <f>+N116*M116+P116*Q116</f>
        <v>0</v>
      </c>
      <c r="S116" s="187">
        <f>((I15*I15)/162)*R116</f>
        <v>0</v>
      </c>
      <c r="T116" s="155" t="s">
        <v>238</v>
      </c>
    </row>
    <row r="117" spans="2:21" hidden="1">
      <c r="C117" s="155" t="s">
        <v>183</v>
      </c>
      <c r="D117" s="192">
        <f>ROUNDUP(+E116/K15,0)</f>
        <v>0</v>
      </c>
      <c r="E117" s="185"/>
      <c r="G117" s="193"/>
      <c r="H117" s="193"/>
      <c r="I117" s="192"/>
      <c r="J117" s="192">
        <f>0.5*(0.075+0.05)*0.075*C15*D117</f>
        <v>0</v>
      </c>
      <c r="K117" s="192">
        <f>+(0.075+0.08)*C15*D117</f>
        <v>0</v>
      </c>
      <c r="L117" s="194">
        <f>+D117</f>
        <v>0</v>
      </c>
      <c r="M117" s="189">
        <f>+ROUNDUP(L117,0)</f>
        <v>0</v>
      </c>
      <c r="N117" s="195">
        <f>+(C15-0.08)+((0.075+0.05-0.04)*2)</f>
        <v>0.84000000000000008</v>
      </c>
      <c r="O117" s="194"/>
      <c r="P117" s="196"/>
      <c r="Q117" s="196"/>
      <c r="R117" s="191">
        <f>+N117*M117+P117*Q117</f>
        <v>0</v>
      </c>
      <c r="S117" s="187">
        <f>((I15*I15)/162)*R117</f>
        <v>0</v>
      </c>
      <c r="T117" s="155" t="s">
        <v>238</v>
      </c>
      <c r="U117" s="192">
        <f>S116+S117</f>
        <v>0</v>
      </c>
    </row>
    <row r="118" spans="2:21" hidden="1">
      <c r="B118" s="155" t="s">
        <v>236</v>
      </c>
      <c r="C118" s="179" t="s">
        <v>242</v>
      </c>
      <c r="E118" s="185"/>
      <c r="G118" s="199">
        <f>+E118*(C15+E15*2+1.5)</f>
        <v>0</v>
      </c>
      <c r="H118" s="199">
        <f>+E118*(C15+E15*2)*(D15+E15+F15)</f>
        <v>0</v>
      </c>
      <c r="I118" s="200">
        <f>+(C15+E15*2)*E118*F15</f>
        <v>0</v>
      </c>
      <c r="J118" s="200">
        <f>+E118*((C15+E15*2)*E15+(D15*E15*2))</f>
        <v>0</v>
      </c>
      <c r="K118" s="200">
        <f>+(D15+$K$104*(D15+E15))*E118*2</f>
        <v>0</v>
      </c>
      <c r="L118" s="188">
        <f>+(E118)/H15+ IF(E118&gt;0,1,0)</f>
        <v>0</v>
      </c>
      <c r="M118" s="201">
        <f>+ROUNDUP(L118,0)</f>
        <v>0</v>
      </c>
      <c r="N118" s="190">
        <f>+(D15+E15-0.08)*2+(C15+E15*2-0.08)</f>
        <v>2.5100000000000002</v>
      </c>
      <c r="O118" s="188">
        <f>+N118/J15+1</f>
        <v>11.040000000000001</v>
      </c>
      <c r="P118" s="201">
        <f>+ROUNDUP(O118,0)</f>
        <v>12</v>
      </c>
      <c r="Q118" s="189">
        <f>+E118+E118/6*50*(G15/1000)</f>
        <v>0</v>
      </c>
      <c r="R118" s="191">
        <f>+N118*M118+P118*Q118</f>
        <v>0</v>
      </c>
      <c r="S118" s="200">
        <f>((I15*I15)/162)*R118</f>
        <v>0</v>
      </c>
      <c r="T118" s="155" t="s">
        <v>238</v>
      </c>
    </row>
    <row r="119" spans="2:21" hidden="1">
      <c r="C119" s="155" t="s">
        <v>183</v>
      </c>
      <c r="D119" s="192">
        <f>ROUNDUP(+E118/K15,0)</f>
        <v>0</v>
      </c>
      <c r="E119" s="185"/>
      <c r="G119" s="202"/>
      <c r="H119" s="202"/>
      <c r="I119" s="203"/>
      <c r="J119" s="203">
        <f>0.5*(0.075+0.05)*0.075*C15*D119</f>
        <v>0</v>
      </c>
      <c r="K119" s="203">
        <f>+(0.075+0.08)*C15*D119</f>
        <v>0</v>
      </c>
      <c r="L119" s="194">
        <f>+D119</f>
        <v>0</v>
      </c>
      <c r="M119" s="201">
        <f>+ROUNDUP(L119,0)</f>
        <v>0</v>
      </c>
      <c r="N119" s="195">
        <f>+(C15-0.08)+((0.075+0.05-0.04)*2)</f>
        <v>0.84000000000000008</v>
      </c>
      <c r="O119" s="194"/>
      <c r="P119" s="204"/>
      <c r="Q119" s="196"/>
      <c r="R119" s="191">
        <f>+N119*M119+P119*Q119</f>
        <v>0</v>
      </c>
      <c r="S119" s="200">
        <f>((I15*I15)/162)*R119</f>
        <v>0</v>
      </c>
      <c r="T119" s="155" t="s">
        <v>238</v>
      </c>
    </row>
    <row r="120" spans="2:21" hidden="1">
      <c r="B120" s="205" t="s">
        <v>243</v>
      </c>
      <c r="D120" s="192"/>
      <c r="E120" s="185"/>
      <c r="G120" s="193"/>
      <c r="H120" s="193"/>
      <c r="I120" s="192"/>
      <c r="J120" s="192"/>
      <c r="K120" s="192"/>
      <c r="L120" s="194"/>
      <c r="M120" s="196"/>
      <c r="N120" s="195"/>
      <c r="O120" s="194"/>
      <c r="P120" s="196"/>
      <c r="Q120" s="196"/>
      <c r="R120" s="206"/>
      <c r="S120" s="192"/>
    </row>
    <row r="121" spans="2:21" hidden="1">
      <c r="C121" s="205" t="s">
        <v>244</v>
      </c>
      <c r="D121" s="192"/>
      <c r="E121" s="185"/>
      <c r="G121" s="193"/>
      <c r="H121" s="193"/>
      <c r="I121" s="192"/>
      <c r="J121" s="192"/>
      <c r="K121" s="192"/>
      <c r="L121" s="194"/>
      <c r="M121" s="196"/>
      <c r="N121" s="195"/>
      <c r="O121" s="194"/>
      <c r="P121" s="196"/>
      <c r="Q121" s="196"/>
      <c r="R121" s="206"/>
      <c r="S121" s="192"/>
    </row>
    <row r="122" spans="2:21" hidden="1">
      <c r="C122" s="205" t="s">
        <v>245</v>
      </c>
      <c r="D122" s="192"/>
      <c r="E122" s="185"/>
      <c r="G122" s="193"/>
      <c r="H122" s="193"/>
      <c r="I122" s="192"/>
      <c r="J122" s="192"/>
      <c r="K122" s="192"/>
      <c r="L122" s="194"/>
      <c r="M122" s="196"/>
      <c r="N122" s="195"/>
      <c r="O122" s="194"/>
      <c r="P122" s="196"/>
      <c r="Q122" s="196"/>
      <c r="R122" s="206"/>
      <c r="S122" s="192"/>
    </row>
    <row r="123" spans="2:21" hidden="1"/>
    <row r="124" spans="2:21" hidden="1">
      <c r="B124" s="155" t="s">
        <v>236</v>
      </c>
      <c r="C124" s="179" t="s">
        <v>246</v>
      </c>
      <c r="E124" s="185"/>
      <c r="G124" s="199">
        <f>+E124*(C18+E18*2+1.5)</f>
        <v>0</v>
      </c>
      <c r="H124" s="199">
        <f>+E124*(C18+E18*2)*(D18+E18+F18)</f>
        <v>0</v>
      </c>
      <c r="I124" s="200">
        <f>+(C18+E18*2)*E124*F18</f>
        <v>0</v>
      </c>
      <c r="J124" s="200">
        <f>+E124*((C18+E18*2)*E18+(D18*E18*2))</f>
        <v>0</v>
      </c>
      <c r="K124" s="200">
        <f>+(D18+$K$104*(D18+E18))*E124*2</f>
        <v>0</v>
      </c>
      <c r="L124" s="188">
        <f>+(E124)/H18+ IF(E124&gt;0,1,0)</f>
        <v>0</v>
      </c>
      <c r="M124" s="201">
        <f>+ROUNDUP(L124,0)</f>
        <v>0</v>
      </c>
      <c r="N124" s="190">
        <f>+(D18+E18-0.08)*2+(C18+E18*2-0.08)</f>
        <v>3.06</v>
      </c>
      <c r="O124" s="188">
        <f>+N124/J18+1</f>
        <v>13.24</v>
      </c>
      <c r="P124" s="201">
        <f>+ROUNDUP(O124,0)</f>
        <v>14</v>
      </c>
      <c r="Q124" s="189">
        <f>+E124+E124/6*50*(G18/1000)</f>
        <v>0</v>
      </c>
      <c r="R124" s="191">
        <f>+N124*M124+P124*Q124</f>
        <v>0</v>
      </c>
      <c r="S124" s="200">
        <f>((I18*I18)/162)*R124</f>
        <v>0</v>
      </c>
      <c r="T124" s="155" t="s">
        <v>238</v>
      </c>
    </row>
    <row r="125" spans="2:21" hidden="1">
      <c r="C125" s="155" t="s">
        <v>183</v>
      </c>
      <c r="D125" s="192">
        <f>ROUNDUP(+E124/K18,0)</f>
        <v>0</v>
      </c>
      <c r="E125" s="185"/>
      <c r="G125" s="202"/>
      <c r="H125" s="202"/>
      <c r="I125" s="203"/>
      <c r="J125" s="203">
        <f>0.5*(0.075+0.05)*0.075*C18*D125</f>
        <v>0</v>
      </c>
      <c r="K125" s="203">
        <f>+(0.075+0.08)*C18*D125</f>
        <v>0</v>
      </c>
      <c r="L125" s="194">
        <f>+D125</f>
        <v>0</v>
      </c>
      <c r="M125" s="201">
        <f>+ROUNDUP(L125,0)</f>
        <v>0</v>
      </c>
      <c r="N125" s="195">
        <f>+(C18-0.08)+((0.075+0.05-0.04)*2)</f>
        <v>0.99</v>
      </c>
      <c r="O125" s="194"/>
      <c r="P125" s="204"/>
      <c r="Q125" s="196"/>
      <c r="R125" s="191">
        <f>+N125*M125+P125*Q125</f>
        <v>0</v>
      </c>
      <c r="S125" s="200">
        <f>((I18*I18)/162)*R125</f>
        <v>0</v>
      </c>
      <c r="T125" s="155" t="s">
        <v>238</v>
      </c>
    </row>
    <row r="126" spans="2:21" hidden="1"/>
    <row r="127" spans="2:21" hidden="1">
      <c r="B127" s="155" t="s">
        <v>236</v>
      </c>
      <c r="C127" s="179" t="s">
        <v>247</v>
      </c>
      <c r="E127" s="185"/>
      <c r="G127" s="186">
        <f>+E127*(C21+E21*2+3)</f>
        <v>0</v>
      </c>
      <c r="H127" s="186">
        <f>+E127*(C21+E21*2)*(D21+E21+F21)</f>
        <v>0</v>
      </c>
      <c r="I127" s="187">
        <f>+(C21+E21*2)*E127*F21</f>
        <v>0</v>
      </c>
      <c r="J127" s="187">
        <f>+E127*((C21+E21*2)*E21+(D21*E21*2))</f>
        <v>0</v>
      </c>
      <c r="K127" s="187">
        <f>+(D21+$K$104*(D21+E21))*E127*2</f>
        <v>0</v>
      </c>
      <c r="L127" s="188">
        <f>+(E127)/H21+ IF(E127&gt;0,1,0)</f>
        <v>0</v>
      </c>
      <c r="M127" s="189">
        <f>+ROUNDUP(L127,0)</f>
        <v>0</v>
      </c>
      <c r="N127" s="190">
        <f>+(D21+E21-0.08)*2+(C21+E21*2-0.08)</f>
        <v>3.3599999999999994</v>
      </c>
      <c r="O127" s="188">
        <f>+N127/J21+1</f>
        <v>14.439999999999998</v>
      </c>
      <c r="P127" s="189">
        <f>+ROUNDUP(O127,0)</f>
        <v>15</v>
      </c>
      <c r="Q127" s="189">
        <f>+E127+E127/6*50*(G21/1000)</f>
        <v>0</v>
      </c>
      <c r="R127" s="191">
        <f>+N127*M127+P127*Q127</f>
        <v>0</v>
      </c>
      <c r="S127" s="187">
        <f>((I21*I21)/162)*R127</f>
        <v>0</v>
      </c>
      <c r="T127" s="155" t="s">
        <v>238</v>
      </c>
    </row>
    <row r="128" spans="2:21" hidden="1">
      <c r="C128" s="155" t="s">
        <v>183</v>
      </c>
      <c r="D128" s="192">
        <f>ROUNDUP(+E127/K21,0)</f>
        <v>0</v>
      </c>
      <c r="E128" s="185"/>
      <c r="G128" s="193"/>
      <c r="H128" s="193"/>
      <c r="I128" s="192"/>
      <c r="J128" s="192">
        <f>0.5*(0.075+0.05)*0.075*C21*D128</f>
        <v>0</v>
      </c>
      <c r="K128" s="192">
        <f>+(0.075+0.08)*C21*D128</f>
        <v>0</v>
      </c>
      <c r="L128" s="194">
        <f>+D128</f>
        <v>0</v>
      </c>
      <c r="M128" s="189">
        <f>+ROUNDUP(L128,0)</f>
        <v>0</v>
      </c>
      <c r="N128" s="195">
        <f>+(C21-0.08)+((0.075+0.05-0.04)*2)</f>
        <v>1.0900000000000001</v>
      </c>
      <c r="O128" s="194"/>
      <c r="P128" s="196"/>
      <c r="Q128" s="196"/>
      <c r="R128" s="191">
        <f>+N128*M128+P128*Q128</f>
        <v>0</v>
      </c>
      <c r="S128" s="187">
        <f>((I21*I21)/162)*R128</f>
        <v>0</v>
      </c>
      <c r="T128" s="155" t="s">
        <v>238</v>
      </c>
    </row>
    <row r="129" spans="2:21" hidden="1"/>
    <row r="130" spans="2:21" hidden="1">
      <c r="B130" s="197" t="s">
        <v>236</v>
      </c>
      <c r="C130" s="198" t="s">
        <v>248</v>
      </c>
      <c r="E130" s="185">
        <v>47.3</v>
      </c>
      <c r="G130" s="199">
        <f>+E130*(C24+E24*2+1.5)</f>
        <v>94.6</v>
      </c>
      <c r="H130" s="199">
        <f>+E130*(C24+E24*2)*(((D24+E24+F24)*2+0.1)/2)</f>
        <v>11.824999999999999</v>
      </c>
      <c r="I130" s="200">
        <f>+(C24+E24*2)*E130*F24</f>
        <v>1.1824999999999999</v>
      </c>
      <c r="J130" s="200">
        <f>+E130*((C24+E24*2)*E24+(D24*E24)+((D24+0.1)*E24))</f>
        <v>5.6760000000000002</v>
      </c>
      <c r="K130" s="200">
        <f>+((D24*2)+$K$104*((D24+E24)+(D24+E24+0.1)))*E130</f>
        <v>70.949999999999989</v>
      </c>
      <c r="L130" s="188">
        <f>+(E130)/H24+ IF(E130&gt;0,1,0)</f>
        <v>237.49999999999997</v>
      </c>
      <c r="M130" s="201">
        <f>+ROUNDUP(L130,0)</f>
        <v>238</v>
      </c>
      <c r="N130" s="190">
        <f>+(D24+E24-0.08)+(D24+E24+0.1-0.08)+(C24+E24*2-0.08)</f>
        <v>1.1599999999999999</v>
      </c>
      <c r="O130" s="188">
        <f>+N130/J24+1</f>
        <v>5.64</v>
      </c>
      <c r="P130" s="201">
        <f>+ROUNDUP(O130,0)</f>
        <v>6</v>
      </c>
      <c r="Q130" s="189">
        <f>+E130+E130/6*50*(G24/1000)</f>
        <v>51.24166666666666</v>
      </c>
      <c r="R130" s="191">
        <f>+N130*M130+P130*Q130</f>
        <v>583.53</v>
      </c>
      <c r="S130" s="200">
        <f>((I24*I24)/162)*R130</f>
        <v>360.2037037037037</v>
      </c>
      <c r="T130" s="155" t="s">
        <v>238</v>
      </c>
    </row>
    <row r="131" spans="2:21" hidden="1">
      <c r="C131" s="155" t="s">
        <v>183</v>
      </c>
      <c r="D131" s="192">
        <f>ROUNDUP(+E130/K24,0)</f>
        <v>16</v>
      </c>
      <c r="E131" s="185"/>
      <c r="G131" s="202"/>
      <c r="H131" s="202"/>
      <c r="I131" s="203"/>
      <c r="J131" s="203">
        <f>0.5*(0.075+0.05)*0.075*C24*D131</f>
        <v>2.2499999999999999E-2</v>
      </c>
      <c r="K131" s="203">
        <f>+(0.075+0.08)*C24*D131</f>
        <v>0.74399999999999999</v>
      </c>
      <c r="L131" s="194">
        <f>+D131</f>
        <v>16</v>
      </c>
      <c r="M131" s="201">
        <f>+ROUNDUP(L131,0)</f>
        <v>16</v>
      </c>
      <c r="N131" s="195">
        <f>+(C24-0.08)+((0.075+0.05-0.04)*2)</f>
        <v>0.38999999999999996</v>
      </c>
      <c r="O131" s="194"/>
      <c r="P131" s="204"/>
      <c r="Q131" s="196"/>
      <c r="R131" s="191">
        <f>+N131*M131+P131*Q131</f>
        <v>6.2399999999999993</v>
      </c>
      <c r="S131" s="200">
        <f>((I24*I24)/162)*R131</f>
        <v>3.8518518518518512</v>
      </c>
      <c r="T131" s="155" t="s">
        <v>238</v>
      </c>
      <c r="U131" s="192">
        <f>S130+S131</f>
        <v>364.05555555555554</v>
      </c>
    </row>
    <row r="132" spans="2:21" hidden="1"/>
    <row r="133" spans="2:21" hidden="1">
      <c r="B133" s="155" t="s">
        <v>236</v>
      </c>
      <c r="C133" s="179" t="s">
        <v>249</v>
      </c>
      <c r="E133" s="185"/>
      <c r="G133" s="186">
        <f>+E133*(C27+E27*2+1.5)</f>
        <v>0</v>
      </c>
      <c r="H133" s="186">
        <f>+E133*(C27+E27*2)*(((D27+E27+F27)*2+0.1)/2)</f>
        <v>0</v>
      </c>
      <c r="I133" s="187">
        <f>+(C27+E27*2)*E133*F27</f>
        <v>0</v>
      </c>
      <c r="J133" s="187">
        <f>+E133*((C27+E27*2)*E27+(D27*E27)+((D27+0.1)*E27))</f>
        <v>0</v>
      </c>
      <c r="K133" s="187">
        <f>+((D27*2)+$K$104*((D27+E27)+(D27+E27+0.1)))*E133</f>
        <v>0</v>
      </c>
      <c r="L133" s="188">
        <f>+(E133)/H27+ IF(E133&gt;0,1,0)</f>
        <v>0</v>
      </c>
      <c r="M133" s="189">
        <f>+ROUNDUP(L133,0)</f>
        <v>0</v>
      </c>
      <c r="N133" s="190">
        <f>+(D27+E27-0.08)+(D27+E27+0.1-0.08)+(C27+E27*2-0.08)</f>
        <v>2.06</v>
      </c>
      <c r="O133" s="188">
        <f>+N133/J27+1</f>
        <v>9.24</v>
      </c>
      <c r="P133" s="189">
        <f>+ROUNDUP(O133,0)</f>
        <v>10</v>
      </c>
      <c r="Q133" s="189">
        <f>+E133+E133/6*50*(G27/1000)</f>
        <v>0</v>
      </c>
      <c r="R133" s="191">
        <f>+N133*M133+P133*Q133</f>
        <v>0</v>
      </c>
      <c r="S133" s="187">
        <f>((I27*I27)/162)*R133</f>
        <v>0</v>
      </c>
      <c r="T133" s="155" t="s">
        <v>238</v>
      </c>
    </row>
    <row r="134" spans="2:21" hidden="1">
      <c r="C134" s="155" t="s">
        <v>183</v>
      </c>
      <c r="D134" s="192">
        <f>ROUNDUP(+E133/K27,0)</f>
        <v>0</v>
      </c>
      <c r="E134" s="185"/>
      <c r="G134" s="193"/>
      <c r="H134" s="193"/>
      <c r="I134" s="192"/>
      <c r="J134" s="192">
        <f>0.5*(0.075+0.05)*0.075*C27*D134</f>
        <v>0</v>
      </c>
      <c r="K134" s="192">
        <f>+(0.075+0.08)*C27*D134</f>
        <v>0</v>
      </c>
      <c r="L134" s="194">
        <f>+D134</f>
        <v>0</v>
      </c>
      <c r="M134" s="189">
        <f>+ROUNDUP(L134,0)</f>
        <v>0</v>
      </c>
      <c r="N134" s="195">
        <f>+(C27-0.08)+((0.075+0.05-0.04)*2)</f>
        <v>0.69</v>
      </c>
      <c r="O134" s="194"/>
      <c r="P134" s="196"/>
      <c r="Q134" s="196"/>
      <c r="R134" s="191">
        <f>+N134*M134+P134*Q134</f>
        <v>0</v>
      </c>
      <c r="S134" s="187">
        <f>((I27*I27)/162)*R134</f>
        <v>0</v>
      </c>
      <c r="T134" s="155" t="s">
        <v>238</v>
      </c>
    </row>
    <row r="135" spans="2:21" hidden="1"/>
    <row r="136" spans="2:21" hidden="1">
      <c r="B136" s="197" t="s">
        <v>236</v>
      </c>
      <c r="C136" s="198" t="s">
        <v>250</v>
      </c>
      <c r="E136" s="185">
        <v>72.709999999999994</v>
      </c>
      <c r="G136" s="186">
        <f>+E136*(C30+E30*2+0.5)</f>
        <v>72.709999999999994</v>
      </c>
      <c r="H136" s="186">
        <f>+E136*(C30+E30*2)*(((D30+E30+F30)*2+0.1)/2)</f>
        <v>18.177499999999998</v>
      </c>
      <c r="I136" s="187">
        <f>+(C30+E30*2)*E136*F30</f>
        <v>1.81775</v>
      </c>
      <c r="J136" s="187">
        <f>+E136*((C30+E30*2)*E30+(D30*E30)+((D30+0.1)*E30))</f>
        <v>8.7251999999999992</v>
      </c>
      <c r="K136" s="187">
        <f>+((D30*2)+$K$104*((D30+E30)+(D30+E30+0.1)))*E136</f>
        <v>109.065</v>
      </c>
      <c r="L136" s="188">
        <f>+(E136)/H30+ IF(E136&gt;0,1,0)</f>
        <v>291.83999999999997</v>
      </c>
      <c r="M136" s="189">
        <f>+ROUNDUP(L136,0)</f>
        <v>292</v>
      </c>
      <c r="N136" s="190">
        <f>+(D30+E30-0.08)+(D30+E30+0.1-0.08)+(C30+E30*2-0.08)</f>
        <v>1.1599999999999999</v>
      </c>
      <c r="O136" s="188">
        <f>+N136/J30+1</f>
        <v>5.64</v>
      </c>
      <c r="P136" s="189">
        <f>+ROUNDUP(O136,0)</f>
        <v>6</v>
      </c>
      <c r="Q136" s="189">
        <f>+E136+E136/6*50*(G30/1000)</f>
        <v>78.769166666666663</v>
      </c>
      <c r="R136" s="191">
        <f>+N136*M136+P136*Q136</f>
        <v>811.33500000000004</v>
      </c>
      <c r="S136" s="187">
        <f>((I30*I30)/162)*R136</f>
        <v>500.82407407407408</v>
      </c>
      <c r="T136" s="155" t="s">
        <v>238</v>
      </c>
    </row>
    <row r="137" spans="2:21" hidden="1">
      <c r="C137" s="155" t="s">
        <v>203</v>
      </c>
      <c r="D137" s="192"/>
      <c r="E137" s="185"/>
      <c r="G137" s="186">
        <f>+E137*(C31+0.5)</f>
        <v>0</v>
      </c>
      <c r="H137" s="193">
        <f>+E137*C31*E31</f>
        <v>0</v>
      </c>
      <c r="I137" s="192"/>
      <c r="J137" s="192">
        <f>+E137*C31*E31</f>
        <v>0</v>
      </c>
      <c r="K137" s="192">
        <f>+E137*E31</f>
        <v>0</v>
      </c>
      <c r="L137" s="188">
        <f>+(E137)/H31+ IF(E137&gt;0,1,0)</f>
        <v>0</v>
      </c>
      <c r="M137" s="189">
        <f>+ROUNDUP(L137,0)</f>
        <v>0</v>
      </c>
      <c r="N137" s="190">
        <f>+C31-0.04</f>
        <v>1.46</v>
      </c>
      <c r="O137" s="188">
        <f>+N137/J31+1</f>
        <v>10.733333333333334</v>
      </c>
      <c r="P137" s="189">
        <f>+ROUNDUP(O137,0)</f>
        <v>11</v>
      </c>
      <c r="Q137" s="189">
        <f>+E137+E137/6*50*(G31/1000)</f>
        <v>0</v>
      </c>
      <c r="R137" s="191">
        <f>+N137*M137+P137*Q137</f>
        <v>0</v>
      </c>
      <c r="S137" s="187">
        <f>((I31*I31)/162)*R137</f>
        <v>0</v>
      </c>
      <c r="T137" s="155" t="s">
        <v>238</v>
      </c>
      <c r="U137" s="192">
        <f>S136+S137</f>
        <v>500.82407407407408</v>
      </c>
    </row>
    <row r="138" spans="2:21" hidden="1">
      <c r="N138" s="190"/>
    </row>
    <row r="139" spans="2:21" hidden="1">
      <c r="B139" s="155" t="s">
        <v>236</v>
      </c>
      <c r="C139" s="179" t="s">
        <v>251</v>
      </c>
      <c r="E139" s="185"/>
      <c r="G139" s="199">
        <f>+E139*(C33+E33*2+0.5)</f>
        <v>0</v>
      </c>
      <c r="H139" s="199">
        <f>+E139*(C33+E33*2)*(((D33+E33+F33)*2+0.1)/2)</f>
        <v>0</v>
      </c>
      <c r="I139" s="200">
        <f>+(C33+E33*2)*E139*F33</f>
        <v>0</v>
      </c>
      <c r="J139" s="200">
        <f>+E139*((C33+E33*2)*E33+(D33*E33)+((D33+0.1)*E33))</f>
        <v>0</v>
      </c>
      <c r="K139" s="200">
        <f>+((D33*2)+$K$104*((D33+E33)+(D33+E33+0.1)))*E139</f>
        <v>0</v>
      </c>
      <c r="L139" s="188">
        <f>+(E139)/H33+ IF(E139&gt;0,1,0)</f>
        <v>0</v>
      </c>
      <c r="M139" s="201">
        <f>+ROUNDUP(L139,0)</f>
        <v>0</v>
      </c>
      <c r="N139" s="190">
        <f>+(D33+E33-0.08)+(D33+E33+0.1-0.08)+(C33+E33*2-0.08)</f>
        <v>1.61</v>
      </c>
      <c r="O139" s="188">
        <f>+N139/J33+1</f>
        <v>7.44</v>
      </c>
      <c r="P139" s="201">
        <f>+ROUNDUP(O139,0)</f>
        <v>8</v>
      </c>
      <c r="Q139" s="189">
        <f>+E139+E139/6*50*(G33/1000)</f>
        <v>0</v>
      </c>
      <c r="R139" s="191">
        <f>+N139*M139+P139*Q139</f>
        <v>0</v>
      </c>
      <c r="S139" s="200">
        <f>((I33*I33)/162)*R139</f>
        <v>0</v>
      </c>
      <c r="T139" s="155" t="s">
        <v>238</v>
      </c>
    </row>
    <row r="140" spans="2:21" hidden="1">
      <c r="C140" s="155" t="s">
        <v>203</v>
      </c>
      <c r="D140" s="192"/>
      <c r="E140" s="185"/>
      <c r="G140" s="199">
        <f>+E140*(C34+0.5)</f>
        <v>0</v>
      </c>
      <c r="H140" s="202">
        <f>+E140*C34*E34</f>
        <v>0</v>
      </c>
      <c r="I140" s="203"/>
      <c r="J140" s="203">
        <f>+E140*C34*E34</f>
        <v>0</v>
      </c>
      <c r="K140" s="203">
        <f>+E140*E34</f>
        <v>0</v>
      </c>
      <c r="L140" s="188">
        <f>+(E140)/H34+ IF(E140&gt;0,1,0)</f>
        <v>0</v>
      </c>
      <c r="M140" s="201">
        <f>+ROUNDUP(L140,0)</f>
        <v>0</v>
      </c>
      <c r="N140" s="190">
        <f>+C34-0.04</f>
        <v>1.46</v>
      </c>
      <c r="O140" s="188">
        <f>+N140/J34+1</f>
        <v>10.733333333333334</v>
      </c>
      <c r="P140" s="201">
        <f>+ROUNDUP(O140,0)</f>
        <v>11</v>
      </c>
      <c r="Q140" s="189">
        <f>+E140+E140/6*50*(G34/1000)</f>
        <v>0</v>
      </c>
      <c r="R140" s="191">
        <f>+N140*M140+P140*Q140</f>
        <v>0</v>
      </c>
      <c r="S140" s="200">
        <f>((I34*I34)/162)*R140</f>
        <v>0</v>
      </c>
      <c r="T140" s="155" t="s">
        <v>238</v>
      </c>
    </row>
    <row r="141" spans="2:21" hidden="1">
      <c r="N141" s="190"/>
    </row>
    <row r="142" spans="2:21" hidden="1">
      <c r="B142" s="155" t="s">
        <v>236</v>
      </c>
      <c r="C142" s="179" t="s">
        <v>252</v>
      </c>
      <c r="E142" s="185"/>
      <c r="G142" s="199">
        <f>+E142*(C36+E36*2+0.5)</f>
        <v>0</v>
      </c>
      <c r="H142" s="199">
        <f>+E142*(C36+E36*2)*(((D36+E36+F36)*2+0.1)/2)</f>
        <v>0</v>
      </c>
      <c r="I142" s="200">
        <f>+(C36+E36*2)*E142*F36</f>
        <v>0</v>
      </c>
      <c r="J142" s="200">
        <f>+E142*((C36+E36*2)*E36+(D36*E36)+((D36+0.1)*E36))</f>
        <v>0</v>
      </c>
      <c r="K142" s="200">
        <f>+((D36*2)+$K$104*((D36+E36)+(D36+E36+0.1)))*E142</f>
        <v>0</v>
      </c>
      <c r="L142" s="188">
        <f>+(E142)/H36+ IF(E142&gt;0,1,0)</f>
        <v>0</v>
      </c>
      <c r="M142" s="201">
        <f>+ROUNDUP(L142,0)</f>
        <v>0</v>
      </c>
      <c r="N142" s="190">
        <f>+(D36+E36-0.08)+(D36+E36+0.1-0.08)+(C36+E36*2-0.08)</f>
        <v>1.5599999999999998</v>
      </c>
      <c r="O142" s="188">
        <f>+N142/J36+1</f>
        <v>7.2399999999999993</v>
      </c>
      <c r="P142" s="201">
        <f>+ROUNDUP(O142,0)</f>
        <v>8</v>
      </c>
      <c r="Q142" s="189">
        <f>+E142+E142/6*50*(G36/1000)</f>
        <v>0</v>
      </c>
      <c r="R142" s="191">
        <f>+N142*M142+P142*Q142</f>
        <v>0</v>
      </c>
      <c r="S142" s="200">
        <f>((I36*I36)/162)*R142</f>
        <v>0</v>
      </c>
      <c r="T142" s="155" t="s">
        <v>238</v>
      </c>
    </row>
    <row r="143" spans="2:21" hidden="1">
      <c r="C143" s="155" t="s">
        <v>203</v>
      </c>
      <c r="D143" s="192"/>
      <c r="E143" s="185"/>
      <c r="G143" s="199">
        <f>+E143*(C37+0.5)</f>
        <v>0</v>
      </c>
      <c r="H143" s="202">
        <f>+E143*C37*E37</f>
        <v>0</v>
      </c>
      <c r="I143" s="203"/>
      <c r="J143" s="203">
        <f>+E143*C37*E37</f>
        <v>0</v>
      </c>
      <c r="K143" s="203">
        <f>+E143*E37</f>
        <v>0</v>
      </c>
      <c r="L143" s="188">
        <f>+(E143)/H37+ IF(E143&gt;0,1,0)</f>
        <v>0</v>
      </c>
      <c r="M143" s="201">
        <f>+ROUNDUP(L143,0)</f>
        <v>0</v>
      </c>
      <c r="N143" s="190">
        <f>+C37-0.04</f>
        <v>1.46</v>
      </c>
      <c r="O143" s="188">
        <f>+N143/J37+1</f>
        <v>10.733333333333334</v>
      </c>
      <c r="P143" s="201">
        <f>+ROUNDUP(O143,0)</f>
        <v>11</v>
      </c>
      <c r="Q143" s="189">
        <f>+E143+E143/6*50*(G37/1000)</f>
        <v>0</v>
      </c>
      <c r="R143" s="191">
        <f>+N143*M143+P143*Q143</f>
        <v>0</v>
      </c>
      <c r="S143" s="200">
        <f>((I37*I37)/162)*R143</f>
        <v>0</v>
      </c>
      <c r="T143" s="155" t="s">
        <v>238</v>
      </c>
    </row>
    <row r="144" spans="2:21" hidden="1">
      <c r="N144" s="190"/>
    </row>
    <row r="145" spans="2:20" hidden="1">
      <c r="B145" s="207" t="s">
        <v>236</v>
      </c>
      <c r="C145" s="208" t="s">
        <v>253</v>
      </c>
      <c r="E145" s="185"/>
      <c r="G145" s="186">
        <f>+E145*(C39+E39)</f>
        <v>0</v>
      </c>
      <c r="H145" s="186">
        <f>+E145*(C39+E39)*E39</f>
        <v>0</v>
      </c>
      <c r="I145" s="187">
        <f>+E145*(C39+E39)*F39</f>
        <v>0</v>
      </c>
      <c r="J145" s="187">
        <f>+E145*((C39+E39)*E39+(E39*D39))</f>
        <v>0</v>
      </c>
      <c r="K145" s="187">
        <f>+E145*(E39*2+D39*2)</f>
        <v>0</v>
      </c>
      <c r="L145" s="188">
        <f>+(E145)/H39+ IF(E145&gt;0,1,0)</f>
        <v>0</v>
      </c>
      <c r="M145" s="189">
        <f>+ROUNDUP(L145,0)</f>
        <v>0</v>
      </c>
      <c r="N145" s="190">
        <f>+(C39+E39-0.08)+(D39+E39-0.08)</f>
        <v>1.24</v>
      </c>
      <c r="O145" s="188">
        <f>+N145/J39+1</f>
        <v>5.96</v>
      </c>
      <c r="P145" s="189">
        <f>+ROUNDUP(O145,0)</f>
        <v>6</v>
      </c>
      <c r="Q145" s="189">
        <f>+E145+E145/6*50*(G39/1000)</f>
        <v>0</v>
      </c>
      <c r="R145" s="191">
        <f>+N145*M145+P145*Q145</f>
        <v>0</v>
      </c>
      <c r="S145" s="187">
        <f>((I39*I39)/162)*R145</f>
        <v>0</v>
      </c>
      <c r="T145" s="155" t="s">
        <v>238</v>
      </c>
    </row>
    <row r="146" spans="2:20" hidden="1">
      <c r="N146" s="190"/>
    </row>
    <row r="147" spans="2:20" hidden="1">
      <c r="B147" s="155" t="s">
        <v>236</v>
      </c>
      <c r="C147" s="179" t="s">
        <v>254</v>
      </c>
      <c r="E147" s="185"/>
      <c r="G147" s="199">
        <f>+E147*(C41+E41)</f>
        <v>0</v>
      </c>
      <c r="H147" s="199">
        <f>+E147*(C41+E41)*E41</f>
        <v>0</v>
      </c>
      <c r="I147" s="200">
        <f>+E147*(C41+E41)*F41</f>
        <v>0</v>
      </c>
      <c r="J147" s="200">
        <f>+E147*((C41+E41)*E41+(E41*D41))</f>
        <v>0</v>
      </c>
      <c r="K147" s="200">
        <f>+E147*(E41*2+D41*2)</f>
        <v>0</v>
      </c>
      <c r="L147" s="188">
        <f>+(E147)/H41+ IF(E147&gt;0,1,0)</f>
        <v>0</v>
      </c>
      <c r="M147" s="201">
        <f>+ROUNDUP(L147,0)</f>
        <v>0</v>
      </c>
      <c r="N147" s="190">
        <f>+(C41+E41-0.08)+(D41+E41-0.08)</f>
        <v>1.34</v>
      </c>
      <c r="O147" s="188">
        <f>+N147/J41+1</f>
        <v>6.36</v>
      </c>
      <c r="P147" s="201">
        <f>+ROUNDUP(O147,0)</f>
        <v>7</v>
      </c>
      <c r="Q147" s="189">
        <f>+E147+E147/6*50*(G41/1000)</f>
        <v>0</v>
      </c>
      <c r="R147" s="191">
        <f>+N147*M147+P147*Q147</f>
        <v>0</v>
      </c>
      <c r="S147" s="200">
        <f>((I41*I41)/162)*R147</f>
        <v>0</v>
      </c>
      <c r="T147" s="155" t="s">
        <v>238</v>
      </c>
    </row>
    <row r="148" spans="2:20" hidden="1">
      <c r="N148" s="190"/>
    </row>
    <row r="149" spans="2:20" hidden="1">
      <c r="B149" s="155" t="s">
        <v>236</v>
      </c>
      <c r="C149" s="179" t="s">
        <v>255</v>
      </c>
      <c r="E149" s="185"/>
      <c r="G149" s="199">
        <f>+E149*(C43+E43*2+1.5)</f>
        <v>0</v>
      </c>
      <c r="H149" s="199">
        <f>+E149*(C43+E43*2)*(((D43+E43+F43)*2+0.6)/2)</f>
        <v>0</v>
      </c>
      <c r="I149" s="200">
        <f>+(C43+E43*2)*E149*F43</f>
        <v>0</v>
      </c>
      <c r="J149" s="200">
        <f>+E149*((C43+E43*2)*E43+(D43*E43)+((D43+0.6)*E43))</f>
        <v>0</v>
      </c>
      <c r="K149" s="200">
        <f>+((D43*2)+$K$104*((D43+E43)+(D43+E43+0.6)))*E149</f>
        <v>0</v>
      </c>
      <c r="L149" s="188">
        <f>+(E149)/H43+ IF(E149&gt;0,1,0)</f>
        <v>0</v>
      </c>
      <c r="M149" s="201">
        <f>+ROUNDUP(L149,0)</f>
        <v>0</v>
      </c>
      <c r="N149" s="190">
        <f>+(E43+D43+E43+C43+2*E43+E43+D43+0.6+E43-9*0.04)+(E43+D43+2*E43-5*0.04)+(E43+0.6+D43+2*E43-5*0.04)+(C43+4*E43-6*0.04)</f>
        <v>6.2</v>
      </c>
      <c r="O149" s="188">
        <f>2*(D43/J43+1)+2*((D43+0.6)/J43+1)+((C43+2*E43)/J43+1)</f>
        <v>23</v>
      </c>
      <c r="P149" s="201">
        <f>+ROUNDUP(O149,0)</f>
        <v>23</v>
      </c>
      <c r="Q149" s="189">
        <f>+E149+E149/6*50*(G43/1000)</f>
        <v>0</v>
      </c>
      <c r="R149" s="191">
        <f>+N149*M149+P149*Q149</f>
        <v>0</v>
      </c>
      <c r="S149" s="200">
        <f>((I43*I43)/162)*R149</f>
        <v>0</v>
      </c>
      <c r="T149" s="155" t="s">
        <v>238</v>
      </c>
    </row>
    <row r="150" spans="2:20" hidden="1"/>
    <row r="151" spans="2:20" hidden="1">
      <c r="B151" s="155" t="s">
        <v>236</v>
      </c>
      <c r="C151" s="179" t="s">
        <v>256</v>
      </c>
      <c r="E151" s="185"/>
      <c r="G151" s="199">
        <f>+E151*(C45+E45*2+1.5)</f>
        <v>0</v>
      </c>
      <c r="H151" s="199">
        <f>+E151*(C45+E45*2)*(((D45+E45+F45)*2+0.6)/2)</f>
        <v>0</v>
      </c>
      <c r="I151" s="200">
        <f>+(C45+E45*2)*E151*F45</f>
        <v>0</v>
      </c>
      <c r="J151" s="200">
        <f>+E151*((C45+E45*2)*E45+(D45*E45)+((D45+0.6)*E45))</f>
        <v>0</v>
      </c>
      <c r="K151" s="200">
        <f>+((D45*2)+$K$104*((D45+E45)+(D45+E45+0.6)))*E151</f>
        <v>0</v>
      </c>
      <c r="L151" s="188">
        <f>+(E151)/H45+ IF(E151&gt;0,1,0)</f>
        <v>0</v>
      </c>
      <c r="M151" s="201">
        <f>+ROUNDUP(L151,0)</f>
        <v>0</v>
      </c>
      <c r="N151" s="190">
        <f>+(E45+D45+E45+C45+2*E45+E45+D45+0.6+E45-9*0.04)+(E45+D45+2*E45-5*0.04)+(E45+0.6+D45+2*E45-5*0.04)+(C45+4*E45-6*0.04)</f>
        <v>7.4000000000000012</v>
      </c>
      <c r="O151" s="188">
        <f>2*(D45/J45+1)+2*((D45+0.6)/J45+1)+((C45+2*E45)/J45+1)</f>
        <v>27</v>
      </c>
      <c r="P151" s="201">
        <f>+ROUNDUP(O151,0)</f>
        <v>27</v>
      </c>
      <c r="Q151" s="189">
        <f>+E151+E151/6*50*(G45/1000)</f>
        <v>0</v>
      </c>
      <c r="R151" s="191">
        <f>+N151*M151+P151*Q151</f>
        <v>0</v>
      </c>
      <c r="S151" s="200">
        <f>((I45*I45)/162)*R151</f>
        <v>0</v>
      </c>
      <c r="T151" s="155" t="s">
        <v>238</v>
      </c>
    </row>
    <row r="152" spans="2:20" hidden="1"/>
    <row r="153" spans="2:20" hidden="1">
      <c r="B153" s="155" t="s">
        <v>236</v>
      </c>
      <c r="C153" s="179" t="s">
        <v>257</v>
      </c>
      <c r="E153" s="185"/>
      <c r="G153" s="199">
        <f>+E153*(C47+E47*2+1.5)</f>
        <v>0</v>
      </c>
      <c r="H153" s="199">
        <f>+E153*(C47+E47*2)*(D47+F47+F47)</f>
        <v>0</v>
      </c>
      <c r="I153" s="200">
        <f>+(C47+E47*2)*E153*F47</f>
        <v>0</v>
      </c>
      <c r="J153" s="200">
        <f>+E153*((C47+E47*2)*E47+(D47*E47*2))</f>
        <v>0</v>
      </c>
      <c r="K153" s="200">
        <f>+(D47+$K$104*(D47+E47))*E153*2</f>
        <v>0</v>
      </c>
      <c r="L153" s="188">
        <f>+(E153)/H47+ IF(E153&gt;0,1,0)</f>
        <v>0</v>
      </c>
      <c r="M153" s="201">
        <f>+ROUNDUP(L153,0)</f>
        <v>0</v>
      </c>
      <c r="N153" s="190">
        <f>+(D47+E47-0.08)*2+(C47+E47*2-0.08)</f>
        <v>2.36</v>
      </c>
      <c r="O153" s="188">
        <f>+N153/J47+1</f>
        <v>10.44</v>
      </c>
      <c r="P153" s="201">
        <f>+ROUNDUP(O153,0)</f>
        <v>11</v>
      </c>
      <c r="Q153" s="189">
        <f>+E153+E153/6*50*(G47/1000)</f>
        <v>0</v>
      </c>
      <c r="R153" s="191">
        <f>+N153*M153+P153*Q153</f>
        <v>0</v>
      </c>
      <c r="S153" s="200">
        <f>((I47*I47)/162)*R153</f>
        <v>0</v>
      </c>
      <c r="T153" s="155" t="s">
        <v>238</v>
      </c>
    </row>
    <row r="154" spans="2:20" hidden="1">
      <c r="C154" s="155" t="s">
        <v>183</v>
      </c>
      <c r="D154" s="192">
        <f>ROUNDUP(+E153/K47,0)</f>
        <v>0</v>
      </c>
      <c r="E154" s="185"/>
      <c r="G154" s="202"/>
      <c r="H154" s="202"/>
      <c r="I154" s="203"/>
      <c r="J154" s="203">
        <f>0.5*(0.075+0.05)*0.075*C47*D154</f>
        <v>0</v>
      </c>
      <c r="K154" s="203">
        <f>+(0.075+0.08)*C47*D154</f>
        <v>0</v>
      </c>
      <c r="L154" s="194">
        <f>+D154</f>
        <v>0</v>
      </c>
      <c r="M154" s="201">
        <f>+ROUNDUP(L154,0)</f>
        <v>0</v>
      </c>
      <c r="N154" s="195">
        <f>+(C47-0.08)+((0.075+0.05-2*0.04)*2)</f>
        <v>1.01</v>
      </c>
      <c r="O154" s="194"/>
      <c r="P154" s="204"/>
      <c r="Q154" s="196"/>
      <c r="R154" s="191">
        <f>+N154*M154+P154*Q154</f>
        <v>0</v>
      </c>
      <c r="S154" s="200">
        <f>((I47*I47)/162)*R154</f>
        <v>0</v>
      </c>
      <c r="T154" s="155" t="s">
        <v>238</v>
      </c>
    </row>
    <row r="155" spans="2:20" hidden="1">
      <c r="E155" s="185"/>
      <c r="M155" s="209"/>
    </row>
    <row r="156" spans="2:20" hidden="1">
      <c r="B156" s="155" t="s">
        <v>236</v>
      </c>
      <c r="C156" s="179" t="s">
        <v>258</v>
      </c>
      <c r="E156" s="185"/>
      <c r="G156" s="199">
        <f>+E156*(C50+E50*2+1.5)</f>
        <v>0</v>
      </c>
      <c r="H156" s="199">
        <f>+E156*(C50+E50*2)*(D50+F50+F50)</f>
        <v>0</v>
      </c>
      <c r="I156" s="200">
        <f>+(C50+E50*2)*E156*F50</f>
        <v>0</v>
      </c>
      <c r="J156" s="200">
        <f>+E156*((C50+E50*2)*E50+(D50*E50*2))</f>
        <v>0</v>
      </c>
      <c r="K156" s="200">
        <f>+(D50+$K$104*(D50+E50))*E156*2</f>
        <v>0</v>
      </c>
      <c r="L156" s="188">
        <f>+(E156)/H50+ IF(E156&gt;0,1,0)</f>
        <v>0</v>
      </c>
      <c r="M156" s="201">
        <f>+ROUNDUP(L156,0)</f>
        <v>0</v>
      </c>
      <c r="N156" s="190">
        <f>+(D50+E50-0.08)*2+(C50+E50*2-0.08)</f>
        <v>2.8600000000000003</v>
      </c>
      <c r="O156" s="188">
        <f>+N156/J50+1</f>
        <v>12.440000000000001</v>
      </c>
      <c r="P156" s="201">
        <f>+ROUNDUP(O156,0)</f>
        <v>13</v>
      </c>
      <c r="Q156" s="189">
        <f>+E156+E156/6*50*(G50/1000)</f>
        <v>0</v>
      </c>
      <c r="R156" s="191">
        <f>+N156*M156+P156*Q156</f>
        <v>0</v>
      </c>
      <c r="S156" s="200">
        <f>((I50*I50)/162)*R156</f>
        <v>0</v>
      </c>
      <c r="T156" s="155" t="s">
        <v>238</v>
      </c>
    </row>
    <row r="157" spans="2:20" hidden="1">
      <c r="C157" s="155" t="s">
        <v>183</v>
      </c>
      <c r="D157" s="192">
        <f>ROUNDUP(+E156/K50,0)</f>
        <v>0</v>
      </c>
      <c r="E157" s="185"/>
      <c r="G157" s="202"/>
      <c r="H157" s="202"/>
      <c r="I157" s="203"/>
      <c r="J157" s="203">
        <f>0.5*(0.075+0.05)*0.075*C50*D157</f>
        <v>0</v>
      </c>
      <c r="K157" s="203">
        <f>+(0.075+0.08)*C50*D157</f>
        <v>0</v>
      </c>
      <c r="L157" s="194">
        <f>+D157</f>
        <v>0</v>
      </c>
      <c r="M157" s="201">
        <f>+ROUNDUP(L157,0)</f>
        <v>0</v>
      </c>
      <c r="N157" s="195">
        <f>+(C50-0.08)+((0.075+0.05-2*0.04)*2)</f>
        <v>1.01</v>
      </c>
      <c r="O157" s="194"/>
      <c r="P157" s="204"/>
      <c r="Q157" s="196"/>
      <c r="R157" s="191">
        <f>+N157*M157+P157*Q157</f>
        <v>0</v>
      </c>
      <c r="S157" s="200">
        <f>((I50*I50)/162)*R157</f>
        <v>0</v>
      </c>
      <c r="T157" s="155" t="s">
        <v>238</v>
      </c>
    </row>
    <row r="158" spans="2:20" hidden="1"/>
    <row r="159" spans="2:20" hidden="1">
      <c r="B159" s="155" t="s">
        <v>236</v>
      </c>
      <c r="C159" s="179" t="s">
        <v>259</v>
      </c>
      <c r="E159" s="185"/>
      <c r="G159" s="199">
        <f>+E159*(C53+E53*2+1.5)</f>
        <v>0</v>
      </c>
      <c r="H159" s="199">
        <f>+E159*(C53+E53*2)*(D53+F53+F53)</f>
        <v>0</v>
      </c>
      <c r="I159" s="200">
        <f>+(C53+E53*2)*E159*F53</f>
        <v>0</v>
      </c>
      <c r="J159" s="200">
        <f>+E159*((C53+E53*2)*E53+(D53*E53*2))</f>
        <v>0</v>
      </c>
      <c r="K159" s="200">
        <f>+(D53+$K$104*(D53+E53))*E159*2</f>
        <v>0</v>
      </c>
      <c r="L159" s="188">
        <f>+(E159)/H53+ IF(E159&gt;0,1,0)</f>
        <v>0</v>
      </c>
      <c r="M159" s="201">
        <f>+ROUNDUP(L159,0)</f>
        <v>0</v>
      </c>
      <c r="N159" s="190">
        <f>+(E53+D53+E53+C53+2*E53+D53+2*E53-0.04*10)+(E53+D53+2*E53-5*0.04)*2+(C53+4*E53-6*0.04)</f>
        <v>6.96</v>
      </c>
      <c r="O159" s="188">
        <f>(2*(D53+E53)+(C53+2*E53)-6*0.04)/J53*2</f>
        <v>26.08</v>
      </c>
      <c r="P159" s="201">
        <f>+ROUNDUP(O159,0)</f>
        <v>27</v>
      </c>
      <c r="Q159" s="189">
        <f>+E159+E159/6*50*(G53/1000)</f>
        <v>0</v>
      </c>
      <c r="R159" s="191">
        <f>+N159*M159+P159*Q159</f>
        <v>0</v>
      </c>
      <c r="S159" s="200">
        <f>((I53*I53)/162)*R159</f>
        <v>0</v>
      </c>
      <c r="T159" s="155" t="s">
        <v>238</v>
      </c>
    </row>
    <row r="160" spans="2:20" hidden="1">
      <c r="C160" s="155" t="s">
        <v>183</v>
      </c>
      <c r="D160" s="192">
        <f>ROUNDUP(+E159/K53,0)</f>
        <v>0</v>
      </c>
      <c r="E160" s="185"/>
      <c r="G160" s="202"/>
      <c r="H160" s="202"/>
      <c r="I160" s="203"/>
      <c r="J160" s="203">
        <f>0.5*(0.075+0.05)*0.075*C53*D160</f>
        <v>0</v>
      </c>
      <c r="K160" s="203">
        <f>+(0.075+0.08)*C53*D160</f>
        <v>0</v>
      </c>
      <c r="L160" s="194">
        <f>+D160</f>
        <v>0</v>
      </c>
      <c r="M160" s="201">
        <f>+ROUNDUP(L160,0)</f>
        <v>0</v>
      </c>
      <c r="N160" s="195">
        <f>+(C53-0.08)+((0.075+0.05-2*0.04)*2)</f>
        <v>1.01</v>
      </c>
      <c r="O160" s="194"/>
      <c r="P160" s="204"/>
      <c r="Q160" s="196"/>
      <c r="R160" s="191">
        <f>+N160*M160+P160*Q160</f>
        <v>0</v>
      </c>
      <c r="S160" s="200">
        <f>((I53*I53)/162)*R160</f>
        <v>0</v>
      </c>
      <c r="T160" s="155" t="s">
        <v>238</v>
      </c>
    </row>
    <row r="161" spans="2:21" hidden="1"/>
    <row r="162" spans="2:21" hidden="1">
      <c r="B162" s="155" t="s">
        <v>236</v>
      </c>
      <c r="C162" s="179" t="s">
        <v>260</v>
      </c>
      <c r="E162" s="185"/>
      <c r="G162" s="199">
        <f>+E162*(C56+E56*2+1.5)</f>
        <v>0</v>
      </c>
      <c r="H162" s="199">
        <f>+E162*(C56+E56*2)*(D56+F56+F56)</f>
        <v>0</v>
      </c>
      <c r="I162" s="200">
        <f>+(C56+E56*2)*E162*F56</f>
        <v>0</v>
      </c>
      <c r="J162" s="200">
        <f>+E162*((C56+E56*2)*E56+(D56*E56*2))</f>
        <v>0</v>
      </c>
      <c r="K162" s="200">
        <f>+(D56+$K$104*(D56+E56))*E162*2</f>
        <v>0</v>
      </c>
      <c r="L162" s="188">
        <f>+(E162)/H56+ IF(E162&gt;0,1,0)</f>
        <v>0</v>
      </c>
      <c r="M162" s="201">
        <f>+ROUNDUP(L162,0)</f>
        <v>0</v>
      </c>
      <c r="N162" s="190">
        <f>+(E56+D56+E56+C56+2*E56+D56+2*E56-0.04*10)+(E56+D56+2*E56-5*0.04)*2+(C56+4*E56-6*0.04)</f>
        <v>6.96</v>
      </c>
      <c r="O162" s="188">
        <f>(2*(D56+E56)+(C56+2*E56)-6*0.04)/J56*2</f>
        <v>26.08</v>
      </c>
      <c r="P162" s="201">
        <f>+ROUNDUP(O162,0)</f>
        <v>27</v>
      </c>
      <c r="Q162" s="189">
        <f>+E162+E162/6*50*(G56/1000)</f>
        <v>0</v>
      </c>
      <c r="R162" s="191">
        <f>+N162*M162+P162*Q162</f>
        <v>0</v>
      </c>
      <c r="S162" s="200">
        <f>((I56*I56)/162)*R162</f>
        <v>0</v>
      </c>
      <c r="T162" s="155" t="s">
        <v>238</v>
      </c>
    </row>
    <row r="163" spans="2:21" hidden="1">
      <c r="C163" s="155" t="s">
        <v>183</v>
      </c>
      <c r="D163" s="192">
        <f>ROUNDUP(+E162/K56,0)</f>
        <v>0</v>
      </c>
      <c r="E163" s="185"/>
      <c r="G163" s="202"/>
      <c r="H163" s="202"/>
      <c r="I163" s="203"/>
      <c r="J163" s="203">
        <f>0.5*(0.075+0.05)*0.075*C56*D163</f>
        <v>0</v>
      </c>
      <c r="K163" s="203">
        <f>+(0.075+0.08)*C56*D163</f>
        <v>0</v>
      </c>
      <c r="L163" s="194">
        <f>+D163</f>
        <v>0</v>
      </c>
      <c r="M163" s="201">
        <f>+ROUNDUP(L163,0)</f>
        <v>0</v>
      </c>
      <c r="N163" s="195">
        <f>+(C56-0.08)+((0.075+0.05-2*0.04)*2)</f>
        <v>1.01</v>
      </c>
      <c r="O163" s="194"/>
      <c r="P163" s="204"/>
      <c r="Q163" s="196"/>
      <c r="R163" s="191">
        <f>+N163*M163+P163*Q163</f>
        <v>0</v>
      </c>
      <c r="S163" s="200">
        <f>((I56*I56)/162)*R163</f>
        <v>0</v>
      </c>
      <c r="T163" s="155" t="s">
        <v>238</v>
      </c>
    </row>
    <row r="164" spans="2:21" hidden="1"/>
    <row r="165" spans="2:21" hidden="1">
      <c r="B165" s="215" t="s">
        <v>261</v>
      </c>
      <c r="C165" s="198" t="s">
        <v>262</v>
      </c>
      <c r="E165" s="185"/>
      <c r="G165" s="199">
        <f>+E165*(C59+E59*2+1)</f>
        <v>0</v>
      </c>
      <c r="H165" s="199">
        <f>(+E165*(C59+E59*2)*(D59+F59+F59))*50%</f>
        <v>0</v>
      </c>
      <c r="I165" s="200">
        <f>+(C59+E59*2)*E165*F59</f>
        <v>0</v>
      </c>
      <c r="J165" s="200">
        <f>+E165*((C59+E59*2+0.06)*E59+(D59*E59*2))</f>
        <v>0</v>
      </c>
      <c r="K165" s="200">
        <f>+(D59+(D59+E59))*E165*2</f>
        <v>0</v>
      </c>
      <c r="L165" s="188">
        <f>+(E165)/H59+ IF(E165&gt;0,1,0)</f>
        <v>0</v>
      </c>
      <c r="M165" s="201">
        <f>+ROUNDUP(L165,0)</f>
        <v>0</v>
      </c>
      <c r="N165" s="190">
        <f>+(D59+E59-0.08)*2+(C59+E59*2-0.08)</f>
        <v>1.5100000000000002</v>
      </c>
      <c r="O165" s="188">
        <f>+N165/J59+1</f>
        <v>7.0400000000000009</v>
      </c>
      <c r="P165" s="201">
        <f>+ROUNDUP(O165,0)</f>
        <v>8</v>
      </c>
      <c r="Q165" s="189">
        <f>+E165+E165/6*50*(G59/1000)</f>
        <v>0</v>
      </c>
      <c r="R165" s="191">
        <f>+N165*M165+P165*Q165</f>
        <v>0</v>
      </c>
      <c r="S165" s="200">
        <f>((I59*I59)/162)*R165</f>
        <v>0</v>
      </c>
      <c r="T165" s="155" t="s">
        <v>238</v>
      </c>
    </row>
    <row r="166" spans="2:21" hidden="1">
      <c r="C166" s="155" t="s">
        <v>263</v>
      </c>
      <c r="D166" s="192">
        <f>ROUNDUP(+(E165/SQRT(L59^2+M59^2)),0)</f>
        <v>0</v>
      </c>
      <c r="E166" s="185"/>
      <c r="G166" s="202"/>
      <c r="H166" s="202"/>
      <c r="I166" s="203"/>
      <c r="J166" s="203">
        <f>0.5*(0.075+0.05)*0.075*C59*D166</f>
        <v>0</v>
      </c>
      <c r="K166" s="203">
        <f>+M59*C59*D166</f>
        <v>0</v>
      </c>
      <c r="L166" s="194"/>
      <c r="M166" s="201">
        <f>+ROUNDUP(L166,0)</f>
        <v>0</v>
      </c>
      <c r="N166" s="195"/>
      <c r="O166" s="194"/>
      <c r="P166" s="204"/>
      <c r="Q166" s="196"/>
      <c r="R166" s="191">
        <f>+N166*M166+P166*Q166</f>
        <v>0</v>
      </c>
      <c r="S166" s="200">
        <f>((I59*I59)/162)*R166</f>
        <v>0</v>
      </c>
    </row>
    <row r="167" spans="2:21" hidden="1">
      <c r="C167" s="155" t="s">
        <v>264</v>
      </c>
      <c r="D167" s="155">
        <f>ROUNDUP(+E165/1,0)</f>
        <v>0</v>
      </c>
    </row>
    <row r="168" spans="2:21" hidden="1"/>
    <row r="169" spans="2:21" hidden="1">
      <c r="B169" s="215" t="s">
        <v>261</v>
      </c>
      <c r="C169" s="198" t="s">
        <v>265</v>
      </c>
      <c r="E169" s="185">
        <f>30.33*1.0785</f>
        <v>32.710904999999997</v>
      </c>
      <c r="G169" s="186">
        <f>+E169*(C63+E63*2+1)</f>
        <v>53.972993249999995</v>
      </c>
      <c r="H169" s="186">
        <f>(+E169*(C63+E63*2)*(D63+F63+F63))*50%</f>
        <v>7.4417308875000003</v>
      </c>
      <c r="I169" s="187">
        <f>+(C63+E63*2)*E169*F63</f>
        <v>1.0631044125</v>
      </c>
      <c r="J169" s="187">
        <f>+E169*((C63+E63*2+0.06)*E63+(D63*E63*2))</f>
        <v>6.2477828549999996</v>
      </c>
      <c r="K169" s="187">
        <f>+(D63+(D63+E63))*E169*2</f>
        <v>85.048352999999977</v>
      </c>
      <c r="L169" s="188">
        <f>+(E169)/H63+ IF(E169&gt;0,1,0)</f>
        <v>131.84361999999999</v>
      </c>
      <c r="M169" s="189">
        <f>+ROUNDUP(L169,0)</f>
        <v>132</v>
      </c>
      <c r="N169" s="190">
        <f>+(D63+E63-0.08)*2+(C63+E63*2-0.08)</f>
        <v>1.81</v>
      </c>
      <c r="O169" s="188">
        <f>+N169/J63+1</f>
        <v>8.24</v>
      </c>
      <c r="P169" s="189">
        <f>+ROUNDUP(O169,0)</f>
        <v>9</v>
      </c>
      <c r="Q169" s="189">
        <f>+E169+E169/6*50*(G63/1000)</f>
        <v>35.436813749999999</v>
      </c>
      <c r="R169" s="191">
        <f>+N169*M169+P169*Q169</f>
        <v>557.85132375000001</v>
      </c>
      <c r="S169" s="187">
        <f>((I63*I63)/162)*R169</f>
        <v>344.35266898148149</v>
      </c>
      <c r="T169" s="155" t="s">
        <v>238</v>
      </c>
    </row>
    <row r="170" spans="2:21" hidden="1">
      <c r="C170" s="155" t="s">
        <v>263</v>
      </c>
      <c r="D170" s="192">
        <f>ROUNDUP(+(E169/SQRT(L63^2+M63^2)),0)</f>
        <v>85</v>
      </c>
      <c r="E170" s="185"/>
      <c r="G170" s="193"/>
      <c r="H170" s="193"/>
      <c r="I170" s="192"/>
      <c r="J170" s="192">
        <f>0.5*(0.075+0.05)*0.075*C63*D170</f>
        <v>0.17929687500000002</v>
      </c>
      <c r="K170" s="192">
        <f>+M63*C63*D170</f>
        <v>10.518750000000001</v>
      </c>
      <c r="L170" s="194"/>
      <c r="M170" s="189">
        <f>+ROUNDUP(L170,0)</f>
        <v>0</v>
      </c>
      <c r="N170" s="195"/>
      <c r="O170" s="194"/>
      <c r="P170" s="196"/>
      <c r="Q170" s="196"/>
      <c r="R170" s="191">
        <f>+N170*M170+P170*Q170</f>
        <v>0</v>
      </c>
      <c r="S170" s="187">
        <f>((I63*I63)/162)*R170</f>
        <v>0</v>
      </c>
      <c r="U170" s="192">
        <f>S169+S170</f>
        <v>344.35266898148149</v>
      </c>
    </row>
    <row r="171" spans="2:21" hidden="1">
      <c r="C171" s="155" t="s">
        <v>264</v>
      </c>
      <c r="D171" s="155">
        <f>ROUNDUP(+E169/1,0)</f>
        <v>33</v>
      </c>
    </row>
    <row r="172" spans="2:21" hidden="1">
      <c r="K172" s="187"/>
    </row>
    <row r="173" spans="2:21" hidden="1">
      <c r="B173" s="215" t="s">
        <v>261</v>
      </c>
      <c r="C173" s="198" t="s">
        <v>266</v>
      </c>
      <c r="E173" s="185">
        <v>73.25</v>
      </c>
      <c r="G173" s="186">
        <f>+E173*(C67+E67*2+1)</f>
        <v>131.85</v>
      </c>
      <c r="H173" s="186">
        <f>(+E173*(C67+E67*2)*(D67+F67+F67))*50%</f>
        <v>20.51</v>
      </c>
      <c r="I173" s="187">
        <f>+(C67+E67*2)*E173*F67</f>
        <v>2.93</v>
      </c>
      <c r="J173" s="187">
        <f>+E173*((C67+E67*2+0.06)*E67+(D67*E67*2))</f>
        <v>15.089500000000001</v>
      </c>
      <c r="K173" s="187">
        <f>+(D67+(D67+E67))*E173*2</f>
        <v>190.44999999999996</v>
      </c>
      <c r="L173" s="188">
        <f>+(E173)/H67+ IF(E173&gt;0,1,0)</f>
        <v>294</v>
      </c>
      <c r="M173" s="189">
        <f>+ROUNDUP(L173,0)</f>
        <v>294</v>
      </c>
      <c r="N173" s="190">
        <f>+(D67+E67-0.08)*2+(C67+E67*2-0.08)</f>
        <v>1.96</v>
      </c>
      <c r="O173" s="188">
        <f>+N173/J67+1</f>
        <v>8.84</v>
      </c>
      <c r="P173" s="189">
        <f>+ROUNDUP(O173,0)</f>
        <v>9</v>
      </c>
      <c r="Q173" s="189">
        <f>+E173+E173/6*50*(G67/1000)</f>
        <v>79.354166666666671</v>
      </c>
      <c r="R173" s="191">
        <f>+N173*M173+P173*Q173</f>
        <v>1290.4275</v>
      </c>
      <c r="S173" s="187">
        <f>((I67*I67)/162)*R173</f>
        <v>796.56018518518511</v>
      </c>
      <c r="T173" s="155" t="s">
        <v>238</v>
      </c>
    </row>
    <row r="174" spans="2:21" hidden="1">
      <c r="C174" s="155" t="s">
        <v>263</v>
      </c>
      <c r="D174" s="192">
        <f>ROUNDUP(+(E173/SQRT(L67^2+M67^2)),0)</f>
        <v>189</v>
      </c>
      <c r="E174" s="185"/>
      <c r="G174" s="193"/>
      <c r="H174" s="193"/>
      <c r="I174" s="192"/>
      <c r="J174" s="192">
        <f>0.5*(0.075+0.05)*0.075*C67*D174</f>
        <v>0.53156249999999994</v>
      </c>
      <c r="K174" s="192">
        <f>+M67*C67*D174</f>
        <v>31.185000000000002</v>
      </c>
      <c r="L174" s="194"/>
      <c r="M174" s="189">
        <f>+ROUNDUP(L174,0)</f>
        <v>0</v>
      </c>
      <c r="N174" s="195"/>
      <c r="O174" s="194"/>
      <c r="P174" s="196"/>
      <c r="Q174" s="196"/>
      <c r="R174" s="191">
        <f>+N174*M174+P174*Q174</f>
        <v>0</v>
      </c>
      <c r="S174" s="187">
        <f>((I67*I67)/162)*R174</f>
        <v>0</v>
      </c>
    </row>
    <row r="175" spans="2:21" hidden="1">
      <c r="C175" s="155" t="s">
        <v>264</v>
      </c>
      <c r="D175" s="155">
        <f>ROUNDUP(+E173/1,0)</f>
        <v>74</v>
      </c>
    </row>
    <row r="176" spans="2:21" hidden="1"/>
    <row r="177" spans="2:20" hidden="1">
      <c r="B177" s="210" t="s">
        <v>261</v>
      </c>
      <c r="C177" s="179" t="s">
        <v>267</v>
      </c>
      <c r="E177" s="185">
        <v>8.6</v>
      </c>
      <c r="G177" s="199">
        <f>+E177*(C71+E71*2+1)</f>
        <v>17.2</v>
      </c>
      <c r="H177" s="199">
        <f>(+E177*(C71+E71*2)*(D71+F71+F71))*50%</f>
        <v>3.8700000000000006</v>
      </c>
      <c r="I177" s="200">
        <f>+(C71+E71*2)*E177*F71</f>
        <v>0.43</v>
      </c>
      <c r="J177" s="200">
        <f>+E177*((C71+E71*2+0.06)*E71+(D71*E71*2))</f>
        <v>2.2875999999999999</v>
      </c>
      <c r="K177" s="200">
        <f>+(D71+(D71+E71))*E177*2</f>
        <v>29.240000000000002</v>
      </c>
      <c r="L177" s="188">
        <f>+(E177)/H71+ IF(E177&gt;0,1,0)</f>
        <v>35.4</v>
      </c>
      <c r="M177" s="201">
        <f>+ROUNDUP(L177,0)</f>
        <v>36</v>
      </c>
      <c r="N177" s="190">
        <f>+(D71+E71-0.08)*2+(C71+E71*2-0.08)</f>
        <v>2.56</v>
      </c>
      <c r="O177" s="188">
        <f>+N177/J71+1</f>
        <v>11.24</v>
      </c>
      <c r="P177" s="201">
        <f>+ROUNDUP(O177,0)</f>
        <v>12</v>
      </c>
      <c r="Q177" s="189">
        <f>+E177+E177/6*50*(G71/1000)</f>
        <v>9.3166666666666664</v>
      </c>
      <c r="R177" s="191">
        <f>+N177*M177+P177*Q177</f>
        <v>203.95999999999998</v>
      </c>
      <c r="S177" s="200">
        <f>((I71*I71)/162)*R177</f>
        <v>125.90123456790121</v>
      </c>
      <c r="T177" s="155" t="s">
        <v>238</v>
      </c>
    </row>
    <row r="178" spans="2:20" hidden="1">
      <c r="C178" s="155" t="s">
        <v>263</v>
      </c>
      <c r="D178" s="192">
        <f>ROUNDUP(+(E177/SQRT(L71^2+M71^2)),0)</f>
        <v>23</v>
      </c>
      <c r="E178" s="185"/>
      <c r="G178" s="202"/>
      <c r="H178" s="202"/>
      <c r="I178" s="203"/>
      <c r="J178" s="203">
        <f>0.5*(0.075+0.05)*0.075*C71*D178</f>
        <v>8.6249999999999993E-2</v>
      </c>
      <c r="K178" s="203">
        <f>+M71*C71*D178</f>
        <v>5.0600000000000005</v>
      </c>
      <c r="L178" s="194"/>
      <c r="M178" s="201">
        <f>+ROUNDUP(L178,0)</f>
        <v>0</v>
      </c>
      <c r="N178" s="195"/>
      <c r="O178" s="194"/>
      <c r="P178" s="204"/>
      <c r="Q178" s="196"/>
      <c r="R178" s="191">
        <f>+N178*M178+P178*Q178</f>
        <v>0</v>
      </c>
      <c r="S178" s="200">
        <f>((I71*I71)/162)*R178</f>
        <v>0</v>
      </c>
    </row>
    <row r="179" spans="2:20" hidden="1">
      <c r="C179" s="155" t="s">
        <v>264</v>
      </c>
      <c r="D179" s="155">
        <f>ROUNDUP(+E177/1,0)</f>
        <v>9</v>
      </c>
      <c r="H179" s="192"/>
    </row>
    <row r="180" spans="2:20" hidden="1"/>
    <row r="181" spans="2:20" hidden="1">
      <c r="B181" s="212" t="s">
        <v>261</v>
      </c>
      <c r="C181" s="179" t="s">
        <v>268</v>
      </c>
      <c r="E181" s="185">
        <v>13.83</v>
      </c>
      <c r="G181" s="199">
        <f>+E181*(C75+E75*2+1)</f>
        <v>31.1175</v>
      </c>
      <c r="H181" s="199">
        <f>(+E181*(C75+E75*2)*(D75+F75+F75))*50%</f>
        <v>9.5081250000000015</v>
      </c>
      <c r="I181" s="200">
        <f>+(C75+E75*2)*E181*F75</f>
        <v>0.86437500000000012</v>
      </c>
      <c r="J181" s="200">
        <f>+E181*((C75+E75*2+0.06)*E75+(D75*E75*2))</f>
        <v>5.7221625000000005</v>
      </c>
      <c r="K181" s="200">
        <f>+(D75+(D75+E75))*E181*2</f>
        <v>58.777500000000003</v>
      </c>
      <c r="L181" s="188">
        <f>+(E181)/H75+ IF(E181&gt;0,1,0)</f>
        <v>56.32</v>
      </c>
      <c r="M181" s="201">
        <f>+ROUNDUP(L181,0)</f>
        <v>57</v>
      </c>
      <c r="N181" s="190">
        <f>+(D75+E75-0.08)*2+(C75+E75*2-0.08)</f>
        <v>3.26</v>
      </c>
      <c r="O181" s="188">
        <f>+N181/J75+1</f>
        <v>14.04</v>
      </c>
      <c r="P181" s="201">
        <f>+ROUNDUP(O181,0)</f>
        <v>15</v>
      </c>
      <c r="Q181" s="189">
        <f>+E181+E181/6*50*(G75/1000)</f>
        <v>14.9825</v>
      </c>
      <c r="R181" s="191">
        <f>+N181*M181+P181*Q181</f>
        <v>410.5575</v>
      </c>
      <c r="S181" s="200">
        <f>((I75*I75)/162)*R181</f>
        <v>253.43055555555554</v>
      </c>
      <c r="T181" s="155" t="s">
        <v>238</v>
      </c>
    </row>
    <row r="182" spans="2:20" hidden="1">
      <c r="C182" s="155" t="s">
        <v>263</v>
      </c>
      <c r="D182" s="192">
        <f>ROUNDUP(+(E181/SQRT(L75^2+M75^2)),0)</f>
        <v>36</v>
      </c>
      <c r="E182" s="185"/>
      <c r="G182" s="202"/>
      <c r="H182" s="202"/>
      <c r="I182" s="203"/>
      <c r="J182" s="203">
        <f>0.5*(0.075+0.05)*0.075*C75*D182</f>
        <v>0.16874999999999998</v>
      </c>
      <c r="K182" s="203">
        <f>+M75*C75*D182</f>
        <v>9.9</v>
      </c>
      <c r="L182" s="194"/>
      <c r="M182" s="201">
        <f>+ROUNDUP(L182,0)</f>
        <v>0</v>
      </c>
      <c r="N182" s="195"/>
      <c r="O182" s="194"/>
      <c r="P182" s="204"/>
      <c r="Q182" s="196"/>
      <c r="R182" s="191">
        <f>+N182*M182+P182*Q182</f>
        <v>0</v>
      </c>
      <c r="S182" s="200">
        <f>((I75*I75)/162)*R182</f>
        <v>0</v>
      </c>
    </row>
    <row r="183" spans="2:20" hidden="1">
      <c r="C183" s="155" t="s">
        <v>264</v>
      </c>
      <c r="D183" s="155">
        <f>ROUNDUP(+E181/1,0)</f>
        <v>14</v>
      </c>
    </row>
    <row r="184" spans="2:20" hidden="1"/>
    <row r="185" spans="2:20" hidden="1">
      <c r="B185" s="210" t="s">
        <v>269</v>
      </c>
      <c r="C185" s="179" t="s">
        <v>262</v>
      </c>
      <c r="E185" s="185">
        <v>100</v>
      </c>
      <c r="G185" s="199">
        <f>+E185*(C79+E79*2+1)</f>
        <v>165</v>
      </c>
      <c r="H185" s="199">
        <f>0.5*L79*M79*D186</f>
        <v>20.25</v>
      </c>
      <c r="I185" s="200">
        <f>+(L79*(C79+2*E79)*D186*E79)</f>
        <v>5.8500000000000014</v>
      </c>
      <c r="J185" s="200">
        <f>+D186*(L79+M79)*E79*(C79+2*E79)+D186*((L79+M79)*E79*D79)*2</f>
        <v>20.925000000000001</v>
      </c>
      <c r="K185" s="200">
        <f>+(D79+(D79+E79))*E185*2</f>
        <v>200</v>
      </c>
      <c r="L185" s="188">
        <f>+(D186*(L79+M79))/H79+ IF(E185&gt;0,1,0)</f>
        <v>541</v>
      </c>
      <c r="M185" s="201">
        <f>+ROUNDUP(L185,0)</f>
        <v>541</v>
      </c>
      <c r="N185" s="190">
        <f>+(D79+E79-0.08)*2+(C79+E79*2-0.08)</f>
        <v>1.5100000000000002</v>
      </c>
      <c r="O185" s="188">
        <f>+N185/J79+1</f>
        <v>7.0400000000000009</v>
      </c>
      <c r="P185" s="201">
        <f>+ROUNDUP(O185,0)</f>
        <v>8</v>
      </c>
      <c r="Q185" s="189">
        <f>+(L79+M79-2*0.04)*D186+(((L79+M79-2*0.04)*D186)/6*50*(I79/1000))</f>
        <v>137.58333333333334</v>
      </c>
      <c r="R185" s="191">
        <f>+N185*M185+P185*Q185</f>
        <v>1917.5766666666668</v>
      </c>
      <c r="S185" s="200">
        <f>((I79*I79)/162)*R185</f>
        <v>1183.6893004115227</v>
      </c>
      <c r="T185" s="155" t="s">
        <v>238</v>
      </c>
    </row>
    <row r="186" spans="2:20" hidden="1">
      <c r="C186" s="155" t="s">
        <v>263</v>
      </c>
      <c r="D186" s="192">
        <f>ROUNDUP(+(E185/SQRT(L79^2+M79^2)),0)</f>
        <v>100</v>
      </c>
      <c r="E186" s="185"/>
      <c r="G186" s="202"/>
      <c r="H186" s="202"/>
      <c r="I186" s="203"/>
      <c r="J186" s="203"/>
      <c r="K186" s="203"/>
      <c r="L186" s="194"/>
      <c r="M186" s="201"/>
      <c r="N186" s="195"/>
      <c r="O186" s="194"/>
      <c r="P186" s="204"/>
      <c r="Q186" s="196"/>
      <c r="R186" s="191"/>
      <c r="S186" s="200"/>
    </row>
    <row r="187" spans="2:20" hidden="1">
      <c r="C187" s="155" t="s">
        <v>264</v>
      </c>
      <c r="D187" s="155">
        <f>ROUNDUP(+E185/1,0)</f>
        <v>100</v>
      </c>
    </row>
    <row r="188" spans="2:20" hidden="1"/>
    <row r="189" spans="2:20" hidden="1">
      <c r="B189" s="210" t="s">
        <v>269</v>
      </c>
      <c r="C189" s="179" t="s">
        <v>265</v>
      </c>
      <c r="E189" s="185">
        <v>28.19</v>
      </c>
      <c r="G189" s="199">
        <f>+E189*(C83+E83*2+1)</f>
        <v>46.513500000000001</v>
      </c>
      <c r="H189" s="199">
        <f>0.5*L83*M83*D190</f>
        <v>5.8725000000000005</v>
      </c>
      <c r="I189" s="200">
        <f>+(L83*(C83+2*E83)*D190*E83)</f>
        <v>1.6965000000000003</v>
      </c>
      <c r="J189" s="200">
        <f>+D190*(L83+M83)*E83*(C83+2*E83)+D190*((L83+M83)*E83*D83)*2</f>
        <v>7.2427500000000009</v>
      </c>
      <c r="K189" s="200">
        <f>+(D83+(D83+E83))*E189*2</f>
        <v>73.293999999999997</v>
      </c>
      <c r="L189" s="188">
        <f>+(D190*(L83+M83))/H83+ IF(E189&gt;0,1,0)</f>
        <v>157.60000000000002</v>
      </c>
      <c r="M189" s="201">
        <f>+ROUNDUP(L189,0)</f>
        <v>158</v>
      </c>
      <c r="N189" s="190">
        <f>+(D83+E83-0.08)*2+(C83+E83*2-0.08)</f>
        <v>1.81</v>
      </c>
      <c r="O189" s="188">
        <f>+N189/J83+1</f>
        <v>8.24</v>
      </c>
      <c r="P189" s="201">
        <f>+ROUNDUP(O189,0)</f>
        <v>9</v>
      </c>
      <c r="Q189" s="189">
        <f>+(L83+M83-2*0.04)*D190+(((L83+M83-2*0.04)*D190)/6*50*(I83/1000))</f>
        <v>39.899166666666666</v>
      </c>
      <c r="R189" s="191">
        <f>+N189*M189+P189*Q189</f>
        <v>645.07249999999999</v>
      </c>
      <c r="S189" s="200">
        <f>((I83*I83)/162)*R189</f>
        <v>398.1929012345679</v>
      </c>
      <c r="T189" s="155" t="s">
        <v>238</v>
      </c>
    </row>
    <row r="190" spans="2:20" hidden="1">
      <c r="C190" s="155" t="s">
        <v>263</v>
      </c>
      <c r="D190" s="192">
        <f>ROUNDUP(+(E189/SQRT(L83^2+M83^2)),0)</f>
        <v>29</v>
      </c>
      <c r="E190" s="185"/>
      <c r="G190" s="202"/>
      <c r="H190" s="202"/>
      <c r="I190" s="203"/>
      <c r="J190" s="203"/>
      <c r="K190" s="203"/>
      <c r="L190" s="194"/>
      <c r="M190" s="201"/>
      <c r="N190" s="195"/>
      <c r="O190" s="194"/>
      <c r="P190" s="204"/>
      <c r="Q190" s="196"/>
      <c r="R190" s="191"/>
      <c r="S190" s="200"/>
    </row>
    <row r="191" spans="2:20" hidden="1">
      <c r="C191" s="155" t="s">
        <v>264</v>
      </c>
      <c r="D191" s="155">
        <f>ROUNDUP(+E189/1,0)</f>
        <v>29</v>
      </c>
    </row>
    <row r="192" spans="2:20" hidden="1"/>
    <row r="193" spans="2:20" hidden="1">
      <c r="B193" s="210" t="s">
        <v>269</v>
      </c>
      <c r="C193" s="179" t="s">
        <v>266</v>
      </c>
      <c r="E193" s="185">
        <v>100</v>
      </c>
      <c r="G193" s="199">
        <f>+E193*(C87+E87*2+1)</f>
        <v>180</v>
      </c>
      <c r="H193" s="199">
        <f>0.5*L87*M87*D194</f>
        <v>20.25</v>
      </c>
      <c r="I193" s="200">
        <f>+(L87*(C87+2*E87)*D194*E87)</f>
        <v>7.200000000000002</v>
      </c>
      <c r="J193" s="200">
        <f>+D194*(L87+M87)*E87*(C87+2*E87)+D194*((L87+M87)*E87*D87)*2</f>
        <v>27</v>
      </c>
      <c r="K193" s="200">
        <f>+(D87+(D87+E87))*E193*2</f>
        <v>259.99999999999994</v>
      </c>
      <c r="L193" s="188">
        <f>+(D194*(L87+M87))/H87+ IF(E193&gt;0,1,0)</f>
        <v>541</v>
      </c>
      <c r="M193" s="201">
        <f>+ROUNDUP(L193,0)</f>
        <v>541</v>
      </c>
      <c r="N193" s="190">
        <f>+(D87+E87-0.08)*2+(C87+E87*2-0.08)</f>
        <v>1.96</v>
      </c>
      <c r="O193" s="188">
        <f>+N193/J87+1</f>
        <v>8.84</v>
      </c>
      <c r="P193" s="201">
        <f>+ROUNDUP(O193,0)</f>
        <v>9</v>
      </c>
      <c r="Q193" s="189">
        <f>+(L87+M87-2*0.04)*D194+(((L87+M87-2*0.04)*D194)/6*50*(I87/1000))</f>
        <v>137.58333333333334</v>
      </c>
      <c r="R193" s="191">
        <f>+N193*M193+P193*Q193</f>
        <v>2298.6099999999997</v>
      </c>
      <c r="S193" s="200">
        <f>((I87*I87)/162)*R193</f>
        <v>1418.8950617283947</v>
      </c>
      <c r="T193" s="155" t="s">
        <v>238</v>
      </c>
    </row>
    <row r="194" spans="2:20" hidden="1">
      <c r="C194" s="155" t="s">
        <v>263</v>
      </c>
      <c r="D194" s="192">
        <f>ROUNDUP(+(E193/SQRT(L87^2+M87^2)),0)</f>
        <v>100</v>
      </c>
      <c r="E194" s="185"/>
      <c r="G194" s="202"/>
      <c r="H194" s="202"/>
      <c r="I194" s="203"/>
      <c r="J194" s="203"/>
      <c r="K194" s="203"/>
      <c r="L194" s="194"/>
      <c r="M194" s="201"/>
      <c r="N194" s="195"/>
      <c r="O194" s="194"/>
      <c r="P194" s="204"/>
      <c r="Q194" s="196"/>
      <c r="R194" s="191"/>
      <c r="S194" s="200"/>
    </row>
    <row r="195" spans="2:20" hidden="1">
      <c r="C195" s="155" t="s">
        <v>264</v>
      </c>
      <c r="D195" s="155">
        <f>ROUNDUP(+E193/1,0)</f>
        <v>100</v>
      </c>
    </row>
    <row r="196" spans="2:20" hidden="1"/>
    <row r="197" spans="2:20" hidden="1">
      <c r="B197" s="210" t="s">
        <v>269</v>
      </c>
      <c r="C197" s="179" t="s">
        <v>267</v>
      </c>
      <c r="E197" s="185">
        <v>100</v>
      </c>
      <c r="G197" s="199">
        <f>+E197*(C91+E91*2+1)</f>
        <v>200</v>
      </c>
      <c r="H197" s="199">
        <f>0.5*L91*M91*D198</f>
        <v>20.25</v>
      </c>
      <c r="I197" s="200">
        <f>+(L91*(C91+2*E91)*D198*E91)</f>
        <v>9</v>
      </c>
      <c r="J197" s="200">
        <f>+D198*(L91+M91)*E91*(C91+2*E91)+D198*((L91+M91)*E91*D91)*2</f>
        <v>35.1</v>
      </c>
      <c r="K197" s="200">
        <f>+(D91+(D91+E91))*E197*2</f>
        <v>340.00000000000006</v>
      </c>
      <c r="L197" s="188">
        <f>+(D198*(L91+M91))/H91+ IF(E197&gt;0,1,0)</f>
        <v>541</v>
      </c>
      <c r="M197" s="201">
        <f>+ROUNDUP(L197,0)</f>
        <v>541</v>
      </c>
      <c r="N197" s="190">
        <f>+(D91+E91-0.08)*2+(C91+E91*2-0.08)</f>
        <v>2.56</v>
      </c>
      <c r="O197" s="188">
        <f>+N197/J91+1</f>
        <v>11.24</v>
      </c>
      <c r="P197" s="201">
        <f>+ROUNDUP(O197,0)</f>
        <v>12</v>
      </c>
      <c r="Q197" s="189">
        <f>+(L91+M91-2*0.04)*D198+(((L91+M91-2*0.04)*D198)/6*50*(I91/1000))</f>
        <v>137.58333333333334</v>
      </c>
      <c r="R197" s="191">
        <f>+N197*M197+P197*Q197</f>
        <v>3035.96</v>
      </c>
      <c r="S197" s="200">
        <f>((I91*I91)/162)*R197</f>
        <v>1874.0493827160492</v>
      </c>
      <c r="T197" s="155" t="s">
        <v>238</v>
      </c>
    </row>
    <row r="198" spans="2:20" hidden="1">
      <c r="C198" s="155" t="s">
        <v>263</v>
      </c>
      <c r="D198" s="192">
        <f>ROUNDUP(+(E197/SQRT(L91^2+M91^2)),0)</f>
        <v>100</v>
      </c>
      <c r="E198" s="185"/>
      <c r="G198" s="202"/>
      <c r="H198" s="202"/>
      <c r="I198" s="203"/>
      <c r="J198" s="203"/>
      <c r="K198" s="203"/>
      <c r="L198" s="194"/>
      <c r="M198" s="201"/>
      <c r="N198" s="195"/>
      <c r="O198" s="194"/>
      <c r="P198" s="204"/>
      <c r="Q198" s="196"/>
      <c r="R198" s="191"/>
      <c r="S198" s="200"/>
    </row>
    <row r="199" spans="2:20" hidden="1">
      <c r="C199" s="155" t="s">
        <v>264</v>
      </c>
      <c r="D199" s="155">
        <f>ROUNDUP(+E197/1,0)</f>
        <v>100</v>
      </c>
    </row>
    <row r="200" spans="2:20" hidden="1"/>
    <row r="201" spans="2:20" hidden="1">
      <c r="B201" s="210" t="s">
        <v>269</v>
      </c>
      <c r="C201" s="179" t="s">
        <v>270</v>
      </c>
      <c r="E201" s="185">
        <f>(22.38+21.09+22.47+16.84)*1.06418</f>
        <v>88.092820399999994</v>
      </c>
      <c r="G201" s="199">
        <f>+E201*(C95+E95*2+1)</f>
        <v>198.20884589999997</v>
      </c>
      <c r="H201" s="199">
        <f>0.5*L95*M95*D202</f>
        <v>17.82</v>
      </c>
      <c r="I201" s="200">
        <f>+(L95*(C95+2*E95)*D202*E95)</f>
        <v>12.375</v>
      </c>
      <c r="J201" s="200">
        <f>+D202*(L95+M95)*E95*(C95+2*E95)+D202*((L95+M95)*E95*D95)*2</f>
        <v>40.837500000000006</v>
      </c>
      <c r="K201" s="200">
        <f>+(D95+(D95+E95))*E201*2</f>
        <v>286.30166629999997</v>
      </c>
      <c r="L201" s="188">
        <f>+(D202*(L95+M95))/H95+ IF(E201&gt;0,1,0)</f>
        <v>476.20000000000005</v>
      </c>
      <c r="M201" s="201">
        <f>+ROUNDUP(L201,0)</f>
        <v>477</v>
      </c>
      <c r="N201" s="190">
        <f>+(D95+E95-0.08)*2+(C95+E95*2-0.08)</f>
        <v>2.76</v>
      </c>
      <c r="O201" s="188">
        <f>+N201/J95+1</f>
        <v>12.04</v>
      </c>
      <c r="P201" s="201">
        <f>+ROUNDUP(O201,0)</f>
        <v>13</v>
      </c>
      <c r="Q201" s="189">
        <f>+(L95+M95-2*0.04)*D202+(((L95+M95-2*0.04)*D202)/6*50*(I95/1000))</f>
        <v>121.07333333333334</v>
      </c>
      <c r="R201" s="191">
        <f>+N201*M201+P201*Q201</f>
        <v>2890.4733333333334</v>
      </c>
      <c r="S201" s="200">
        <f>((I95*I95)/162)*R201</f>
        <v>1784.2427983539094</v>
      </c>
      <c r="T201" s="155" t="s">
        <v>238</v>
      </c>
    </row>
    <row r="202" spans="2:20" hidden="1">
      <c r="C202" s="155" t="s">
        <v>263</v>
      </c>
      <c r="D202" s="192">
        <f>ROUNDUP(+(E201/SQRT(L95^2+M95^2)),0)</f>
        <v>88</v>
      </c>
      <c r="E202" s="185"/>
      <c r="G202" s="202"/>
      <c r="H202" s="202"/>
      <c r="I202" s="203"/>
      <c r="J202" s="203">
        <f>0.5*(0.075+0.05)*0.075*C95*D202</f>
        <v>0.41249999999999998</v>
      </c>
      <c r="K202" s="203">
        <f>D202*C95*M95</f>
        <v>39.6</v>
      </c>
      <c r="L202" s="194"/>
      <c r="M202" s="201"/>
      <c r="N202" s="195"/>
      <c r="O202" s="194"/>
      <c r="P202" s="204"/>
      <c r="Q202" s="196"/>
      <c r="R202" s="191"/>
      <c r="S202" s="200"/>
    </row>
    <row r="203" spans="2:20" hidden="1">
      <c r="C203" s="155" t="s">
        <v>264</v>
      </c>
      <c r="D203" s="155">
        <f>ROUNDUP(+E201/1,0)</f>
        <v>89</v>
      </c>
    </row>
    <row r="204" spans="2:20" hidden="1">
      <c r="G204" s="211" t="s">
        <v>271</v>
      </c>
      <c r="H204" s="211" t="s">
        <v>272</v>
      </c>
      <c r="I204" s="211" t="s">
        <v>125</v>
      </c>
    </row>
    <row r="205" spans="2:20" hidden="1"/>
    <row r="206" spans="2:20" hidden="1">
      <c r="B206" s="205"/>
      <c r="E206" s="205"/>
    </row>
    <row r="207" spans="2:20" hidden="1"/>
    <row r="208" spans="2:20" hidden="1">
      <c r="E208" s="205"/>
    </row>
    <row r="209" spans="5:5" hidden="1"/>
    <row r="210" spans="5:5" hidden="1">
      <c r="E210" s="205"/>
    </row>
    <row r="211" spans="5:5" hidden="1"/>
    <row r="212" spans="5:5" hidden="1">
      <c r="E212" s="205"/>
    </row>
    <row r="213" spans="5:5" hidden="1"/>
    <row r="214" spans="5:5" hidden="1"/>
    <row r="215" spans="5:5" hidden="1"/>
    <row r="216" spans="5:5" hidden="1"/>
    <row r="217" spans="5:5" hidden="1"/>
    <row r="218" spans="5:5" hidden="1"/>
    <row r="219" spans="5:5" hidden="1"/>
    <row r="220" spans="5:5" hidden="1"/>
    <row r="221" spans="5:5" hidden="1"/>
    <row r="222" spans="5:5" hidden="1"/>
    <row r="223" spans="5:5" hidden="1"/>
    <row r="227" spans="2:7">
      <c r="B227" s="205" t="s">
        <v>240</v>
      </c>
    </row>
    <row r="228" spans="2:7" ht="28.8">
      <c r="B228" s="212" t="s">
        <v>273</v>
      </c>
      <c r="C228" s="332">
        <f>E113</f>
        <v>100.21000000000001</v>
      </c>
    </row>
    <row r="230" spans="2:7">
      <c r="B230" s="155" t="s">
        <v>274</v>
      </c>
      <c r="C230" s="192"/>
    </row>
    <row r="231" spans="2:7">
      <c r="B231" s="155" t="s">
        <v>275</v>
      </c>
      <c r="C231" s="155">
        <v>0.5</v>
      </c>
    </row>
    <row r="232" spans="2:7">
      <c r="C232" s="192"/>
    </row>
    <row r="233" spans="2:7">
      <c r="B233" s="155" t="s">
        <v>276</v>
      </c>
      <c r="C233" s="155">
        <f>ROUNDUP(C228/C231,0)</f>
        <v>201</v>
      </c>
    </row>
    <row r="236" spans="2:7">
      <c r="B236" s="155" t="s">
        <v>277</v>
      </c>
      <c r="C236" s="155">
        <f>C233*0.16*0.5</f>
        <v>16.080000000000002</v>
      </c>
      <c r="E236" s="205" t="s">
        <v>278</v>
      </c>
    </row>
    <row r="237" spans="2:7">
      <c r="B237" s="155" t="s">
        <v>162</v>
      </c>
      <c r="C237" s="155">
        <f>((0.16*2)+(0.15*0.5*2))*C233</f>
        <v>94.47</v>
      </c>
    </row>
    <row r="239" spans="2:7">
      <c r="B239" s="155" t="s">
        <v>279</v>
      </c>
      <c r="C239" s="194">
        <v>2.12</v>
      </c>
      <c r="D239" s="214">
        <f>ROUNDUP(0.5/0.125,0)+1</f>
        <v>5</v>
      </c>
      <c r="E239" s="155">
        <f>C233</f>
        <v>201</v>
      </c>
      <c r="F239" s="155">
        <v>1.1000000000000001</v>
      </c>
      <c r="G239" s="155">
        <f>PRODUCT(C239:F239)</f>
        <v>2343.6600000000008</v>
      </c>
    </row>
    <row r="240" spans="2:7">
      <c r="C240" s="155">
        <v>0.5</v>
      </c>
      <c r="D240" s="214">
        <f>ROUNDUP(C239/0.2+1,0)</f>
        <v>12</v>
      </c>
      <c r="E240" s="155">
        <f>C233</f>
        <v>201</v>
      </c>
      <c r="F240" s="155">
        <v>1.1000000000000001</v>
      </c>
      <c r="G240" s="155">
        <f>PRODUCT(C240:F240)</f>
        <v>1326.6000000000001</v>
      </c>
    </row>
    <row r="242" spans="2:10">
      <c r="G242" s="155">
        <f>SUM(G239:G241)</f>
        <v>3670.2600000000011</v>
      </c>
      <c r="H242" s="155">
        <f>ROUND(100/162,3)</f>
        <v>0.61699999999999999</v>
      </c>
      <c r="J242" s="194">
        <f>ROUNDUP(PRODUCT(G242:H242),0)</f>
        <v>2265</v>
      </c>
    </row>
    <row r="249" spans="2:10">
      <c r="B249" s="205" t="s">
        <v>280</v>
      </c>
    </row>
    <row r="250" spans="2:10">
      <c r="C250" s="205" t="s">
        <v>271</v>
      </c>
      <c r="D250" s="205" t="s">
        <v>281</v>
      </c>
      <c r="F250" s="205" t="s">
        <v>119</v>
      </c>
    </row>
    <row r="251" spans="2:10">
      <c r="B251" s="205" t="s">
        <v>282</v>
      </c>
      <c r="C251" s="192">
        <f>E107</f>
        <v>0</v>
      </c>
      <c r="D251" s="192">
        <f>(C6+E6+E6)</f>
        <v>0.5</v>
      </c>
      <c r="F251" s="155">
        <f>C251*D251</f>
        <v>0</v>
      </c>
      <c r="G251" s="155">
        <v>1.1000000000000001</v>
      </c>
      <c r="H251" s="155">
        <f>F251*G251</f>
        <v>0</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00640-153D-4BD8-8663-E4B8F9DE3215}">
  <dimension ref="A1:T41"/>
  <sheetViews>
    <sheetView workbookViewId="0">
      <selection activeCell="F9" sqref="F9"/>
    </sheetView>
  </sheetViews>
  <sheetFormatPr defaultColWidth="9.109375" defaultRowHeight="14.4"/>
  <cols>
    <col min="1" max="1" width="19.5546875" style="1" bestFit="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2.33203125" style="1" customWidth="1"/>
    <col min="11" max="11" width="12.33203125" style="1" bestFit="1" customWidth="1"/>
    <col min="12" max="12" width="11.33203125" style="1" customWidth="1"/>
    <col min="13" max="13" width="11.5546875" style="1" bestFit="1" customWidth="1"/>
    <col min="14" max="14" width="9.109375" style="1"/>
    <col min="15" max="15" width="11.5546875" style="1" bestFit="1" customWidth="1"/>
    <col min="16" max="16384" width="9.109375" style="1"/>
  </cols>
  <sheetData>
    <row r="1" spans="1:20">
      <c r="A1" s="1" t="s">
        <v>411</v>
      </c>
      <c r="F1" s="684" t="s">
        <v>412</v>
      </c>
      <c r="G1" s="684"/>
      <c r="H1" s="2" t="s">
        <v>1</v>
      </c>
      <c r="I1" s="1" t="s">
        <v>283</v>
      </c>
      <c r="J1" s="265" t="s">
        <v>312</v>
      </c>
      <c r="K1" s="1" t="s">
        <v>306</v>
      </c>
      <c r="L1" s="1" t="s">
        <v>307</v>
      </c>
      <c r="M1" s="2" t="s">
        <v>310</v>
      </c>
      <c r="R1" s="265" t="s">
        <v>1</v>
      </c>
      <c r="S1" s="265" t="s">
        <v>336</v>
      </c>
    </row>
    <row r="2" spans="1:20">
      <c r="J2" s="265"/>
      <c r="P2" s="1" t="s">
        <v>313</v>
      </c>
      <c r="T2" s="244"/>
    </row>
    <row r="3" spans="1:20">
      <c r="A3" s="2" t="s">
        <v>0</v>
      </c>
      <c r="B3" s="2"/>
      <c r="C3" s="2" t="s">
        <v>1</v>
      </c>
      <c r="D3" s="2"/>
      <c r="E3" s="2"/>
      <c r="F3" s="1" t="s">
        <v>330</v>
      </c>
      <c r="H3" s="1">
        <v>2.36</v>
      </c>
      <c r="I3" s="1">
        <v>13.53</v>
      </c>
      <c r="K3" s="1">
        <v>23.81</v>
      </c>
      <c r="L3" s="1">
        <v>28.63</v>
      </c>
      <c r="M3" s="1">
        <f>(20.2)</f>
        <v>20.2</v>
      </c>
      <c r="N3" s="2"/>
      <c r="O3" s="2"/>
    </row>
    <row r="4" spans="1:20">
      <c r="F4" s="1" t="s">
        <v>331</v>
      </c>
      <c r="H4" s="1">
        <v>4.8899999999999997</v>
      </c>
      <c r="I4" s="1">
        <f>(I3+11.72)/2</f>
        <v>12.625</v>
      </c>
      <c r="K4" s="1">
        <f>(23.81+14.75)/2</f>
        <v>19.28</v>
      </c>
      <c r="L4" s="1">
        <f>(L3+23.4)/2</f>
        <v>26.015000000000001</v>
      </c>
      <c r="M4" s="1">
        <f>(20.2+17.78)/2</f>
        <v>18.990000000000002</v>
      </c>
    </row>
    <row r="5" spans="1:20">
      <c r="A5" s="1" t="s">
        <v>326</v>
      </c>
      <c r="F5" s="1" t="s">
        <v>305</v>
      </c>
      <c r="H5" s="1">
        <v>7.82</v>
      </c>
      <c r="I5" s="1">
        <f>(11.72+12.9)/2</f>
        <v>12.31</v>
      </c>
      <c r="J5" s="265"/>
      <c r="K5" s="1">
        <f>(14.75+22.1)/2</f>
        <v>18.425000000000001</v>
      </c>
      <c r="L5" s="1">
        <f>(23.4+28.9)/2</f>
        <v>26.15</v>
      </c>
      <c r="M5" s="1">
        <f>(12.78+18.9)/2</f>
        <v>15.84</v>
      </c>
    </row>
    <row r="6" spans="1:20">
      <c r="A6" s="1" t="s">
        <v>2</v>
      </c>
      <c r="F6" s="1" t="s">
        <v>413</v>
      </c>
      <c r="H6" s="1">
        <v>9</v>
      </c>
      <c r="I6" s="1">
        <f>(12.9+12.95)/2</f>
        <v>12.925000000000001</v>
      </c>
      <c r="J6" s="265"/>
      <c r="K6" s="1">
        <f>(22.1+23.05)/2</f>
        <v>22.575000000000003</v>
      </c>
      <c r="L6" s="1">
        <f>(28.9+29)/2</f>
        <v>28.95</v>
      </c>
      <c r="M6" s="1">
        <f>(18.9+19.1)/2</f>
        <v>19</v>
      </c>
      <c r="P6" s="1" t="s">
        <v>314</v>
      </c>
    </row>
    <row r="7" spans="1:20">
      <c r="A7" s="1" t="s">
        <v>3</v>
      </c>
      <c r="C7" s="1">
        <f>91.1*1.1</f>
        <v>100.21000000000001</v>
      </c>
      <c r="F7" s="1" t="s">
        <v>414</v>
      </c>
      <c r="H7" s="1">
        <v>10.130000000000001</v>
      </c>
      <c r="I7" s="1">
        <f>(12.95+12.5)/2</f>
        <v>12.725</v>
      </c>
      <c r="J7" s="265"/>
      <c r="K7" s="1">
        <f>(23.05+18.44)/2</f>
        <v>20.745000000000001</v>
      </c>
      <c r="L7" s="1">
        <f>(29+23.19)/2</f>
        <v>26.094999999999999</v>
      </c>
      <c r="M7" s="1">
        <f>(19.1+14.35)/2</f>
        <v>16.725000000000001</v>
      </c>
    </row>
    <row r="8" spans="1:20">
      <c r="F8" s="1" t="s">
        <v>415</v>
      </c>
      <c r="H8" s="1">
        <v>20.22</v>
      </c>
      <c r="I8" s="1">
        <f>(12.5+12.45)/2</f>
        <v>12.475</v>
      </c>
      <c r="J8" s="265"/>
      <c r="K8" s="1">
        <f>(18.44+17.88)/2</f>
        <v>18.16</v>
      </c>
      <c r="L8" s="1">
        <f>(23.19+23.19)/2</f>
        <v>23.19</v>
      </c>
      <c r="M8" s="1">
        <f>(14.35+14.8)/2</f>
        <v>14.574999999999999</v>
      </c>
    </row>
    <row r="9" spans="1:20">
      <c r="A9" s="1" t="s">
        <v>416</v>
      </c>
      <c r="C9" s="1">
        <f>84.9</f>
        <v>84.9</v>
      </c>
      <c r="F9" s="1" t="s">
        <v>352</v>
      </c>
      <c r="G9" s="244"/>
      <c r="H9" s="1">
        <v>11.69</v>
      </c>
      <c r="I9" s="1">
        <f>(12.45+15.75)/2</f>
        <v>14.1</v>
      </c>
      <c r="J9" s="265"/>
      <c r="K9" s="1">
        <f>(18.19+17.88)/2</f>
        <v>18.035</v>
      </c>
      <c r="L9" s="1">
        <v>23.19</v>
      </c>
      <c r="M9" s="1">
        <f>(14.8+15.17)/2</f>
        <v>14.984999999999999</v>
      </c>
    </row>
    <row r="10" spans="1:20">
      <c r="F10" s="2" t="s">
        <v>353</v>
      </c>
      <c r="H10" s="1">
        <v>16.8</v>
      </c>
      <c r="I10" s="1">
        <v>15.75</v>
      </c>
      <c r="J10" s="265"/>
      <c r="K10" s="1">
        <v>18.190000000000001</v>
      </c>
      <c r="L10" s="1">
        <v>23.19</v>
      </c>
      <c r="M10" s="1">
        <v>15.17</v>
      </c>
      <c r="P10" s="1" t="s">
        <v>315</v>
      </c>
    </row>
    <row r="11" spans="1:20">
      <c r="G11" s="2"/>
      <c r="H11" s="2"/>
      <c r="J11" s="265"/>
      <c r="M11" s="2"/>
    </row>
    <row r="12" spans="1:20">
      <c r="A12" s="1" t="s">
        <v>327</v>
      </c>
    </row>
    <row r="14" spans="1:20">
      <c r="A14" s="243" t="s">
        <v>8</v>
      </c>
      <c r="P14" s="1" t="s">
        <v>316</v>
      </c>
    </row>
    <row r="15" spans="1:20">
      <c r="A15" s="243" t="s">
        <v>308</v>
      </c>
    </row>
    <row r="16" spans="1:20">
      <c r="A16" s="243" t="s">
        <v>311</v>
      </c>
    </row>
    <row r="18" spans="1:6">
      <c r="A18" s="1" t="s">
        <v>309</v>
      </c>
      <c r="F18" s="1" t="str">
        <f>A12</f>
        <v>Gabion Wall Type 2</v>
      </c>
    </row>
    <row r="20" spans="1:6">
      <c r="A20" s="243" t="s">
        <v>8</v>
      </c>
      <c r="F20" s="1" t="s">
        <v>330</v>
      </c>
    </row>
    <row r="21" spans="1:6">
      <c r="A21" s="243" t="s">
        <v>308</v>
      </c>
      <c r="F21" s="1" t="s">
        <v>331</v>
      </c>
    </row>
    <row r="22" spans="1:6">
      <c r="A22" s="243" t="s">
        <v>311</v>
      </c>
      <c r="F22" s="1" t="s">
        <v>305</v>
      </c>
    </row>
    <row r="23" spans="1:6">
      <c r="F23" s="1" t="s">
        <v>332</v>
      </c>
    </row>
    <row r="24" spans="1:6">
      <c r="A24" s="1" t="s">
        <v>328</v>
      </c>
    </row>
    <row r="25" spans="1:6">
      <c r="F25" s="1" t="s">
        <v>354</v>
      </c>
    </row>
    <row r="26" spans="1:6">
      <c r="A26" s="243" t="s">
        <v>8</v>
      </c>
    </row>
    <row r="27" spans="1:6">
      <c r="A27" s="243" t="s">
        <v>308</v>
      </c>
      <c r="F27" s="1" t="str">
        <f>A18</f>
        <v>Gabion Wall Type 3</v>
      </c>
    </row>
    <row r="28" spans="1:6">
      <c r="A28" s="243" t="s">
        <v>311</v>
      </c>
    </row>
    <row r="29" spans="1:6">
      <c r="F29" s="1" t="s">
        <v>349</v>
      </c>
    </row>
    <row r="30" spans="1:6">
      <c r="F30" s="1" t="s">
        <v>350</v>
      </c>
    </row>
    <row r="31" spans="1:6">
      <c r="F31" s="1" t="s">
        <v>355</v>
      </c>
    </row>
    <row r="35" spans="6:6">
      <c r="F35" s="1" t="str">
        <f>A24</f>
        <v>Gabion Wall Type 5</v>
      </c>
    </row>
    <row r="37" spans="6:6">
      <c r="F37" s="1" t="s">
        <v>349</v>
      </c>
    </row>
    <row r="38" spans="6:6">
      <c r="F38" s="1" t="s">
        <v>350</v>
      </c>
    </row>
    <row r="39" spans="6:6">
      <c r="F39" s="1" t="s">
        <v>351</v>
      </c>
    </row>
    <row r="40" spans="6:6">
      <c r="F40" s="1" t="s">
        <v>352</v>
      </c>
    </row>
    <row r="41" spans="6:6">
      <c r="F41" s="1" t="s">
        <v>353</v>
      </c>
    </row>
  </sheetData>
  <mergeCells count="1">
    <mergeCell ref="F1:G1"/>
  </mergeCells>
  <pageMargins left="0.7" right="0.7" top="0.75" bottom="0.75" header="0.3" footer="0.3"/>
  <pageSetup paperSize="0" orientation="portrait" horizontalDpi="0" verticalDpi="0" copies="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E6C38-692A-4612-ADC9-C86BAED02281}">
  <sheetPr>
    <tabColor rgb="FF00B050"/>
  </sheetPr>
  <dimension ref="A1:R215"/>
  <sheetViews>
    <sheetView view="pageBreakPreview" zoomScale="90" zoomScaleNormal="100" zoomScaleSheetLayoutView="90" workbookViewId="0">
      <pane ySplit="2" topLeftCell="A33" activePane="bottomLeft" state="frozen"/>
      <selection activeCell="F22" sqref="F22"/>
      <selection pane="bottomLeft" activeCell="F22" sqref="F22"/>
    </sheetView>
  </sheetViews>
  <sheetFormatPr defaultColWidth="9.109375" defaultRowHeight="13.2"/>
  <cols>
    <col min="1" max="1" width="26.5546875" style="78" customWidth="1"/>
    <col min="2" max="5" width="10.6640625" style="78" customWidth="1"/>
    <col min="6" max="7" width="12.6640625" style="78" customWidth="1"/>
    <col min="8" max="8" width="5.5546875" style="78" customWidth="1"/>
    <col min="9" max="10" width="12.6640625" style="78" customWidth="1"/>
    <col min="11" max="11" width="10.33203125" style="78" bestFit="1" customWidth="1"/>
    <col min="12" max="12" width="10" style="78" bestFit="1" customWidth="1"/>
    <col min="13" max="15" width="9.109375" style="78"/>
    <col min="16" max="16" width="11.109375" style="78" bestFit="1" customWidth="1"/>
    <col min="17" max="16384" width="9.109375" style="78"/>
  </cols>
  <sheetData>
    <row r="1" spans="1:12" ht="20.100000000000001" customHeight="1">
      <c r="A1" s="662" t="s">
        <v>362</v>
      </c>
      <c r="B1" s="663"/>
      <c r="C1" s="663"/>
      <c r="D1" s="663"/>
      <c r="E1" s="663"/>
      <c r="F1" s="663"/>
      <c r="G1" s="663"/>
      <c r="H1" s="663"/>
      <c r="I1" s="663"/>
      <c r="J1" s="664"/>
    </row>
    <row r="2" spans="1:12" s="81" customFormat="1" ht="30" customHeight="1">
      <c r="A2" s="79"/>
      <c r="B2" s="80" t="s">
        <v>136</v>
      </c>
      <c r="C2" s="80" t="s">
        <v>137</v>
      </c>
      <c r="D2" s="80" t="s">
        <v>9</v>
      </c>
      <c r="E2" s="80" t="s">
        <v>138</v>
      </c>
      <c r="F2" s="80" t="s">
        <v>139</v>
      </c>
      <c r="G2" s="80" t="s">
        <v>140</v>
      </c>
      <c r="H2" s="80" t="s">
        <v>141</v>
      </c>
      <c r="I2" s="80" t="s">
        <v>142</v>
      </c>
      <c r="J2" s="80" t="s">
        <v>143</v>
      </c>
      <c r="L2" s="82"/>
    </row>
    <row r="3" spans="1:12" ht="24.9" customHeight="1">
      <c r="A3" s="665" t="s">
        <v>144</v>
      </c>
      <c r="B3" s="666"/>
      <c r="C3" s="666"/>
      <c r="D3" s="666"/>
      <c r="E3" s="666"/>
      <c r="F3" s="666"/>
      <c r="G3" s="666"/>
      <c r="H3" s="666"/>
      <c r="I3" s="666"/>
      <c r="J3" s="667"/>
    </row>
    <row r="4" spans="1:12" ht="15">
      <c r="A4" s="668" t="s">
        <v>145</v>
      </c>
      <c r="B4" s="669"/>
      <c r="C4" s="669"/>
      <c r="D4" s="669"/>
      <c r="E4" s="669"/>
      <c r="F4" s="670"/>
      <c r="G4" s="83"/>
      <c r="H4" s="84"/>
      <c r="I4" s="83"/>
      <c r="J4" s="83"/>
    </row>
    <row r="5" spans="1:12" ht="15">
      <c r="A5" s="272" t="str">
        <f>'3Sheet1'!F1</f>
        <v>Nailing Area 01</v>
      </c>
      <c r="B5" s="86"/>
      <c r="C5" s="87"/>
      <c r="D5" s="88"/>
      <c r="E5" s="87"/>
      <c r="F5" s="86"/>
      <c r="G5" s="87"/>
      <c r="H5" s="87"/>
      <c r="I5" s="87"/>
      <c r="J5" s="89"/>
      <c r="L5" s="90"/>
    </row>
    <row r="6" spans="1:12" ht="15">
      <c r="A6" s="273" t="str">
        <f>'3Sheet1'!F3</f>
        <v>~CS08</v>
      </c>
      <c r="B6" s="91">
        <f>'3Sheet1'!H3</f>
        <v>15.65</v>
      </c>
      <c r="C6" s="91">
        <f>'3Sheet1'!I3</f>
        <v>15.2</v>
      </c>
      <c r="D6" s="88"/>
      <c r="E6" s="87"/>
      <c r="F6" s="86">
        <f>B6*C6</f>
        <v>237.88</v>
      </c>
      <c r="G6" s="87"/>
      <c r="H6" s="274" t="s">
        <v>119</v>
      </c>
      <c r="I6" s="89">
        <f>F6*1.1</f>
        <v>261.66800000000001</v>
      </c>
      <c r="J6" s="255">
        <f>ROUNDUP(I6,2)</f>
        <v>261.67</v>
      </c>
      <c r="L6" s="90"/>
    </row>
    <row r="7" spans="1:12" ht="15">
      <c r="A7" s="273" t="str">
        <f>'3Sheet1'!F4</f>
        <v>CS08-CS10</v>
      </c>
      <c r="B7" s="91">
        <f>'3Sheet1'!H4</f>
        <v>19.600000000000001</v>
      </c>
      <c r="C7" s="91">
        <f>'3Sheet1'!I4</f>
        <v>14.434999999999999</v>
      </c>
      <c r="D7" s="88"/>
      <c r="E7" s="87"/>
      <c r="F7" s="86">
        <f t="shared" ref="F7:F36" si="0">B7*C7</f>
        <v>282.92599999999999</v>
      </c>
      <c r="G7" s="87"/>
      <c r="H7" s="274" t="s">
        <v>119</v>
      </c>
      <c r="I7" s="89">
        <f t="shared" ref="I7:I36" si="1">F7*1.1</f>
        <v>311.21860000000004</v>
      </c>
      <c r="J7" s="255">
        <f t="shared" ref="J7:J36" si="2">ROUNDUP(I7,2)</f>
        <v>311.21999999999997</v>
      </c>
      <c r="L7" s="90"/>
    </row>
    <row r="8" spans="1:12" ht="15">
      <c r="A8" s="273" t="str">
        <f>'3Sheet1'!F5</f>
        <v>CS10-CS12</v>
      </c>
      <c r="B8" s="91">
        <f>'3Sheet1'!H5</f>
        <v>20.48</v>
      </c>
      <c r="C8" s="91">
        <f>'3Sheet1'!I5</f>
        <v>13.280000000000001</v>
      </c>
      <c r="D8" s="88"/>
      <c r="E8" s="87"/>
      <c r="F8" s="86">
        <f t="shared" si="0"/>
        <v>271.9744</v>
      </c>
      <c r="G8" s="87"/>
      <c r="H8" s="274" t="s">
        <v>119</v>
      </c>
      <c r="I8" s="89">
        <f t="shared" si="1"/>
        <v>299.17184000000003</v>
      </c>
      <c r="J8" s="255">
        <f t="shared" si="2"/>
        <v>299.18</v>
      </c>
      <c r="L8" s="90"/>
    </row>
    <row r="9" spans="1:12" ht="15">
      <c r="A9" s="273" t="str">
        <f>'3Sheet1'!F6</f>
        <v>CS12-CS13</v>
      </c>
      <c r="B9" s="91">
        <f>'3Sheet1'!H6</f>
        <v>10.51</v>
      </c>
      <c r="C9" s="91">
        <f>'3Sheet1'!I6</f>
        <v>13.414999999999999</v>
      </c>
      <c r="D9" s="88"/>
      <c r="E9" s="87"/>
      <c r="F9" s="86">
        <f t="shared" si="0"/>
        <v>140.99164999999999</v>
      </c>
      <c r="G9" s="87"/>
      <c r="H9" s="274" t="s">
        <v>119</v>
      </c>
      <c r="I9" s="89">
        <f t="shared" si="1"/>
        <v>155.09081499999999</v>
      </c>
      <c r="J9" s="255">
        <f t="shared" si="2"/>
        <v>155.1</v>
      </c>
      <c r="L9" s="90"/>
    </row>
    <row r="10" spans="1:12" ht="15">
      <c r="A10" s="273" t="str">
        <f>'3Sheet1'!F7</f>
        <v>CS13~</v>
      </c>
      <c r="B10" s="91">
        <f>'3Sheet1'!H7</f>
        <v>4.0199999999999996</v>
      </c>
      <c r="C10" s="91">
        <f>'3Sheet1'!I7</f>
        <v>13.94</v>
      </c>
      <c r="D10" s="88"/>
      <c r="E10" s="87"/>
      <c r="F10" s="86">
        <f t="shared" si="0"/>
        <v>56.038799999999995</v>
      </c>
      <c r="G10" s="87"/>
      <c r="H10" s="274" t="s">
        <v>119</v>
      </c>
      <c r="I10" s="89">
        <f t="shared" si="1"/>
        <v>61.642679999999999</v>
      </c>
      <c r="J10" s="255">
        <f t="shared" si="2"/>
        <v>61.65</v>
      </c>
      <c r="L10" s="90"/>
    </row>
    <row r="11" spans="1:12" ht="15">
      <c r="A11" s="95"/>
      <c r="B11" s="96"/>
      <c r="C11" s="86"/>
      <c r="D11" s="88"/>
      <c r="E11" s="87"/>
      <c r="F11" s="86"/>
      <c r="G11" s="87"/>
      <c r="H11" s="274"/>
      <c r="I11" s="89"/>
      <c r="J11" s="89"/>
      <c r="L11" s="90"/>
    </row>
    <row r="12" spans="1:12" ht="15">
      <c r="A12" s="273" t="str">
        <f>'3Sheet1'!F9</f>
        <v>Nailing Area 02</v>
      </c>
      <c r="B12" s="96"/>
      <c r="C12" s="86"/>
      <c r="D12" s="88"/>
      <c r="E12" s="87"/>
      <c r="F12" s="86"/>
      <c r="G12" s="87"/>
      <c r="H12" s="274"/>
      <c r="I12" s="89"/>
      <c r="J12" s="89"/>
      <c r="L12" s="90"/>
    </row>
    <row r="13" spans="1:12" ht="15">
      <c r="A13" s="273" t="str">
        <f>'3Sheet1'!F13</f>
        <v>~CS01</v>
      </c>
      <c r="B13" s="96">
        <f>'3Sheet1'!H13</f>
        <v>0</v>
      </c>
      <c r="C13" s="86">
        <f>'3Sheet1'!I13</f>
        <v>0</v>
      </c>
      <c r="D13" s="88"/>
      <c r="E13" s="87"/>
      <c r="F13" s="86">
        <f t="shared" si="0"/>
        <v>0</v>
      </c>
      <c r="G13" s="87"/>
      <c r="H13" s="274" t="s">
        <v>119</v>
      </c>
      <c r="I13" s="89">
        <f t="shared" si="1"/>
        <v>0</v>
      </c>
      <c r="J13" s="255">
        <f t="shared" si="2"/>
        <v>0</v>
      </c>
      <c r="L13" s="90"/>
    </row>
    <row r="14" spans="1:12" ht="15">
      <c r="A14" s="273" t="str">
        <f>'3Sheet1'!F14</f>
        <v>CS01-CS02</v>
      </c>
      <c r="B14" s="96">
        <f>'3Sheet1'!H14</f>
        <v>0</v>
      </c>
      <c r="C14" s="86">
        <f>'3Sheet1'!I14</f>
        <v>0</v>
      </c>
      <c r="D14" s="88"/>
      <c r="E14" s="87"/>
      <c r="F14" s="86">
        <f t="shared" si="0"/>
        <v>0</v>
      </c>
      <c r="G14" s="87"/>
      <c r="H14" s="274" t="s">
        <v>119</v>
      </c>
      <c r="I14" s="89">
        <f t="shared" si="1"/>
        <v>0</v>
      </c>
      <c r="J14" s="255">
        <f t="shared" si="2"/>
        <v>0</v>
      </c>
      <c r="L14" s="90"/>
    </row>
    <row r="15" spans="1:12" ht="15">
      <c r="A15" s="273" t="str">
        <f>'3Sheet1'!F15</f>
        <v>CS02-CS03</v>
      </c>
      <c r="B15" s="96">
        <f>'3Sheet1'!H15</f>
        <v>0</v>
      </c>
      <c r="C15" s="86">
        <f>'3Sheet1'!I15</f>
        <v>0</v>
      </c>
      <c r="D15" s="88"/>
      <c r="E15" s="87"/>
      <c r="F15" s="86">
        <f t="shared" si="0"/>
        <v>0</v>
      </c>
      <c r="G15" s="87"/>
      <c r="H15" s="274" t="s">
        <v>119</v>
      </c>
      <c r="I15" s="89">
        <f t="shared" si="1"/>
        <v>0</v>
      </c>
      <c r="J15" s="255">
        <f t="shared" si="2"/>
        <v>0</v>
      </c>
      <c r="L15" s="90"/>
    </row>
    <row r="16" spans="1:12" ht="15">
      <c r="A16" s="273" t="str">
        <f>'3Sheet1'!F16</f>
        <v>CS03~</v>
      </c>
      <c r="B16" s="96">
        <f>'3Sheet1'!H16</f>
        <v>0</v>
      </c>
      <c r="C16" s="86">
        <f>'3Sheet1'!I16</f>
        <v>0</v>
      </c>
      <c r="D16" s="88"/>
      <c r="E16" s="87"/>
      <c r="F16" s="86">
        <f t="shared" si="0"/>
        <v>0</v>
      </c>
      <c r="G16" s="87"/>
      <c r="H16" s="274" t="s">
        <v>119</v>
      </c>
      <c r="I16" s="89">
        <f t="shared" si="1"/>
        <v>0</v>
      </c>
      <c r="J16" s="255">
        <f t="shared" si="2"/>
        <v>0</v>
      </c>
      <c r="L16" s="90"/>
    </row>
    <row r="17" spans="1:12" ht="15">
      <c r="A17" s="273"/>
      <c r="B17" s="96"/>
      <c r="C17" s="86"/>
      <c r="D17" s="88"/>
      <c r="E17" s="87"/>
      <c r="F17" s="86"/>
      <c r="G17" s="87"/>
      <c r="H17" s="274"/>
      <c r="I17" s="89"/>
      <c r="J17" s="89"/>
      <c r="L17" s="90"/>
    </row>
    <row r="18" spans="1:12" ht="15">
      <c r="A18" s="273" t="str">
        <f>'3Sheet1'!F18</f>
        <v>Gabion Wall Type 2</v>
      </c>
      <c r="B18" s="96"/>
      <c r="C18" s="86"/>
      <c r="D18" s="88"/>
      <c r="E18" s="87"/>
      <c r="F18" s="86"/>
      <c r="G18" s="87"/>
      <c r="H18" s="274"/>
      <c r="I18" s="89"/>
      <c r="J18" s="89"/>
      <c r="L18" s="90"/>
    </row>
    <row r="19" spans="1:12" ht="15">
      <c r="A19" s="273" t="str">
        <f>'3Sheet1'!F20</f>
        <v>~CS01</v>
      </c>
      <c r="B19" s="96">
        <f>'3Sheet1'!H20</f>
        <v>0</v>
      </c>
      <c r="C19" s="86">
        <f>'3Sheet1'!I20</f>
        <v>0</v>
      </c>
      <c r="D19" s="88"/>
      <c r="E19" s="87"/>
      <c r="F19" s="86">
        <f t="shared" si="0"/>
        <v>0</v>
      </c>
      <c r="G19" s="87"/>
      <c r="H19" s="274" t="s">
        <v>119</v>
      </c>
      <c r="I19" s="89">
        <f t="shared" si="1"/>
        <v>0</v>
      </c>
      <c r="J19" s="255">
        <f t="shared" si="2"/>
        <v>0</v>
      </c>
      <c r="L19" s="90"/>
    </row>
    <row r="20" spans="1:12" ht="15">
      <c r="A20" s="273" t="str">
        <f>'3Sheet1'!F21</f>
        <v>CS01-CS02</v>
      </c>
      <c r="B20" s="96">
        <f>'3Sheet1'!H21</f>
        <v>0</v>
      </c>
      <c r="C20" s="86">
        <f>'3Sheet1'!I21</f>
        <v>0</v>
      </c>
      <c r="D20" s="88"/>
      <c r="E20" s="87"/>
      <c r="F20" s="86">
        <f t="shared" si="0"/>
        <v>0</v>
      </c>
      <c r="G20" s="87"/>
      <c r="H20" s="274" t="s">
        <v>119</v>
      </c>
      <c r="I20" s="89">
        <f t="shared" si="1"/>
        <v>0</v>
      </c>
      <c r="J20" s="255">
        <f t="shared" si="2"/>
        <v>0</v>
      </c>
      <c r="L20" s="90"/>
    </row>
    <row r="21" spans="1:12" ht="15">
      <c r="A21" s="273" t="str">
        <f>'3Sheet1'!F22</f>
        <v>CS02-CS03</v>
      </c>
      <c r="B21" s="96">
        <f>'3Sheet1'!H22</f>
        <v>0</v>
      </c>
      <c r="C21" s="86">
        <f>'3Sheet1'!I22</f>
        <v>0</v>
      </c>
      <c r="D21" s="88"/>
      <c r="E21" s="87"/>
      <c r="F21" s="86">
        <f t="shared" si="0"/>
        <v>0</v>
      </c>
      <c r="G21" s="87"/>
      <c r="H21" s="274" t="s">
        <v>119</v>
      </c>
      <c r="I21" s="89">
        <f t="shared" si="1"/>
        <v>0</v>
      </c>
      <c r="J21" s="255">
        <f t="shared" si="2"/>
        <v>0</v>
      </c>
      <c r="L21" s="90"/>
    </row>
    <row r="22" spans="1:12" ht="15">
      <c r="A22" s="273" t="str">
        <f>'3Sheet1'!F23</f>
        <v>CS03~</v>
      </c>
      <c r="B22" s="96">
        <f>'3Sheet1'!H23</f>
        <v>0</v>
      </c>
      <c r="C22" s="86">
        <f>'3Sheet1'!I23</f>
        <v>0</v>
      </c>
      <c r="D22" s="88"/>
      <c r="E22" s="87"/>
      <c r="F22" s="86">
        <f t="shared" si="0"/>
        <v>0</v>
      </c>
      <c r="G22" s="87"/>
      <c r="H22" s="274" t="s">
        <v>119</v>
      </c>
      <c r="I22" s="89">
        <f t="shared" si="1"/>
        <v>0</v>
      </c>
      <c r="J22" s="255">
        <f t="shared" si="2"/>
        <v>0</v>
      </c>
      <c r="L22" s="90"/>
    </row>
    <row r="23" spans="1:12" ht="15">
      <c r="A23" s="273"/>
      <c r="B23" s="96"/>
      <c r="C23" s="86"/>
      <c r="D23" s="88"/>
      <c r="E23" s="87"/>
      <c r="F23" s="86"/>
      <c r="G23" s="87"/>
      <c r="H23" s="274"/>
      <c r="I23" s="89"/>
      <c r="J23" s="89"/>
      <c r="L23" s="90"/>
    </row>
    <row r="24" spans="1:12" ht="15">
      <c r="A24" s="273" t="str">
        <f>'3Sheet1'!F25</f>
        <v>CS07</v>
      </c>
      <c r="B24" s="96">
        <f>'3Sheet1'!H25</f>
        <v>0</v>
      </c>
      <c r="C24" s="86">
        <f>'3Sheet1'!I25</f>
        <v>0</v>
      </c>
      <c r="D24" s="88"/>
      <c r="E24" s="87"/>
      <c r="F24" s="86">
        <f t="shared" si="0"/>
        <v>0</v>
      </c>
      <c r="G24" s="87"/>
      <c r="H24" s="274" t="s">
        <v>119</v>
      </c>
      <c r="I24" s="89">
        <f t="shared" si="1"/>
        <v>0</v>
      </c>
      <c r="J24" s="255">
        <f t="shared" si="2"/>
        <v>0</v>
      </c>
      <c r="L24" s="90"/>
    </row>
    <row r="25" spans="1:12" ht="15">
      <c r="A25" s="273"/>
      <c r="B25" s="96"/>
      <c r="C25" s="86"/>
      <c r="D25" s="88"/>
      <c r="E25" s="87"/>
      <c r="F25" s="86"/>
      <c r="G25" s="87"/>
      <c r="H25" s="274"/>
      <c r="I25" s="89"/>
      <c r="J25" s="89"/>
      <c r="L25" s="90"/>
    </row>
    <row r="26" spans="1:12" ht="15">
      <c r="A26" s="273" t="str">
        <f>'3Sheet1'!F27</f>
        <v>Gabion Wall Type 3</v>
      </c>
      <c r="B26" s="96"/>
      <c r="C26" s="86"/>
      <c r="D26" s="88"/>
      <c r="E26" s="87"/>
      <c r="F26" s="86"/>
      <c r="G26" s="87"/>
      <c r="H26" s="274"/>
      <c r="I26" s="89"/>
      <c r="J26" s="89"/>
      <c r="L26" s="90"/>
    </row>
    <row r="27" spans="1:12" ht="15">
      <c r="A27" s="273" t="str">
        <f>'3Sheet1'!F29</f>
        <v>~CS05</v>
      </c>
      <c r="B27" s="96">
        <f>'3Sheet1'!H29</f>
        <v>0</v>
      </c>
      <c r="C27" s="86">
        <f>'3Sheet1'!I29</f>
        <v>0</v>
      </c>
      <c r="D27" s="88"/>
      <c r="E27" s="87"/>
      <c r="F27" s="86">
        <f t="shared" si="0"/>
        <v>0</v>
      </c>
      <c r="G27" s="87"/>
      <c r="H27" s="274" t="s">
        <v>119</v>
      </c>
      <c r="I27" s="89">
        <f t="shared" si="1"/>
        <v>0</v>
      </c>
      <c r="J27" s="255">
        <f t="shared" si="2"/>
        <v>0</v>
      </c>
      <c r="L27" s="90"/>
    </row>
    <row r="28" spans="1:12" ht="15">
      <c r="A28" s="273" t="str">
        <f>'3Sheet1'!F30</f>
        <v>CS05-CS06</v>
      </c>
      <c r="B28" s="96">
        <f>'3Sheet1'!H30</f>
        <v>0</v>
      </c>
      <c r="C28" s="86">
        <f>'3Sheet1'!I30</f>
        <v>0</v>
      </c>
      <c r="D28" s="88"/>
      <c r="E28" s="87"/>
      <c r="F28" s="86">
        <f t="shared" si="0"/>
        <v>0</v>
      </c>
      <c r="G28" s="87"/>
      <c r="H28" s="274" t="s">
        <v>119</v>
      </c>
      <c r="I28" s="89">
        <f t="shared" si="1"/>
        <v>0</v>
      </c>
      <c r="J28" s="255">
        <f t="shared" si="2"/>
        <v>0</v>
      </c>
      <c r="L28" s="90"/>
    </row>
    <row r="29" spans="1:12" ht="15">
      <c r="A29" s="273" t="str">
        <f>'3Sheet1'!F31</f>
        <v>CS06~</v>
      </c>
      <c r="B29" s="96">
        <f>'3Sheet1'!H31</f>
        <v>0</v>
      </c>
      <c r="C29" s="86">
        <f>'3Sheet1'!I31</f>
        <v>0</v>
      </c>
      <c r="D29" s="88"/>
      <c r="E29" s="87"/>
      <c r="F29" s="86">
        <f t="shared" si="0"/>
        <v>0</v>
      </c>
      <c r="G29" s="87"/>
      <c r="H29" s="274" t="s">
        <v>119</v>
      </c>
      <c r="I29" s="89">
        <f t="shared" si="1"/>
        <v>0</v>
      </c>
      <c r="J29" s="255">
        <f t="shared" si="2"/>
        <v>0</v>
      </c>
      <c r="L29" s="90"/>
    </row>
    <row r="30" spans="1:12" ht="15">
      <c r="A30" s="273"/>
      <c r="B30" s="96"/>
      <c r="C30" s="86"/>
      <c r="D30" s="88"/>
      <c r="E30" s="87"/>
      <c r="F30" s="86"/>
      <c r="G30" s="87"/>
      <c r="H30" s="274"/>
      <c r="I30" s="89"/>
      <c r="J30" s="89"/>
      <c r="L30" s="90"/>
    </row>
    <row r="31" spans="1:12" ht="15">
      <c r="A31" s="273" t="str">
        <f>'3Sheet1'!F35</f>
        <v>Gabion Wall Type 5</v>
      </c>
      <c r="B31" s="96"/>
      <c r="C31" s="86"/>
      <c r="D31" s="88"/>
      <c r="E31" s="87"/>
      <c r="F31" s="86"/>
      <c r="G31" s="87"/>
      <c r="H31" s="274"/>
      <c r="I31" s="89"/>
      <c r="J31" s="89"/>
      <c r="L31" s="90"/>
    </row>
    <row r="32" spans="1:12" ht="15">
      <c r="A32" s="273" t="str">
        <f>'3Sheet1'!F37</f>
        <v>~CS05</v>
      </c>
      <c r="B32" s="96">
        <f>'3Sheet1'!H37</f>
        <v>0</v>
      </c>
      <c r="C32" s="86">
        <f>'3Sheet1'!I37</f>
        <v>0</v>
      </c>
      <c r="D32" s="88"/>
      <c r="E32" s="87"/>
      <c r="F32" s="86">
        <f t="shared" si="0"/>
        <v>0</v>
      </c>
      <c r="G32" s="87"/>
      <c r="H32" s="274" t="s">
        <v>119</v>
      </c>
      <c r="I32" s="89">
        <f t="shared" si="1"/>
        <v>0</v>
      </c>
      <c r="J32" s="255">
        <f t="shared" si="2"/>
        <v>0</v>
      </c>
      <c r="L32" s="90"/>
    </row>
    <row r="33" spans="1:12" ht="15">
      <c r="A33" s="273" t="str">
        <f>'3Sheet1'!F38</f>
        <v>CS05-CS06</v>
      </c>
      <c r="B33" s="96">
        <f>'3Sheet1'!H38</f>
        <v>0</v>
      </c>
      <c r="C33" s="86">
        <f>'3Sheet1'!I38</f>
        <v>0</v>
      </c>
      <c r="D33" s="88"/>
      <c r="E33" s="87"/>
      <c r="F33" s="86">
        <f t="shared" si="0"/>
        <v>0</v>
      </c>
      <c r="G33" s="87"/>
      <c r="H33" s="274" t="s">
        <v>119</v>
      </c>
      <c r="I33" s="89">
        <f t="shared" si="1"/>
        <v>0</v>
      </c>
      <c r="J33" s="255">
        <f t="shared" si="2"/>
        <v>0</v>
      </c>
      <c r="L33" s="90"/>
    </row>
    <row r="34" spans="1:12" ht="15">
      <c r="A34" s="273" t="str">
        <f>'3Sheet1'!F39</f>
        <v>CS06-CS07</v>
      </c>
      <c r="B34" s="96">
        <f>'3Sheet1'!H39</f>
        <v>0</v>
      </c>
      <c r="C34" s="86">
        <f>'3Sheet1'!I39</f>
        <v>0</v>
      </c>
      <c r="D34" s="88"/>
      <c r="E34" s="87"/>
      <c r="F34" s="86">
        <f t="shared" si="0"/>
        <v>0</v>
      </c>
      <c r="G34" s="87"/>
      <c r="H34" s="274" t="s">
        <v>119</v>
      </c>
      <c r="I34" s="89">
        <f t="shared" si="1"/>
        <v>0</v>
      </c>
      <c r="J34" s="255">
        <f t="shared" si="2"/>
        <v>0</v>
      </c>
      <c r="L34" s="90"/>
    </row>
    <row r="35" spans="1:12" ht="15">
      <c r="A35" s="273" t="str">
        <f>'3Sheet1'!F40</f>
        <v>CS07-CS08</v>
      </c>
      <c r="B35" s="96">
        <f>'3Sheet1'!H40</f>
        <v>0</v>
      </c>
      <c r="C35" s="86">
        <f>'3Sheet1'!I40</f>
        <v>0</v>
      </c>
      <c r="D35" s="88"/>
      <c r="E35" s="87"/>
      <c r="F35" s="86">
        <f t="shared" si="0"/>
        <v>0</v>
      </c>
      <c r="G35" s="87"/>
      <c r="H35" s="274" t="s">
        <v>119</v>
      </c>
      <c r="I35" s="89">
        <f t="shared" si="1"/>
        <v>0</v>
      </c>
      <c r="J35" s="255">
        <f t="shared" si="2"/>
        <v>0</v>
      </c>
      <c r="L35" s="90"/>
    </row>
    <row r="36" spans="1:12" ht="15">
      <c r="A36" s="273" t="str">
        <f>'3Sheet1'!F41</f>
        <v>CS08~</v>
      </c>
      <c r="B36" s="96">
        <f>'3Sheet1'!H41</f>
        <v>0</v>
      </c>
      <c r="C36" s="86">
        <f>'3Sheet1'!I41</f>
        <v>0</v>
      </c>
      <c r="D36" s="88"/>
      <c r="E36" s="87"/>
      <c r="F36" s="86">
        <f t="shared" si="0"/>
        <v>0</v>
      </c>
      <c r="G36" s="87"/>
      <c r="H36" s="274" t="s">
        <v>119</v>
      </c>
      <c r="I36" s="89">
        <f t="shared" si="1"/>
        <v>0</v>
      </c>
      <c r="J36" s="255">
        <f t="shared" si="2"/>
        <v>0</v>
      </c>
      <c r="L36" s="90"/>
    </row>
    <row r="37" spans="1:12" ht="15">
      <c r="A37" s="273"/>
      <c r="B37" s="96"/>
      <c r="C37" s="86"/>
      <c r="D37" s="88"/>
      <c r="E37" s="87"/>
      <c r="F37" s="86"/>
      <c r="G37" s="87"/>
      <c r="H37" s="87"/>
      <c r="I37" s="89"/>
      <c r="J37" s="89"/>
      <c r="L37" s="90"/>
    </row>
    <row r="38" spans="1:12" ht="15">
      <c r="A38" s="92"/>
      <c r="B38" s="86"/>
      <c r="C38" s="86"/>
      <c r="D38" s="88"/>
      <c r="E38" s="87"/>
      <c r="F38" s="86"/>
      <c r="G38" s="87"/>
      <c r="H38" s="87"/>
      <c r="I38" s="89"/>
      <c r="J38" s="253">
        <f>SUM(J6:J37)</f>
        <v>1088.82</v>
      </c>
      <c r="L38" s="90"/>
    </row>
    <row r="39" spans="1:12" ht="15">
      <c r="A39" s="95"/>
      <c r="B39" s="96"/>
      <c r="C39" s="97"/>
      <c r="D39" s="98"/>
      <c r="E39" s="99"/>
      <c r="F39" s="96"/>
      <c r="G39" s="99"/>
      <c r="H39" s="99"/>
      <c r="I39" s="100"/>
      <c r="J39" s="101"/>
    </row>
    <row r="40" spans="1:12" ht="15">
      <c r="A40" s="665" t="s">
        <v>147</v>
      </c>
      <c r="B40" s="666"/>
      <c r="C40" s="666"/>
      <c r="D40" s="666"/>
      <c r="E40" s="666"/>
      <c r="F40" s="666"/>
      <c r="G40" s="666"/>
      <c r="H40" s="666"/>
      <c r="I40" s="666"/>
      <c r="J40" s="667"/>
    </row>
    <row r="41" spans="1:12" ht="15">
      <c r="A41" s="671" t="s">
        <v>148</v>
      </c>
      <c r="B41" s="672"/>
      <c r="C41" s="672"/>
      <c r="D41" s="672"/>
      <c r="E41" s="672"/>
      <c r="F41" s="673"/>
      <c r="G41" s="83"/>
      <c r="H41" s="84"/>
      <c r="I41" s="84"/>
      <c r="J41" s="83"/>
      <c r="K41" s="102"/>
    </row>
    <row r="42" spans="1:12" ht="15">
      <c r="A42" s="671" t="s">
        <v>149</v>
      </c>
      <c r="B42" s="672"/>
      <c r="C42" s="672"/>
      <c r="D42" s="672"/>
      <c r="E42" s="672"/>
      <c r="F42" s="673"/>
      <c r="G42" s="83"/>
      <c r="H42" s="84"/>
      <c r="I42" s="83"/>
      <c r="J42" s="83"/>
      <c r="L42" s="90"/>
    </row>
    <row r="43" spans="1:12" ht="15">
      <c r="A43" s="671" t="s">
        <v>150</v>
      </c>
      <c r="B43" s="672"/>
      <c r="C43" s="672"/>
      <c r="D43" s="672"/>
      <c r="E43" s="672"/>
      <c r="F43" s="673"/>
      <c r="G43" s="103"/>
      <c r="H43" s="104"/>
      <c r="I43" s="103"/>
      <c r="J43" s="103"/>
      <c r="L43" s="90"/>
    </row>
    <row r="44" spans="1:12" ht="15">
      <c r="A44" s="92" t="s">
        <v>151</v>
      </c>
      <c r="B44" s="86"/>
      <c r="C44" s="86"/>
      <c r="D44" s="88"/>
      <c r="E44" s="87"/>
      <c r="F44" s="86"/>
      <c r="G44" s="87"/>
      <c r="H44" s="87"/>
      <c r="I44" s="89"/>
      <c r="J44" s="89"/>
      <c r="L44" s="90"/>
    </row>
    <row r="45" spans="1:12" ht="15">
      <c r="A45" s="273" t="str">
        <f t="shared" ref="A45:B60" si="3">A18</f>
        <v>Gabion Wall Type 2</v>
      </c>
      <c r="B45" s="96"/>
      <c r="C45" s="86"/>
      <c r="D45" s="88"/>
      <c r="E45" s="87"/>
      <c r="F45" s="86"/>
      <c r="G45" s="87"/>
      <c r="H45" s="87"/>
      <c r="I45" s="89"/>
      <c r="J45" s="89"/>
      <c r="L45" s="90"/>
    </row>
    <row r="46" spans="1:12" ht="15">
      <c r="A46" s="273" t="str">
        <f>'3Sheet1'!F3</f>
        <v>~CS08</v>
      </c>
      <c r="B46" s="96">
        <f>'3Sheet1'!H3</f>
        <v>15.65</v>
      </c>
      <c r="C46" s="86">
        <f>'3Sheet1'!M3</f>
        <v>1.43</v>
      </c>
      <c r="D46" s="88"/>
      <c r="E46" s="87"/>
      <c r="F46" s="86">
        <f>B46*C46</f>
        <v>22.3795</v>
      </c>
      <c r="G46" s="87"/>
      <c r="H46" s="87" t="s">
        <v>146</v>
      </c>
      <c r="I46" s="89">
        <f>F46*1.1</f>
        <v>24.617450000000002</v>
      </c>
      <c r="J46" s="255">
        <f>ROUNDUP(I46,2)</f>
        <v>24.62</v>
      </c>
      <c r="L46" s="90"/>
    </row>
    <row r="47" spans="1:12" ht="15">
      <c r="A47" s="273" t="str">
        <f>'3Sheet1'!F4</f>
        <v>CS08-CS10</v>
      </c>
      <c r="B47" s="96">
        <f>'3Sheet1'!H4</f>
        <v>19.600000000000001</v>
      </c>
      <c r="C47" s="86">
        <f>'3Sheet1'!M4</f>
        <v>1.3599999999999999</v>
      </c>
      <c r="D47" s="88"/>
      <c r="E47" s="87"/>
      <c r="F47" s="86">
        <f t="shared" ref="F47:F50" si="4">B47*C47</f>
        <v>26.655999999999999</v>
      </c>
      <c r="G47" s="87"/>
      <c r="H47" s="87" t="s">
        <v>146</v>
      </c>
      <c r="I47" s="89">
        <f t="shared" ref="I47:I50" si="5">F47*1.1</f>
        <v>29.3216</v>
      </c>
      <c r="J47" s="255">
        <f t="shared" ref="J47:J63" si="6">ROUNDUP(I47,2)</f>
        <v>29.330000000000002</v>
      </c>
      <c r="L47" s="90"/>
    </row>
    <row r="48" spans="1:12" ht="15">
      <c r="A48" s="273" t="str">
        <f>'3Sheet1'!F5</f>
        <v>CS10-CS12</v>
      </c>
      <c r="B48" s="96">
        <f>'3Sheet1'!H5</f>
        <v>20.48</v>
      </c>
      <c r="C48" s="86">
        <f>'3Sheet1'!M5</f>
        <v>1.0449999999999999</v>
      </c>
      <c r="D48" s="88"/>
      <c r="E48" s="87"/>
      <c r="F48" s="86">
        <f t="shared" si="4"/>
        <v>21.401599999999998</v>
      </c>
      <c r="G48" s="87"/>
      <c r="H48" s="87" t="s">
        <v>146</v>
      </c>
      <c r="I48" s="89">
        <f t="shared" si="5"/>
        <v>23.54176</v>
      </c>
      <c r="J48" s="255">
        <f t="shared" si="6"/>
        <v>23.55</v>
      </c>
      <c r="L48" s="90"/>
    </row>
    <row r="49" spans="1:12" ht="15">
      <c r="A49" s="273" t="str">
        <f>'3Sheet1'!F6</f>
        <v>CS12-CS13</v>
      </c>
      <c r="B49" s="96">
        <f>'3Sheet1'!H6</f>
        <v>10.51</v>
      </c>
      <c r="C49" s="86">
        <f>'3Sheet1'!M6</f>
        <v>0.92500000000000004</v>
      </c>
      <c r="D49" s="88"/>
      <c r="E49" s="87"/>
      <c r="F49" s="86">
        <f t="shared" si="4"/>
        <v>9.7217500000000001</v>
      </c>
      <c r="G49" s="87"/>
      <c r="H49" s="87" t="s">
        <v>146</v>
      </c>
      <c r="I49" s="89">
        <f t="shared" si="5"/>
        <v>10.693925</v>
      </c>
      <c r="J49" s="255">
        <f t="shared" si="6"/>
        <v>10.7</v>
      </c>
      <c r="L49" s="90"/>
    </row>
    <row r="50" spans="1:12" ht="15">
      <c r="A50" s="273" t="str">
        <f>'3Sheet1'!F7</f>
        <v>CS13~</v>
      </c>
      <c r="B50" s="96">
        <f>'3Sheet1'!H7</f>
        <v>4.0199999999999996</v>
      </c>
      <c r="C50" s="86">
        <f>'3Sheet1'!M7</f>
        <v>1.05</v>
      </c>
      <c r="D50" s="88"/>
      <c r="E50" s="87"/>
      <c r="F50" s="86">
        <f t="shared" si="4"/>
        <v>4.2210000000000001</v>
      </c>
      <c r="G50" s="87"/>
      <c r="H50" s="87" t="s">
        <v>146</v>
      </c>
      <c r="I50" s="89">
        <f t="shared" si="5"/>
        <v>4.6431000000000004</v>
      </c>
      <c r="J50" s="255">
        <f t="shared" si="6"/>
        <v>4.6499999999999995</v>
      </c>
      <c r="L50" s="90"/>
    </row>
    <row r="51" spans="1:12" ht="15">
      <c r="A51" s="273"/>
      <c r="B51" s="96"/>
      <c r="C51" s="86"/>
      <c r="D51" s="88"/>
      <c r="E51" s="87"/>
      <c r="F51" s="86"/>
      <c r="G51" s="87"/>
      <c r="H51" s="87"/>
      <c r="I51" s="89"/>
      <c r="J51" s="255"/>
      <c r="L51" s="90"/>
    </row>
    <row r="52" spans="1:12" ht="15">
      <c r="A52" s="273"/>
      <c r="B52" s="96"/>
      <c r="C52" s="86"/>
      <c r="D52" s="88"/>
      <c r="E52" s="87"/>
      <c r="F52" s="86"/>
      <c r="G52" s="87"/>
      <c r="H52" s="87"/>
      <c r="I52" s="89"/>
      <c r="J52" s="255"/>
      <c r="L52" s="90"/>
    </row>
    <row r="53" spans="1:12" ht="15">
      <c r="A53" s="273" t="str">
        <f t="shared" si="3"/>
        <v>Gabion Wall Type 3</v>
      </c>
      <c r="B53" s="96"/>
      <c r="C53" s="86"/>
      <c r="D53" s="88"/>
      <c r="E53" s="87"/>
      <c r="F53" s="86"/>
      <c r="G53" s="87"/>
      <c r="H53" s="87"/>
      <c r="I53" s="89"/>
      <c r="J53" s="255"/>
      <c r="L53" s="90"/>
    </row>
    <row r="54" spans="1:12" ht="15">
      <c r="A54" s="273" t="str">
        <f t="shared" si="3"/>
        <v>~CS05</v>
      </c>
      <c r="B54" s="96">
        <f t="shared" si="3"/>
        <v>0</v>
      </c>
      <c r="C54" s="86">
        <f>'3Sheet1'!M29</f>
        <v>0</v>
      </c>
      <c r="D54" s="88"/>
      <c r="E54" s="87"/>
      <c r="F54" s="86">
        <f t="shared" ref="F54:F63" si="7">B54*C54</f>
        <v>0</v>
      </c>
      <c r="G54" s="87"/>
      <c r="H54" s="87" t="s">
        <v>146</v>
      </c>
      <c r="I54" s="89">
        <f t="shared" ref="I54:I63" si="8">F54*1.1</f>
        <v>0</v>
      </c>
      <c r="J54" s="255">
        <f t="shared" si="6"/>
        <v>0</v>
      </c>
      <c r="L54" s="90"/>
    </row>
    <row r="55" spans="1:12" ht="15">
      <c r="A55" s="273" t="str">
        <f t="shared" si="3"/>
        <v>CS05-CS06</v>
      </c>
      <c r="B55" s="96">
        <f t="shared" si="3"/>
        <v>0</v>
      </c>
      <c r="C55" s="86">
        <f>'3Sheet1'!M30</f>
        <v>0</v>
      </c>
      <c r="D55" s="88"/>
      <c r="E55" s="87"/>
      <c r="F55" s="86">
        <f t="shared" si="7"/>
        <v>0</v>
      </c>
      <c r="G55" s="87"/>
      <c r="H55" s="87" t="s">
        <v>146</v>
      </c>
      <c r="I55" s="89">
        <f t="shared" si="8"/>
        <v>0</v>
      </c>
      <c r="J55" s="255">
        <f t="shared" si="6"/>
        <v>0</v>
      </c>
      <c r="L55" s="90"/>
    </row>
    <row r="56" spans="1:12" ht="15">
      <c r="A56" s="273" t="str">
        <f t="shared" si="3"/>
        <v>CS06~</v>
      </c>
      <c r="B56" s="96">
        <f t="shared" si="3"/>
        <v>0</v>
      </c>
      <c r="C56" s="86">
        <f>'3Sheet1'!M31</f>
        <v>0</v>
      </c>
      <c r="D56" s="88"/>
      <c r="E56" s="87"/>
      <c r="F56" s="86">
        <f t="shared" si="7"/>
        <v>0</v>
      </c>
      <c r="G56" s="87"/>
      <c r="H56" s="87" t="s">
        <v>146</v>
      </c>
      <c r="I56" s="89">
        <f t="shared" si="8"/>
        <v>0</v>
      </c>
      <c r="J56" s="255">
        <f t="shared" si="6"/>
        <v>0</v>
      </c>
      <c r="L56" s="90"/>
    </row>
    <row r="57" spans="1:12" ht="15">
      <c r="A57" s="273"/>
      <c r="B57" s="96"/>
      <c r="C57" s="86"/>
      <c r="D57" s="88"/>
      <c r="E57" s="87"/>
      <c r="F57" s="86"/>
      <c r="G57" s="87"/>
      <c r="H57" s="87"/>
      <c r="I57" s="89"/>
      <c r="J57" s="255"/>
      <c r="L57" s="90"/>
    </row>
    <row r="58" spans="1:12" ht="15">
      <c r="A58" s="273" t="str">
        <f t="shared" si="3"/>
        <v>Gabion Wall Type 5</v>
      </c>
      <c r="B58" s="96"/>
      <c r="C58" s="86"/>
      <c r="D58" s="88"/>
      <c r="E58" s="87"/>
      <c r="F58" s="86"/>
      <c r="G58" s="87"/>
      <c r="H58" s="87"/>
      <c r="I58" s="89"/>
      <c r="J58" s="255"/>
      <c r="L58" s="90"/>
    </row>
    <row r="59" spans="1:12" ht="15">
      <c r="A59" s="273" t="str">
        <f t="shared" si="3"/>
        <v>~CS05</v>
      </c>
      <c r="B59" s="96">
        <f t="shared" si="3"/>
        <v>0</v>
      </c>
      <c r="C59" s="86">
        <f>'3Sheet1'!M37</f>
        <v>0</v>
      </c>
      <c r="D59" s="88"/>
      <c r="E59" s="87"/>
      <c r="F59" s="86">
        <f t="shared" si="7"/>
        <v>0</v>
      </c>
      <c r="G59" s="87"/>
      <c r="H59" s="87" t="s">
        <v>146</v>
      </c>
      <c r="I59" s="89">
        <f t="shared" si="8"/>
        <v>0</v>
      </c>
      <c r="J59" s="255">
        <f t="shared" si="6"/>
        <v>0</v>
      </c>
      <c r="L59" s="90"/>
    </row>
    <row r="60" spans="1:12" ht="15">
      <c r="A60" s="273" t="str">
        <f t="shared" si="3"/>
        <v>CS05-CS06</v>
      </c>
      <c r="B60" s="96">
        <f t="shared" si="3"/>
        <v>0</v>
      </c>
      <c r="C60" s="86">
        <f>'3Sheet1'!M38</f>
        <v>0</v>
      </c>
      <c r="D60" s="88"/>
      <c r="E60" s="87"/>
      <c r="F60" s="86">
        <f t="shared" si="7"/>
        <v>0</v>
      </c>
      <c r="G60" s="87"/>
      <c r="H60" s="87" t="s">
        <v>146</v>
      </c>
      <c r="I60" s="89">
        <f t="shared" si="8"/>
        <v>0</v>
      </c>
      <c r="J60" s="255">
        <f t="shared" si="6"/>
        <v>0</v>
      </c>
      <c r="L60" s="90"/>
    </row>
    <row r="61" spans="1:12" ht="15">
      <c r="A61" s="273" t="str">
        <f t="shared" ref="A61:B63" si="9">A34</f>
        <v>CS06-CS07</v>
      </c>
      <c r="B61" s="96">
        <f t="shared" si="9"/>
        <v>0</v>
      </c>
      <c r="C61" s="86">
        <f>'3Sheet1'!M39</f>
        <v>0</v>
      </c>
      <c r="D61" s="88"/>
      <c r="E61" s="87"/>
      <c r="F61" s="86">
        <f t="shared" si="7"/>
        <v>0</v>
      </c>
      <c r="G61" s="87"/>
      <c r="H61" s="87" t="s">
        <v>146</v>
      </c>
      <c r="I61" s="89">
        <f t="shared" si="8"/>
        <v>0</v>
      </c>
      <c r="J61" s="255">
        <f t="shared" si="6"/>
        <v>0</v>
      </c>
      <c r="L61" s="90"/>
    </row>
    <row r="62" spans="1:12" ht="15">
      <c r="A62" s="273" t="str">
        <f t="shared" si="9"/>
        <v>CS07-CS08</v>
      </c>
      <c r="B62" s="96">
        <f t="shared" si="9"/>
        <v>0</v>
      </c>
      <c r="C62" s="86">
        <f>'3Sheet1'!M40</f>
        <v>0</v>
      </c>
      <c r="D62" s="88"/>
      <c r="E62" s="87"/>
      <c r="F62" s="86">
        <f t="shared" si="7"/>
        <v>0</v>
      </c>
      <c r="G62" s="87"/>
      <c r="H62" s="87" t="s">
        <v>146</v>
      </c>
      <c r="I62" s="89">
        <f t="shared" si="8"/>
        <v>0</v>
      </c>
      <c r="J62" s="255">
        <f t="shared" si="6"/>
        <v>0</v>
      </c>
      <c r="L62" s="90"/>
    </row>
    <row r="63" spans="1:12" ht="15">
      <c r="A63" s="273" t="str">
        <f t="shared" si="9"/>
        <v>CS08~</v>
      </c>
      <c r="B63" s="96">
        <f t="shared" si="9"/>
        <v>0</v>
      </c>
      <c r="C63" s="86">
        <f>'3Sheet1'!M41</f>
        <v>0</v>
      </c>
      <c r="D63" s="88"/>
      <c r="E63" s="87"/>
      <c r="F63" s="86">
        <f t="shared" si="7"/>
        <v>0</v>
      </c>
      <c r="G63" s="87"/>
      <c r="H63" s="87" t="s">
        <v>146</v>
      </c>
      <c r="I63" s="89">
        <f t="shared" si="8"/>
        <v>0</v>
      </c>
      <c r="J63" s="255">
        <f t="shared" si="6"/>
        <v>0</v>
      </c>
      <c r="L63" s="90"/>
    </row>
    <row r="64" spans="1:12" ht="15">
      <c r="A64" s="92"/>
      <c r="B64" s="86"/>
      <c r="C64" s="86"/>
      <c r="D64" s="88"/>
      <c r="E64" s="87"/>
      <c r="F64" s="86"/>
      <c r="G64" s="87"/>
      <c r="H64" s="87"/>
      <c r="I64" s="89"/>
      <c r="J64" s="255"/>
      <c r="L64" s="90"/>
    </row>
    <row r="65" spans="1:12" ht="15">
      <c r="A65" s="92"/>
      <c r="B65" s="86"/>
      <c r="C65" s="86"/>
      <c r="D65" s="88"/>
      <c r="E65" s="87"/>
      <c r="F65" s="86"/>
      <c r="G65" s="87"/>
      <c r="H65" s="87"/>
      <c r="I65" s="89"/>
      <c r="J65" s="253">
        <f>SUM(J44:J64)</f>
        <v>92.850000000000009</v>
      </c>
    </row>
    <row r="66" spans="1:12" ht="15">
      <c r="A66" s="92"/>
      <c r="B66" s="86"/>
      <c r="C66" s="86"/>
      <c r="D66" s="88"/>
      <c r="E66" s="87"/>
      <c r="F66" s="86"/>
      <c r="G66" s="87"/>
      <c r="H66" s="87"/>
      <c r="I66" s="89"/>
      <c r="J66" s="253"/>
    </row>
    <row r="67" spans="1:12" ht="15">
      <c r="A67" s="92"/>
      <c r="B67" s="86"/>
      <c r="C67" s="86"/>
      <c r="D67" s="88"/>
      <c r="E67" s="87"/>
      <c r="F67" s="86"/>
      <c r="G67" s="87"/>
      <c r="H67" s="87"/>
      <c r="I67" s="89"/>
      <c r="J67" s="89"/>
    </row>
    <row r="68" spans="1:12" ht="15">
      <c r="A68" s="671" t="s">
        <v>152</v>
      </c>
      <c r="B68" s="672"/>
      <c r="C68" s="672"/>
      <c r="D68" s="672"/>
      <c r="E68" s="672"/>
      <c r="F68" s="673"/>
      <c r="G68" s="105"/>
      <c r="H68" s="84"/>
      <c r="I68" s="83"/>
      <c r="J68" s="83"/>
      <c r="K68" s="90"/>
      <c r="L68" s="90"/>
    </row>
    <row r="69" spans="1:12" ht="15">
      <c r="A69" s="671" t="s">
        <v>153</v>
      </c>
      <c r="B69" s="672"/>
      <c r="C69" s="672"/>
      <c r="D69" s="672"/>
      <c r="E69" s="672"/>
      <c r="F69" s="673"/>
      <c r="G69" s="105"/>
      <c r="H69" s="84"/>
      <c r="I69" s="83"/>
      <c r="J69" s="83"/>
      <c r="K69" s="90"/>
      <c r="L69" s="90"/>
    </row>
    <row r="70" spans="1:12" ht="15">
      <c r="A70" s="671" t="s">
        <v>154</v>
      </c>
      <c r="B70" s="672"/>
      <c r="C70" s="672"/>
      <c r="D70" s="672"/>
      <c r="E70" s="672"/>
      <c r="F70" s="673"/>
      <c r="G70" s="103"/>
      <c r="H70" s="104"/>
      <c r="I70" s="103"/>
      <c r="J70" s="103"/>
      <c r="K70" s="90"/>
      <c r="L70" s="90"/>
    </row>
    <row r="71" spans="1:12" ht="15">
      <c r="A71" s="106" t="s">
        <v>155</v>
      </c>
      <c r="B71" s="91"/>
      <c r="C71" s="107"/>
      <c r="D71" s="107"/>
      <c r="E71" s="108"/>
      <c r="F71" s="91"/>
      <c r="G71" s="108"/>
      <c r="H71" s="108"/>
      <c r="I71" s="89"/>
      <c r="J71" s="109"/>
      <c r="K71" s="90"/>
      <c r="L71" s="90"/>
    </row>
    <row r="72" spans="1:12" ht="15">
      <c r="A72" s="277" t="str">
        <f>A45</f>
        <v>Gabion Wall Type 2</v>
      </c>
      <c r="B72" s="96"/>
      <c r="C72" s="97"/>
      <c r="D72" s="98"/>
      <c r="E72" s="99"/>
      <c r="F72" s="96"/>
      <c r="G72" s="110"/>
      <c r="H72" s="87"/>
      <c r="I72" s="89"/>
      <c r="J72" s="89"/>
      <c r="K72" s="90"/>
      <c r="L72" s="90"/>
    </row>
    <row r="73" spans="1:12" ht="15">
      <c r="A73" s="277" t="str">
        <f t="shared" ref="A73:B88" si="10">A46</f>
        <v>~CS08</v>
      </c>
      <c r="B73" s="96">
        <f>B46</f>
        <v>15.65</v>
      </c>
      <c r="C73" s="97">
        <f>'3Sheet1'!K20</f>
        <v>0</v>
      </c>
      <c r="D73" s="98"/>
      <c r="E73" s="99"/>
      <c r="F73" s="96">
        <f>PRODUCT(B73:E73)</f>
        <v>0</v>
      </c>
      <c r="G73" s="110">
        <f>F73</f>
        <v>0</v>
      </c>
      <c r="H73" s="87" t="s">
        <v>146</v>
      </c>
      <c r="I73" s="89">
        <f>G73*1.1</f>
        <v>0</v>
      </c>
      <c r="J73" s="255">
        <f>I73</f>
        <v>0</v>
      </c>
      <c r="K73" s="90"/>
      <c r="L73" s="90"/>
    </row>
    <row r="74" spans="1:12" ht="15">
      <c r="A74" s="277" t="str">
        <f t="shared" si="10"/>
        <v>CS08-CS10</v>
      </c>
      <c r="B74" s="96">
        <f t="shared" si="10"/>
        <v>19.600000000000001</v>
      </c>
      <c r="C74" s="97">
        <f>'3Sheet1'!K21</f>
        <v>0</v>
      </c>
      <c r="D74" s="98"/>
      <c r="E74" s="99"/>
      <c r="F74" s="96">
        <f t="shared" ref="F74:F90" si="11">PRODUCT(B74:E74)</f>
        <v>0</v>
      </c>
      <c r="G74" s="110">
        <f t="shared" ref="G74:G90" si="12">F74</f>
        <v>0</v>
      </c>
      <c r="H74" s="87" t="s">
        <v>146</v>
      </c>
      <c r="I74" s="89">
        <f t="shared" ref="I74:I90" si="13">G74*1.1</f>
        <v>0</v>
      </c>
      <c r="J74" s="255">
        <f t="shared" ref="J74:J90" si="14">I74</f>
        <v>0</v>
      </c>
      <c r="K74" s="90"/>
      <c r="L74" s="90"/>
    </row>
    <row r="75" spans="1:12" ht="15">
      <c r="A75" s="277" t="str">
        <f t="shared" si="10"/>
        <v>CS10-CS12</v>
      </c>
      <c r="B75" s="96">
        <f t="shared" si="10"/>
        <v>20.48</v>
      </c>
      <c r="C75" s="97">
        <f>'3Sheet1'!K22</f>
        <v>0</v>
      </c>
      <c r="D75" s="98"/>
      <c r="E75" s="99"/>
      <c r="F75" s="96">
        <f t="shared" si="11"/>
        <v>0</v>
      </c>
      <c r="G75" s="110">
        <f t="shared" si="12"/>
        <v>0</v>
      </c>
      <c r="H75" s="87" t="s">
        <v>146</v>
      </c>
      <c r="I75" s="89">
        <f t="shared" si="13"/>
        <v>0</v>
      </c>
      <c r="J75" s="255">
        <f t="shared" si="14"/>
        <v>0</v>
      </c>
      <c r="K75" s="90"/>
      <c r="L75" s="90"/>
    </row>
    <row r="76" spans="1:12" ht="15">
      <c r="A76" s="277" t="str">
        <f t="shared" si="10"/>
        <v>CS12-CS13</v>
      </c>
      <c r="B76" s="96">
        <f t="shared" si="10"/>
        <v>10.51</v>
      </c>
      <c r="C76" s="97">
        <f>'3Sheet1'!K23</f>
        <v>0</v>
      </c>
      <c r="D76" s="98"/>
      <c r="E76" s="99"/>
      <c r="F76" s="96">
        <f t="shared" si="11"/>
        <v>0</v>
      </c>
      <c r="G76" s="110">
        <f t="shared" si="12"/>
        <v>0</v>
      </c>
      <c r="H76" s="87" t="s">
        <v>146</v>
      </c>
      <c r="I76" s="89">
        <f t="shared" si="13"/>
        <v>0</v>
      </c>
      <c r="J76" s="255">
        <f t="shared" si="14"/>
        <v>0</v>
      </c>
      <c r="K76" s="90"/>
      <c r="L76" s="90"/>
    </row>
    <row r="77" spans="1:12" ht="15">
      <c r="A77" s="277"/>
      <c r="B77" s="96"/>
      <c r="C77" s="97"/>
      <c r="D77" s="98"/>
      <c r="E77" s="99"/>
      <c r="F77" s="96"/>
      <c r="G77" s="110"/>
      <c r="H77" s="87"/>
      <c r="I77" s="89"/>
      <c r="J77" s="89"/>
      <c r="K77" s="90"/>
      <c r="L77" s="90"/>
    </row>
    <row r="78" spans="1:12" ht="15">
      <c r="A78" s="277">
        <f t="shared" si="10"/>
        <v>0</v>
      </c>
      <c r="B78" s="96">
        <f t="shared" si="10"/>
        <v>0</v>
      </c>
      <c r="C78" s="97">
        <f>'3Sheet1'!K25</f>
        <v>0</v>
      </c>
      <c r="D78" s="98"/>
      <c r="E78" s="99"/>
      <c r="F78" s="96">
        <f t="shared" si="11"/>
        <v>0</v>
      </c>
      <c r="G78" s="110">
        <f t="shared" si="12"/>
        <v>0</v>
      </c>
      <c r="H78" s="87" t="s">
        <v>146</v>
      </c>
      <c r="I78" s="89">
        <f t="shared" si="13"/>
        <v>0</v>
      </c>
      <c r="J78" s="255">
        <f t="shared" si="14"/>
        <v>0</v>
      </c>
      <c r="K78" s="90"/>
      <c r="L78" s="90"/>
    </row>
    <row r="79" spans="1:12" ht="15">
      <c r="A79" s="277"/>
      <c r="B79" s="96"/>
      <c r="C79" s="97"/>
      <c r="D79" s="98"/>
      <c r="E79" s="99"/>
      <c r="F79" s="96"/>
      <c r="G79" s="110"/>
      <c r="H79" s="87"/>
      <c r="I79" s="89"/>
      <c r="J79" s="89"/>
      <c r="K79" s="90"/>
      <c r="L79" s="90"/>
    </row>
    <row r="80" spans="1:12" ht="15">
      <c r="A80" s="277" t="str">
        <f t="shared" si="10"/>
        <v>Gabion Wall Type 3</v>
      </c>
      <c r="B80" s="96"/>
      <c r="C80" s="97"/>
      <c r="D80" s="98"/>
      <c r="E80" s="99"/>
      <c r="F80" s="96"/>
      <c r="G80" s="110"/>
      <c r="H80" s="87"/>
      <c r="I80" s="89"/>
      <c r="J80" s="89"/>
      <c r="K80" s="90"/>
      <c r="L80" s="90"/>
    </row>
    <row r="81" spans="1:18" ht="15">
      <c r="A81" s="277" t="str">
        <f t="shared" si="10"/>
        <v>~CS05</v>
      </c>
      <c r="B81" s="96">
        <f t="shared" si="10"/>
        <v>0</v>
      </c>
      <c r="C81" s="98">
        <f>'3Sheet1'!K29</f>
        <v>0</v>
      </c>
      <c r="D81" s="98"/>
      <c r="E81" s="99"/>
      <c r="F81" s="96">
        <f t="shared" si="11"/>
        <v>0</v>
      </c>
      <c r="G81" s="110">
        <f t="shared" si="12"/>
        <v>0</v>
      </c>
      <c r="H81" s="87" t="s">
        <v>146</v>
      </c>
      <c r="I81" s="89">
        <f t="shared" si="13"/>
        <v>0</v>
      </c>
      <c r="J81" s="255">
        <f t="shared" si="14"/>
        <v>0</v>
      </c>
      <c r="K81" s="90"/>
      <c r="L81" s="90"/>
    </row>
    <row r="82" spans="1:18" ht="15">
      <c r="A82" s="277" t="str">
        <f t="shared" si="10"/>
        <v>CS05-CS06</v>
      </c>
      <c r="B82" s="96">
        <f t="shared" si="10"/>
        <v>0</v>
      </c>
      <c r="C82" s="98">
        <f>'3Sheet1'!K30</f>
        <v>0</v>
      </c>
      <c r="D82" s="98"/>
      <c r="E82" s="99"/>
      <c r="F82" s="96">
        <f t="shared" si="11"/>
        <v>0</v>
      </c>
      <c r="G82" s="110">
        <f t="shared" si="12"/>
        <v>0</v>
      </c>
      <c r="H82" s="87" t="s">
        <v>146</v>
      </c>
      <c r="I82" s="89">
        <f t="shared" si="13"/>
        <v>0</v>
      </c>
      <c r="J82" s="255">
        <f t="shared" si="14"/>
        <v>0</v>
      </c>
      <c r="K82" s="90"/>
      <c r="L82" s="90"/>
    </row>
    <row r="83" spans="1:18" ht="15">
      <c r="A83" s="277" t="str">
        <f t="shared" si="10"/>
        <v>CS06~</v>
      </c>
      <c r="B83" s="96">
        <f t="shared" si="10"/>
        <v>0</v>
      </c>
      <c r="C83" s="98">
        <f>'3Sheet1'!K31</f>
        <v>0</v>
      </c>
      <c r="D83" s="98"/>
      <c r="E83" s="99"/>
      <c r="F83" s="96">
        <f t="shared" si="11"/>
        <v>0</v>
      </c>
      <c r="G83" s="110">
        <f t="shared" si="12"/>
        <v>0</v>
      </c>
      <c r="H83" s="87" t="s">
        <v>146</v>
      </c>
      <c r="I83" s="89">
        <f t="shared" si="13"/>
        <v>0</v>
      </c>
      <c r="J83" s="255">
        <f t="shared" si="14"/>
        <v>0</v>
      </c>
      <c r="K83" s="90"/>
      <c r="L83" s="90"/>
    </row>
    <row r="84" spans="1:18" ht="15">
      <c r="A84" s="277"/>
      <c r="B84" s="96"/>
      <c r="C84" s="98"/>
      <c r="D84" s="98"/>
      <c r="E84" s="99"/>
      <c r="F84" s="96"/>
      <c r="G84" s="110"/>
      <c r="H84" s="87"/>
      <c r="I84" s="89"/>
      <c r="J84" s="89"/>
      <c r="K84" s="90"/>
      <c r="L84" s="90"/>
    </row>
    <row r="85" spans="1:18" ht="15">
      <c r="A85" s="277" t="str">
        <f t="shared" si="10"/>
        <v>Gabion Wall Type 5</v>
      </c>
      <c r="B85" s="96"/>
      <c r="C85" s="98"/>
      <c r="D85" s="98"/>
      <c r="E85" s="99"/>
      <c r="F85" s="96"/>
      <c r="G85" s="110"/>
      <c r="H85" s="87"/>
      <c r="I85" s="89"/>
      <c r="J85" s="89"/>
      <c r="K85" s="90"/>
      <c r="L85" s="90"/>
    </row>
    <row r="86" spans="1:18" ht="15">
      <c r="A86" s="277" t="str">
        <f t="shared" si="10"/>
        <v>~CS05</v>
      </c>
      <c r="B86" s="96">
        <f t="shared" si="10"/>
        <v>0</v>
      </c>
      <c r="C86" s="98">
        <f>'3Sheet1'!K37</f>
        <v>0</v>
      </c>
      <c r="D86" s="98"/>
      <c r="E86" s="99"/>
      <c r="F86" s="96">
        <f t="shared" si="11"/>
        <v>0</v>
      </c>
      <c r="G86" s="110">
        <f t="shared" si="12"/>
        <v>0</v>
      </c>
      <c r="H86" s="87" t="s">
        <v>146</v>
      </c>
      <c r="I86" s="89">
        <f t="shared" si="13"/>
        <v>0</v>
      </c>
      <c r="J86" s="255">
        <f t="shared" si="14"/>
        <v>0</v>
      </c>
      <c r="K86" s="90"/>
      <c r="L86" s="90"/>
    </row>
    <row r="87" spans="1:18" ht="15">
      <c r="A87" s="277" t="str">
        <f t="shared" si="10"/>
        <v>CS05-CS06</v>
      </c>
      <c r="B87" s="96">
        <f t="shared" si="10"/>
        <v>0</v>
      </c>
      <c r="C87" s="98">
        <f>'3Sheet1'!K38</f>
        <v>0</v>
      </c>
      <c r="D87" s="98"/>
      <c r="E87" s="99"/>
      <c r="F87" s="96">
        <f t="shared" si="11"/>
        <v>0</v>
      </c>
      <c r="G87" s="110">
        <f t="shared" si="12"/>
        <v>0</v>
      </c>
      <c r="H87" s="87" t="s">
        <v>146</v>
      </c>
      <c r="I87" s="89">
        <f t="shared" si="13"/>
        <v>0</v>
      </c>
      <c r="J87" s="255">
        <f t="shared" si="14"/>
        <v>0</v>
      </c>
      <c r="K87" s="90"/>
      <c r="L87" s="90"/>
    </row>
    <row r="88" spans="1:18" ht="15">
      <c r="A88" s="277" t="str">
        <f t="shared" si="10"/>
        <v>CS06-CS07</v>
      </c>
      <c r="B88" s="96">
        <f t="shared" si="10"/>
        <v>0</v>
      </c>
      <c r="C88" s="98">
        <f>'3Sheet1'!K39</f>
        <v>0</v>
      </c>
      <c r="D88" s="98"/>
      <c r="E88" s="99"/>
      <c r="F88" s="96">
        <f t="shared" si="11"/>
        <v>0</v>
      </c>
      <c r="G88" s="110">
        <f t="shared" si="12"/>
        <v>0</v>
      </c>
      <c r="H88" s="87" t="s">
        <v>146</v>
      </c>
      <c r="I88" s="89">
        <f t="shared" si="13"/>
        <v>0</v>
      </c>
      <c r="J88" s="255">
        <f t="shared" si="14"/>
        <v>0</v>
      </c>
      <c r="K88" s="90"/>
      <c r="L88" s="90"/>
    </row>
    <row r="89" spans="1:18" ht="15">
      <c r="A89" s="277" t="str">
        <f t="shared" ref="A89:B90" si="15">A62</f>
        <v>CS07-CS08</v>
      </c>
      <c r="B89" s="96">
        <f t="shared" si="15"/>
        <v>0</v>
      </c>
      <c r="C89" s="98">
        <f>'3Sheet1'!K40</f>
        <v>0</v>
      </c>
      <c r="D89" s="98"/>
      <c r="E89" s="99"/>
      <c r="F89" s="96">
        <f t="shared" si="11"/>
        <v>0</v>
      </c>
      <c r="G89" s="110">
        <f t="shared" si="12"/>
        <v>0</v>
      </c>
      <c r="H89" s="87" t="s">
        <v>146</v>
      </c>
      <c r="I89" s="89">
        <f t="shared" si="13"/>
        <v>0</v>
      </c>
      <c r="J89" s="255">
        <f t="shared" si="14"/>
        <v>0</v>
      </c>
      <c r="K89" s="90"/>
      <c r="L89" s="90"/>
    </row>
    <row r="90" spans="1:18" ht="15">
      <c r="A90" s="277" t="str">
        <f t="shared" si="15"/>
        <v>CS08~</v>
      </c>
      <c r="B90" s="96">
        <f t="shared" si="15"/>
        <v>0</v>
      </c>
      <c r="C90" s="98">
        <f>'3Sheet1'!K41</f>
        <v>0</v>
      </c>
      <c r="D90" s="98"/>
      <c r="E90" s="99"/>
      <c r="F90" s="96">
        <f t="shared" si="11"/>
        <v>0</v>
      </c>
      <c r="G90" s="110">
        <f t="shared" si="12"/>
        <v>0</v>
      </c>
      <c r="H90" s="87" t="s">
        <v>146</v>
      </c>
      <c r="I90" s="89">
        <f t="shared" si="13"/>
        <v>0</v>
      </c>
      <c r="J90" s="255">
        <f t="shared" si="14"/>
        <v>0</v>
      </c>
      <c r="K90" s="90"/>
      <c r="L90" s="90"/>
    </row>
    <row r="91" spans="1:18" ht="15">
      <c r="A91" s="276"/>
      <c r="B91" s="96"/>
      <c r="C91" s="98"/>
      <c r="D91" s="98"/>
      <c r="E91" s="99"/>
      <c r="F91" s="96"/>
      <c r="G91" s="99"/>
      <c r="H91" s="99"/>
      <c r="I91" s="89"/>
      <c r="J91" s="253">
        <f>SUM(J73:J90)</f>
        <v>0</v>
      </c>
      <c r="K91" s="90"/>
      <c r="L91" s="90"/>
    </row>
    <row r="92" spans="1:18" ht="15">
      <c r="A92" s="276"/>
      <c r="B92" s="96"/>
      <c r="C92" s="98"/>
      <c r="D92" s="98"/>
      <c r="E92" s="99"/>
      <c r="F92" s="96"/>
      <c r="G92" s="99"/>
      <c r="H92" s="99"/>
      <c r="I92" s="89"/>
      <c r="J92" s="109"/>
      <c r="K92" s="90"/>
      <c r="L92" s="90"/>
    </row>
    <row r="93" spans="1:18" ht="15">
      <c r="A93" s="95"/>
      <c r="B93" s="96"/>
      <c r="C93" s="98"/>
      <c r="D93" s="98"/>
      <c r="E93" s="99"/>
      <c r="F93" s="96"/>
      <c r="G93" s="99"/>
      <c r="H93" s="99"/>
      <c r="I93" s="89"/>
      <c r="J93" s="109"/>
      <c r="K93" s="90"/>
      <c r="L93" s="90"/>
    </row>
    <row r="94" spans="1:18" ht="15">
      <c r="A94" s="654" t="s">
        <v>156</v>
      </c>
      <c r="B94" s="655"/>
      <c r="C94" s="655"/>
      <c r="D94" s="655"/>
      <c r="E94" s="655"/>
      <c r="F94" s="655"/>
      <c r="G94" s="655"/>
      <c r="H94" s="655"/>
      <c r="I94" s="655"/>
      <c r="J94" s="674"/>
      <c r="K94" s="90"/>
      <c r="L94" s="90"/>
    </row>
    <row r="95" spans="1:18" ht="15">
      <c r="A95" s="106" t="s">
        <v>155</v>
      </c>
      <c r="B95" s="86"/>
      <c r="C95" s="88"/>
      <c r="D95" s="88"/>
      <c r="E95" s="87"/>
      <c r="F95" s="86"/>
      <c r="G95" s="87"/>
      <c r="H95" s="87"/>
      <c r="I95" s="89"/>
      <c r="J95" s="89"/>
      <c r="K95" s="90"/>
      <c r="L95" s="90"/>
    </row>
    <row r="96" spans="1:18" ht="15">
      <c r="A96" s="279" t="str">
        <f>A72</f>
        <v>Gabion Wall Type 2</v>
      </c>
      <c r="B96" s="91"/>
      <c r="C96" s="137"/>
      <c r="D96" s="88"/>
      <c r="E96" s="87"/>
      <c r="F96" s="96"/>
      <c r="G96" s="110"/>
      <c r="H96" s="87"/>
      <c r="I96" s="89"/>
      <c r="J96" s="89"/>
      <c r="K96" s="90"/>
      <c r="L96" s="90"/>
      <c r="P96" s="1"/>
      <c r="Q96" s="1"/>
      <c r="R96" s="1"/>
    </row>
    <row r="97" spans="1:18" ht="15">
      <c r="A97" s="279" t="str">
        <f t="shared" ref="A97:B112" si="16">A73</f>
        <v>~CS08</v>
      </c>
      <c r="B97" s="91">
        <f>B73</f>
        <v>15.65</v>
      </c>
      <c r="C97" s="137">
        <f>'3Sheet1'!L20</f>
        <v>0</v>
      </c>
      <c r="D97" s="88"/>
      <c r="E97" s="87"/>
      <c r="F97" s="96">
        <f>PRODUCT(B97:E97)</f>
        <v>0</v>
      </c>
      <c r="G97" s="110">
        <f>F97</f>
        <v>0</v>
      </c>
      <c r="H97" s="87" t="s">
        <v>146</v>
      </c>
      <c r="I97" s="89">
        <f>G97*1.1</f>
        <v>0</v>
      </c>
      <c r="J97" s="255">
        <f>I97</f>
        <v>0</v>
      </c>
      <c r="K97" s="90"/>
      <c r="L97" s="90"/>
      <c r="P97" s="1"/>
      <c r="Q97" s="1"/>
      <c r="R97" s="1"/>
    </row>
    <row r="98" spans="1:18" ht="15">
      <c r="A98" s="279" t="str">
        <f t="shared" si="16"/>
        <v>CS08-CS10</v>
      </c>
      <c r="B98" s="91">
        <f t="shared" si="16"/>
        <v>19.600000000000001</v>
      </c>
      <c r="C98" s="137">
        <f>'3Sheet1'!L21</f>
        <v>0</v>
      </c>
      <c r="D98" s="88"/>
      <c r="E98" s="87"/>
      <c r="F98" s="96">
        <f t="shared" ref="F98:F114" si="17">PRODUCT(B98:E98)</f>
        <v>0</v>
      </c>
      <c r="G98" s="110">
        <f t="shared" ref="G98:G114" si="18">F98</f>
        <v>0</v>
      </c>
      <c r="H98" s="135" t="s">
        <v>146</v>
      </c>
      <c r="I98" s="89">
        <f t="shared" ref="I98:I114" si="19">G98*1.1</f>
        <v>0</v>
      </c>
      <c r="J98" s="255">
        <f t="shared" ref="J98:J114" si="20">I98</f>
        <v>0</v>
      </c>
      <c r="K98" s="90"/>
      <c r="L98" s="90"/>
      <c r="P98" s="1"/>
      <c r="Q98" s="1"/>
      <c r="R98" s="1"/>
    </row>
    <row r="99" spans="1:18" ht="15">
      <c r="A99" s="279" t="str">
        <f t="shared" si="16"/>
        <v>CS10-CS12</v>
      </c>
      <c r="B99" s="91">
        <f t="shared" si="16"/>
        <v>20.48</v>
      </c>
      <c r="C99" s="137">
        <f>'3Sheet1'!L22</f>
        <v>0</v>
      </c>
      <c r="D99" s="88"/>
      <c r="E99" s="87"/>
      <c r="F99" s="96">
        <f t="shared" si="17"/>
        <v>0</v>
      </c>
      <c r="G99" s="110">
        <f t="shared" si="18"/>
        <v>0</v>
      </c>
      <c r="H99" s="87" t="s">
        <v>146</v>
      </c>
      <c r="I99" s="89">
        <f t="shared" si="19"/>
        <v>0</v>
      </c>
      <c r="J99" s="255">
        <f t="shared" si="20"/>
        <v>0</v>
      </c>
      <c r="K99" s="90"/>
      <c r="L99" s="90"/>
      <c r="P99" s="1"/>
      <c r="Q99" s="1"/>
      <c r="R99" s="1"/>
    </row>
    <row r="100" spans="1:18" ht="15">
      <c r="A100" s="279" t="str">
        <f t="shared" si="16"/>
        <v>CS12-CS13</v>
      </c>
      <c r="B100" s="91">
        <f t="shared" si="16"/>
        <v>10.51</v>
      </c>
      <c r="C100" s="137">
        <f>'3Sheet1'!L23</f>
        <v>0</v>
      </c>
      <c r="D100" s="88"/>
      <c r="E100" s="87"/>
      <c r="F100" s="96">
        <f t="shared" si="17"/>
        <v>0</v>
      </c>
      <c r="G100" s="110">
        <f t="shared" si="18"/>
        <v>0</v>
      </c>
      <c r="H100" s="135" t="s">
        <v>146</v>
      </c>
      <c r="I100" s="89">
        <f t="shared" si="19"/>
        <v>0</v>
      </c>
      <c r="J100" s="255">
        <f t="shared" si="20"/>
        <v>0</v>
      </c>
      <c r="K100" s="90"/>
      <c r="L100" s="90"/>
      <c r="P100" s="1"/>
      <c r="Q100" s="1"/>
      <c r="R100" s="1"/>
    </row>
    <row r="101" spans="1:18" ht="15">
      <c r="A101" s="279"/>
      <c r="B101" s="91"/>
      <c r="C101" s="137"/>
      <c r="D101" s="88"/>
      <c r="E101" s="87"/>
      <c r="F101" s="96"/>
      <c r="G101" s="110"/>
      <c r="H101" s="87"/>
      <c r="I101" s="89"/>
      <c r="J101" s="89"/>
      <c r="K101" s="90"/>
      <c r="L101" s="90"/>
      <c r="P101" s="1"/>
      <c r="Q101" s="1"/>
      <c r="R101" s="1"/>
    </row>
    <row r="102" spans="1:18" ht="15">
      <c r="A102" s="279">
        <f t="shared" si="16"/>
        <v>0</v>
      </c>
      <c r="B102" s="91">
        <f t="shared" si="16"/>
        <v>0</v>
      </c>
      <c r="C102" s="137">
        <f>'3Sheet1'!L25</f>
        <v>0</v>
      </c>
      <c r="D102" s="88"/>
      <c r="E102" s="87"/>
      <c r="F102" s="96">
        <f t="shared" si="17"/>
        <v>0</v>
      </c>
      <c r="G102" s="110">
        <f t="shared" si="18"/>
        <v>0</v>
      </c>
      <c r="H102" s="135" t="s">
        <v>146</v>
      </c>
      <c r="I102" s="89">
        <f t="shared" si="19"/>
        <v>0</v>
      </c>
      <c r="J102" s="255">
        <f t="shared" si="20"/>
        <v>0</v>
      </c>
      <c r="K102" s="90"/>
      <c r="L102" s="90"/>
      <c r="P102" s="1"/>
      <c r="Q102" s="1"/>
      <c r="R102" s="1"/>
    </row>
    <row r="103" spans="1:18" ht="15">
      <c r="A103" s="279"/>
      <c r="B103" s="91"/>
      <c r="C103" s="137"/>
      <c r="D103" s="88"/>
      <c r="E103" s="87"/>
      <c r="F103" s="96"/>
      <c r="G103" s="110"/>
      <c r="H103" s="87" t="s">
        <v>146</v>
      </c>
      <c r="I103" s="89"/>
      <c r="J103" s="89"/>
      <c r="K103" s="90"/>
      <c r="L103" s="90"/>
      <c r="P103" s="1"/>
      <c r="Q103" s="1"/>
      <c r="R103" s="1"/>
    </row>
    <row r="104" spans="1:18" ht="15">
      <c r="A104" s="279" t="str">
        <f t="shared" si="16"/>
        <v>Gabion Wall Type 3</v>
      </c>
      <c r="B104" s="91"/>
      <c r="C104" s="137"/>
      <c r="D104" s="88"/>
      <c r="E104" s="87"/>
      <c r="F104" s="96"/>
      <c r="G104" s="110"/>
      <c r="H104" s="135" t="s">
        <v>146</v>
      </c>
      <c r="I104" s="89"/>
      <c r="J104" s="89"/>
      <c r="K104" s="90"/>
      <c r="L104" s="90"/>
      <c r="P104" s="1"/>
      <c r="Q104" s="1"/>
      <c r="R104" s="1"/>
    </row>
    <row r="105" spans="1:18" ht="15">
      <c r="A105" s="279" t="str">
        <f t="shared" si="16"/>
        <v>~CS05</v>
      </c>
      <c r="B105" s="91">
        <f t="shared" si="16"/>
        <v>0</v>
      </c>
      <c r="C105" s="137">
        <f>'3Sheet1'!L29</f>
        <v>0</v>
      </c>
      <c r="D105" s="88"/>
      <c r="E105" s="87"/>
      <c r="F105" s="96">
        <f t="shared" si="17"/>
        <v>0</v>
      </c>
      <c r="G105" s="110">
        <f t="shared" si="18"/>
        <v>0</v>
      </c>
      <c r="H105" s="87" t="s">
        <v>146</v>
      </c>
      <c r="I105" s="89">
        <f t="shared" si="19"/>
        <v>0</v>
      </c>
      <c r="J105" s="255">
        <f t="shared" si="20"/>
        <v>0</v>
      </c>
      <c r="K105" s="90"/>
      <c r="L105" s="90"/>
      <c r="P105" s="1"/>
      <c r="Q105" s="1"/>
      <c r="R105" s="1"/>
    </row>
    <row r="106" spans="1:18" ht="15">
      <c r="A106" s="279" t="str">
        <f t="shared" si="16"/>
        <v>CS05-CS06</v>
      </c>
      <c r="B106" s="91">
        <f t="shared" si="16"/>
        <v>0</v>
      </c>
      <c r="C106" s="137">
        <f>'3Sheet1'!L30</f>
        <v>0</v>
      </c>
      <c r="D106" s="88"/>
      <c r="E106" s="87"/>
      <c r="F106" s="96">
        <f t="shared" si="17"/>
        <v>0</v>
      </c>
      <c r="G106" s="110">
        <f t="shared" si="18"/>
        <v>0</v>
      </c>
      <c r="H106" s="135" t="s">
        <v>146</v>
      </c>
      <c r="I106" s="89">
        <f t="shared" si="19"/>
        <v>0</v>
      </c>
      <c r="J106" s="255">
        <f t="shared" si="20"/>
        <v>0</v>
      </c>
      <c r="K106" s="90"/>
      <c r="L106" s="90"/>
      <c r="P106" s="1"/>
      <c r="Q106" s="1"/>
      <c r="R106" s="1"/>
    </row>
    <row r="107" spans="1:18" ht="15">
      <c r="A107" s="279" t="str">
        <f t="shared" si="16"/>
        <v>CS06~</v>
      </c>
      <c r="B107" s="91">
        <f t="shared" si="16"/>
        <v>0</v>
      </c>
      <c r="C107" s="137">
        <f>'3Sheet1'!L31</f>
        <v>0</v>
      </c>
      <c r="D107" s="88"/>
      <c r="E107" s="87"/>
      <c r="F107" s="96">
        <f t="shared" si="17"/>
        <v>0</v>
      </c>
      <c r="G107" s="110">
        <f t="shared" si="18"/>
        <v>0</v>
      </c>
      <c r="H107" s="87" t="s">
        <v>146</v>
      </c>
      <c r="I107" s="89">
        <f t="shared" si="19"/>
        <v>0</v>
      </c>
      <c r="J107" s="255">
        <f t="shared" si="20"/>
        <v>0</v>
      </c>
      <c r="K107" s="90"/>
      <c r="L107" s="90"/>
      <c r="P107" s="1"/>
      <c r="Q107" s="1"/>
      <c r="R107" s="1"/>
    </row>
    <row r="108" spans="1:18" ht="15">
      <c r="A108" s="279"/>
      <c r="B108" s="91"/>
      <c r="C108" s="137"/>
      <c r="D108" s="88"/>
      <c r="E108" s="87"/>
      <c r="F108" s="96"/>
      <c r="G108" s="110"/>
      <c r="H108" s="135"/>
      <c r="I108" s="89"/>
      <c r="J108" s="89"/>
      <c r="K108" s="90"/>
      <c r="L108" s="90"/>
      <c r="P108" s="1"/>
      <c r="Q108" s="1"/>
      <c r="R108" s="1"/>
    </row>
    <row r="109" spans="1:18" ht="15">
      <c r="A109" s="279" t="str">
        <f t="shared" si="16"/>
        <v>Gabion Wall Type 5</v>
      </c>
      <c r="B109" s="91"/>
      <c r="C109" s="137"/>
      <c r="D109" s="88"/>
      <c r="E109" s="87"/>
      <c r="F109" s="96"/>
      <c r="G109" s="110"/>
      <c r="H109" s="87"/>
      <c r="I109" s="89"/>
      <c r="J109" s="89"/>
      <c r="K109" s="90"/>
      <c r="L109" s="90"/>
      <c r="P109" s="1"/>
      <c r="Q109" s="1"/>
      <c r="R109" s="1"/>
    </row>
    <row r="110" spans="1:18" ht="15">
      <c r="A110" s="279" t="str">
        <f t="shared" si="16"/>
        <v>~CS05</v>
      </c>
      <c r="B110" s="91">
        <f t="shared" si="16"/>
        <v>0</v>
      </c>
      <c r="C110" s="137">
        <f>'3Sheet1'!L37</f>
        <v>0</v>
      </c>
      <c r="D110" s="88"/>
      <c r="E110" s="87"/>
      <c r="F110" s="96">
        <f t="shared" si="17"/>
        <v>0</v>
      </c>
      <c r="G110" s="110">
        <f t="shared" si="18"/>
        <v>0</v>
      </c>
      <c r="H110" s="135" t="s">
        <v>146</v>
      </c>
      <c r="I110" s="89">
        <f t="shared" si="19"/>
        <v>0</v>
      </c>
      <c r="J110" s="255">
        <f t="shared" si="20"/>
        <v>0</v>
      </c>
      <c r="K110" s="90"/>
      <c r="L110" s="90"/>
      <c r="P110" s="1"/>
      <c r="Q110" s="1"/>
      <c r="R110" s="1"/>
    </row>
    <row r="111" spans="1:18" ht="15">
      <c r="A111" s="279" t="str">
        <f t="shared" si="16"/>
        <v>CS05-CS06</v>
      </c>
      <c r="B111" s="91">
        <f t="shared" si="16"/>
        <v>0</v>
      </c>
      <c r="C111" s="137">
        <f>'3Sheet1'!L38</f>
        <v>0</v>
      </c>
      <c r="D111" s="88"/>
      <c r="E111" s="87"/>
      <c r="F111" s="96">
        <f t="shared" si="17"/>
        <v>0</v>
      </c>
      <c r="G111" s="110">
        <f t="shared" si="18"/>
        <v>0</v>
      </c>
      <c r="H111" s="87" t="s">
        <v>146</v>
      </c>
      <c r="I111" s="89">
        <f t="shared" si="19"/>
        <v>0</v>
      </c>
      <c r="J111" s="255">
        <f t="shared" si="20"/>
        <v>0</v>
      </c>
      <c r="K111" s="90"/>
      <c r="L111" s="90"/>
      <c r="P111" s="1"/>
      <c r="Q111" s="1"/>
      <c r="R111" s="1"/>
    </row>
    <row r="112" spans="1:18" ht="15">
      <c r="A112" s="279" t="str">
        <f t="shared" si="16"/>
        <v>CS06-CS07</v>
      </c>
      <c r="B112" s="91">
        <f t="shared" si="16"/>
        <v>0</v>
      </c>
      <c r="C112" s="137">
        <f>'3Sheet1'!L39</f>
        <v>0</v>
      </c>
      <c r="D112" s="88"/>
      <c r="E112" s="87"/>
      <c r="F112" s="96">
        <f t="shared" si="17"/>
        <v>0</v>
      </c>
      <c r="G112" s="110">
        <f t="shared" si="18"/>
        <v>0</v>
      </c>
      <c r="H112" s="135" t="s">
        <v>146</v>
      </c>
      <c r="I112" s="89">
        <f t="shared" si="19"/>
        <v>0</v>
      </c>
      <c r="J112" s="255">
        <f t="shared" si="20"/>
        <v>0</v>
      </c>
      <c r="K112" s="90"/>
      <c r="L112" s="90"/>
      <c r="P112" s="1"/>
      <c r="Q112" s="1"/>
      <c r="R112" s="1"/>
    </row>
    <row r="113" spans="1:18" ht="15">
      <c r="A113" s="279" t="str">
        <f t="shared" ref="A113:B114" si="21">A89</f>
        <v>CS07-CS08</v>
      </c>
      <c r="B113" s="91">
        <f t="shared" si="21"/>
        <v>0</v>
      </c>
      <c r="C113" s="137">
        <f>'3Sheet1'!L40</f>
        <v>0</v>
      </c>
      <c r="D113" s="88"/>
      <c r="E113" s="87"/>
      <c r="F113" s="96">
        <f t="shared" si="17"/>
        <v>0</v>
      </c>
      <c r="G113" s="110">
        <f t="shared" si="18"/>
        <v>0</v>
      </c>
      <c r="H113" s="87" t="s">
        <v>146</v>
      </c>
      <c r="I113" s="89">
        <f t="shared" si="19"/>
        <v>0</v>
      </c>
      <c r="J113" s="255">
        <f t="shared" si="20"/>
        <v>0</v>
      </c>
      <c r="K113" s="90"/>
      <c r="L113" s="90"/>
      <c r="P113" s="243"/>
      <c r="Q113" s="1"/>
      <c r="R113" s="1"/>
    </row>
    <row r="114" spans="1:18" ht="15">
      <c r="A114" s="279" t="str">
        <f t="shared" si="21"/>
        <v>CS08~</v>
      </c>
      <c r="B114" s="91">
        <f t="shared" si="21"/>
        <v>0</v>
      </c>
      <c r="C114" s="137">
        <f>'3Sheet1'!L41</f>
        <v>0</v>
      </c>
      <c r="D114" s="88"/>
      <c r="E114" s="87"/>
      <c r="F114" s="96">
        <f t="shared" si="17"/>
        <v>0</v>
      </c>
      <c r="G114" s="110">
        <f t="shared" si="18"/>
        <v>0</v>
      </c>
      <c r="H114" s="135" t="s">
        <v>146</v>
      </c>
      <c r="I114" s="89">
        <f t="shared" si="19"/>
        <v>0</v>
      </c>
      <c r="J114" s="255">
        <f t="shared" si="20"/>
        <v>0</v>
      </c>
      <c r="K114" s="90"/>
      <c r="L114" s="90"/>
      <c r="P114" s="243"/>
      <c r="Q114" s="1"/>
      <c r="R114" s="1"/>
    </row>
    <row r="115" spans="1:18" ht="15">
      <c r="A115" s="280"/>
      <c r="B115" s="96"/>
      <c r="C115" s="88"/>
      <c r="D115" s="88"/>
      <c r="E115" s="87"/>
      <c r="F115" s="96"/>
      <c r="G115" s="110"/>
      <c r="H115" s="135"/>
      <c r="I115" s="89"/>
      <c r="J115" s="253">
        <f>SUM(J97:J114)</f>
        <v>0</v>
      </c>
      <c r="K115" s="90"/>
      <c r="L115" s="90"/>
      <c r="P115" s="243"/>
      <c r="Q115" s="1"/>
      <c r="R115" s="1"/>
    </row>
    <row r="116" spans="1:18" ht="15">
      <c r="A116" s="278"/>
      <c r="B116" s="130"/>
      <c r="C116" s="88"/>
      <c r="D116" s="88"/>
      <c r="E116" s="87"/>
      <c r="F116" s="96"/>
      <c r="G116" s="110"/>
      <c r="H116" s="87"/>
      <c r="I116" s="89"/>
      <c r="J116" s="89"/>
      <c r="K116" s="90"/>
      <c r="L116" s="90"/>
      <c r="P116" s="243"/>
      <c r="Q116" s="1"/>
      <c r="R116" s="1"/>
    </row>
    <row r="117" spans="1:18" ht="15">
      <c r="A117" s="659"/>
      <c r="B117" s="660"/>
      <c r="C117" s="660"/>
      <c r="D117" s="660"/>
      <c r="E117" s="660"/>
      <c r="F117" s="660"/>
      <c r="G117" s="660"/>
      <c r="H117" s="660"/>
      <c r="I117" s="660"/>
      <c r="J117" s="661"/>
      <c r="L117" s="90"/>
      <c r="P117" s="1"/>
      <c r="Q117" s="1"/>
      <c r="R117" s="1"/>
    </row>
    <row r="118" spans="1:18" ht="15">
      <c r="A118" s="656" t="s">
        <v>157</v>
      </c>
      <c r="B118" s="657"/>
      <c r="C118" s="657"/>
      <c r="D118" s="657"/>
      <c r="E118" s="657"/>
      <c r="F118" s="657"/>
      <c r="G118" s="657"/>
      <c r="H118" s="657"/>
      <c r="I118" s="657"/>
      <c r="J118" s="658"/>
      <c r="L118" s="90"/>
    </row>
    <row r="119" spans="1:18" ht="15">
      <c r="A119" s="651"/>
      <c r="B119" s="652"/>
      <c r="C119" s="652"/>
      <c r="D119" s="652"/>
      <c r="E119" s="652"/>
      <c r="F119" s="653"/>
      <c r="G119" s="83"/>
      <c r="H119" s="84"/>
      <c r="I119" s="83"/>
      <c r="J119" s="83"/>
    </row>
    <row r="120" spans="1:18" ht="15">
      <c r="A120" s="85"/>
      <c r="B120" s="91"/>
      <c r="C120" s="107"/>
      <c r="D120" s="111"/>
      <c r="E120" s="112"/>
      <c r="F120" s="91"/>
      <c r="G120" s="113"/>
      <c r="H120" s="108"/>
      <c r="I120" s="89"/>
      <c r="J120" s="109"/>
      <c r="L120" s="114"/>
    </row>
    <row r="121" spans="1:18" s="81" customFormat="1" ht="30" customHeight="1">
      <c r="A121" s="95"/>
      <c r="B121" s="115"/>
      <c r="C121" s="116"/>
      <c r="D121" s="111"/>
      <c r="E121" s="112"/>
      <c r="F121" s="117"/>
      <c r="G121" s="118"/>
      <c r="H121" s="87"/>
      <c r="I121" s="119"/>
      <c r="J121" s="119"/>
    </row>
    <row r="122" spans="1:18" ht="15">
      <c r="A122" s="651"/>
      <c r="B122" s="652"/>
      <c r="C122" s="652"/>
      <c r="D122" s="652"/>
      <c r="E122" s="652"/>
      <c r="F122" s="653"/>
      <c r="G122" s="83"/>
      <c r="H122" s="84"/>
      <c r="I122" s="83"/>
      <c r="J122" s="83"/>
    </row>
    <row r="123" spans="1:18" ht="15">
      <c r="A123" s="656" t="s">
        <v>320</v>
      </c>
      <c r="B123" s="657"/>
      <c r="C123" s="657"/>
      <c r="D123" s="657"/>
      <c r="E123" s="657"/>
      <c r="F123" s="657"/>
      <c r="G123" s="657"/>
      <c r="H123" s="657"/>
      <c r="I123" s="657"/>
      <c r="J123" s="658"/>
      <c r="L123" s="90"/>
    </row>
    <row r="124" spans="1:18" ht="15">
      <c r="A124" s="106" t="s">
        <v>341</v>
      </c>
      <c r="B124" s="86"/>
      <c r="C124" s="88"/>
      <c r="D124" s="88"/>
      <c r="E124" s="87"/>
      <c r="F124" s="86"/>
      <c r="G124" s="87"/>
      <c r="H124" s="87"/>
      <c r="I124" s="89"/>
      <c r="J124" s="89"/>
      <c r="L124" s="90"/>
    </row>
    <row r="125" spans="1:18" ht="15">
      <c r="A125" s="95" t="s">
        <v>8</v>
      </c>
      <c r="B125" s="96">
        <f>'3Sheet1'!$C$12</f>
        <v>0</v>
      </c>
      <c r="C125" s="88">
        <v>4.5</v>
      </c>
      <c r="D125" s="88"/>
      <c r="E125" s="87"/>
      <c r="F125" s="96">
        <f>PRODUCT(B125:E125)</f>
        <v>0</v>
      </c>
      <c r="G125" s="110">
        <f>F125</f>
        <v>0</v>
      </c>
      <c r="H125" s="87" t="s">
        <v>146</v>
      </c>
      <c r="I125" s="89">
        <f>G125*1.1</f>
        <v>0</v>
      </c>
      <c r="J125" s="253">
        <f>I125</f>
        <v>0</v>
      </c>
      <c r="L125" s="90"/>
    </row>
    <row r="126" spans="1:18" ht="15">
      <c r="A126" s="95" t="s">
        <v>308</v>
      </c>
      <c r="B126" s="96">
        <f>'3Sheet1'!$C$12</f>
        <v>0</v>
      </c>
      <c r="C126" s="88">
        <v>1</v>
      </c>
      <c r="D126" s="88"/>
      <c r="E126" s="87"/>
      <c r="F126" s="96">
        <f>PRODUCT(B126:E126)</f>
        <v>0</v>
      </c>
      <c r="G126" s="110">
        <f>F126</f>
        <v>0</v>
      </c>
      <c r="H126" s="87" t="s">
        <v>146</v>
      </c>
      <c r="I126" s="89">
        <f>G126*1.1</f>
        <v>0</v>
      </c>
      <c r="J126" s="253">
        <f>I126</f>
        <v>0</v>
      </c>
      <c r="L126" s="90"/>
    </row>
    <row r="127" spans="1:18" ht="15">
      <c r="A127" s="95" t="s">
        <v>311</v>
      </c>
      <c r="B127" s="96">
        <f>'3Sheet1'!$C$12</f>
        <v>0</v>
      </c>
      <c r="C127" s="88">
        <v>8.1999999999999993</v>
      </c>
      <c r="D127" s="88"/>
      <c r="E127" s="87"/>
      <c r="F127" s="96">
        <f>PRODUCT(B127:E127)</f>
        <v>0</v>
      </c>
      <c r="G127" s="110">
        <f>F127</f>
        <v>0</v>
      </c>
      <c r="H127" s="87" t="s">
        <v>146</v>
      </c>
      <c r="I127" s="89">
        <f>G127*1.1</f>
        <v>0</v>
      </c>
      <c r="J127" s="253">
        <f>I127</f>
        <v>0</v>
      </c>
      <c r="L127" s="90"/>
    </row>
    <row r="128" spans="1:18" ht="15">
      <c r="A128" s="92"/>
      <c r="B128" s="86"/>
      <c r="C128" s="88"/>
      <c r="D128" s="88"/>
      <c r="E128" s="87"/>
      <c r="F128" s="96"/>
      <c r="G128" s="99"/>
      <c r="H128" s="99"/>
      <c r="I128" s="89"/>
      <c r="J128" s="109"/>
      <c r="L128" s="90"/>
    </row>
    <row r="129" spans="1:12" ht="15">
      <c r="A129" s="296" t="s">
        <v>342</v>
      </c>
      <c r="B129" s="96"/>
      <c r="C129" s="88"/>
      <c r="D129" s="88"/>
      <c r="E129" s="87"/>
      <c r="F129" s="96"/>
      <c r="G129" s="110"/>
      <c r="H129" s="87"/>
      <c r="I129" s="89"/>
      <c r="J129" s="109"/>
      <c r="L129" s="90"/>
    </row>
    <row r="130" spans="1:12" ht="15">
      <c r="A130" s="95" t="s">
        <v>8</v>
      </c>
      <c r="B130" s="96">
        <f>'3Sheet1'!$C$18</f>
        <v>0</v>
      </c>
      <c r="C130" s="88">
        <v>8.4</v>
      </c>
      <c r="D130" s="88"/>
      <c r="E130" s="87"/>
      <c r="F130" s="96">
        <f>PRODUCT(B130:E130)</f>
        <v>0</v>
      </c>
      <c r="G130" s="110">
        <f>F130</f>
        <v>0</v>
      </c>
      <c r="H130" s="87" t="s">
        <v>146</v>
      </c>
      <c r="I130" s="89">
        <f>G130*1.1</f>
        <v>0</v>
      </c>
      <c r="J130" s="253">
        <f>I130</f>
        <v>0</v>
      </c>
      <c r="L130" s="90"/>
    </row>
    <row r="131" spans="1:12" ht="15">
      <c r="A131" s="95" t="s">
        <v>308</v>
      </c>
      <c r="B131" s="96">
        <f>'3Sheet1'!$C$18</f>
        <v>0</v>
      </c>
      <c r="C131" s="88">
        <v>1.75</v>
      </c>
      <c r="D131" s="88"/>
      <c r="E131" s="87"/>
      <c r="F131" s="96">
        <f>PRODUCT(B131:E131)</f>
        <v>0</v>
      </c>
      <c r="G131" s="110">
        <f>F131</f>
        <v>0</v>
      </c>
      <c r="H131" s="87" t="s">
        <v>146</v>
      </c>
      <c r="I131" s="89">
        <f>G131*1.1</f>
        <v>0</v>
      </c>
      <c r="J131" s="253">
        <f>I131</f>
        <v>0</v>
      </c>
      <c r="L131" s="90"/>
    </row>
    <row r="132" spans="1:12" ht="15">
      <c r="A132" s="95" t="s">
        <v>311</v>
      </c>
      <c r="B132" s="96">
        <f>'3Sheet1'!$C$18</f>
        <v>0</v>
      </c>
      <c r="C132" s="88">
        <v>11.2</v>
      </c>
      <c r="D132" s="88"/>
      <c r="E132" s="87"/>
      <c r="F132" s="96">
        <f>PRODUCT(B132:E132)</f>
        <v>0</v>
      </c>
      <c r="G132" s="110">
        <f>F132</f>
        <v>0</v>
      </c>
      <c r="H132" s="87" t="s">
        <v>146</v>
      </c>
      <c r="I132" s="89">
        <f>G132*1.1</f>
        <v>0</v>
      </c>
      <c r="J132" s="253">
        <f>I132</f>
        <v>0</v>
      </c>
      <c r="L132" s="90"/>
    </row>
    <row r="133" spans="1:12" ht="15">
      <c r="A133" s="92"/>
      <c r="B133" s="86"/>
      <c r="C133" s="88"/>
      <c r="D133" s="88"/>
      <c r="E133" s="87"/>
      <c r="F133" s="96"/>
      <c r="G133" s="99"/>
      <c r="H133" s="99"/>
      <c r="I133" s="89"/>
      <c r="J133" s="109"/>
      <c r="L133" s="90"/>
    </row>
    <row r="134" spans="1:12" ht="15">
      <c r="A134" s="296" t="s">
        <v>343</v>
      </c>
      <c r="B134" s="96"/>
      <c r="C134" s="88"/>
      <c r="D134" s="88"/>
      <c r="E134" s="87"/>
      <c r="F134" s="96"/>
      <c r="G134" s="110"/>
      <c r="H134" s="87"/>
      <c r="I134" s="89"/>
      <c r="J134" s="109"/>
      <c r="L134" s="90"/>
    </row>
    <row r="135" spans="1:12" ht="15">
      <c r="A135" s="95" t="s">
        <v>8</v>
      </c>
      <c r="B135" s="96">
        <f>'3Sheet1'!$C$24</f>
        <v>0</v>
      </c>
      <c r="C135" s="88">
        <v>2.5</v>
      </c>
      <c r="D135" s="88"/>
      <c r="E135" s="87"/>
      <c r="F135" s="96">
        <f>PRODUCT(B135:E135)</f>
        <v>0</v>
      </c>
      <c r="G135" s="110">
        <f>F135</f>
        <v>0</v>
      </c>
      <c r="H135" s="87" t="s">
        <v>146</v>
      </c>
      <c r="I135" s="89">
        <f>G135*1.1</f>
        <v>0</v>
      </c>
      <c r="J135" s="253">
        <f>I135</f>
        <v>0</v>
      </c>
      <c r="L135" s="90"/>
    </row>
    <row r="136" spans="1:12" ht="15">
      <c r="A136" s="95" t="s">
        <v>308</v>
      </c>
      <c r="B136" s="96">
        <f>'3Sheet1'!$C$24</f>
        <v>0</v>
      </c>
      <c r="C136" s="88">
        <v>0.82</v>
      </c>
      <c r="D136" s="88"/>
      <c r="E136" s="87"/>
      <c r="F136" s="96">
        <f>PRODUCT(B136:E136)</f>
        <v>0</v>
      </c>
      <c r="G136" s="110">
        <f>F136</f>
        <v>0</v>
      </c>
      <c r="H136" s="87" t="s">
        <v>146</v>
      </c>
      <c r="I136" s="89">
        <f>G136*1.1</f>
        <v>0</v>
      </c>
      <c r="J136" s="253">
        <f>I136</f>
        <v>0</v>
      </c>
      <c r="L136" s="90"/>
    </row>
    <row r="137" spans="1:12" ht="15">
      <c r="A137" s="95" t="s">
        <v>311</v>
      </c>
      <c r="B137" s="96">
        <f>'3Sheet1'!$C$24</f>
        <v>0</v>
      </c>
      <c r="C137" s="88">
        <v>5.95</v>
      </c>
      <c r="D137" s="88"/>
      <c r="E137" s="87"/>
      <c r="F137" s="96">
        <f>PRODUCT(B137:E137)</f>
        <v>0</v>
      </c>
      <c r="G137" s="110">
        <f>F137</f>
        <v>0</v>
      </c>
      <c r="H137" s="87" t="s">
        <v>146</v>
      </c>
      <c r="I137" s="89">
        <f>G137*1.1</f>
        <v>0</v>
      </c>
      <c r="J137" s="253">
        <f>I137</f>
        <v>0</v>
      </c>
      <c r="L137" s="90"/>
    </row>
    <row r="138" spans="1:12" ht="15">
      <c r="A138" s="92"/>
      <c r="B138" s="86"/>
      <c r="C138" s="88"/>
      <c r="D138" s="88"/>
      <c r="E138" s="87"/>
      <c r="F138" s="96"/>
      <c r="G138" s="99"/>
      <c r="H138" s="99"/>
      <c r="I138" s="89"/>
      <c r="J138" s="109"/>
      <c r="L138" s="90"/>
    </row>
    <row r="139" spans="1:12" ht="15">
      <c r="A139" s="95"/>
      <c r="B139" s="96"/>
      <c r="C139" s="88"/>
      <c r="D139" s="88"/>
      <c r="E139" s="87"/>
      <c r="F139" s="96"/>
      <c r="G139" s="110"/>
      <c r="H139" s="87"/>
      <c r="I139" s="89"/>
      <c r="J139" s="109"/>
      <c r="L139" s="90"/>
    </row>
    <row r="140" spans="1:12" ht="15">
      <c r="A140" s="95"/>
      <c r="B140" s="96"/>
      <c r="C140" s="88"/>
      <c r="D140" s="88"/>
      <c r="E140" s="87"/>
      <c r="F140" s="96"/>
      <c r="G140" s="110"/>
      <c r="H140" s="87"/>
      <c r="I140" s="89"/>
      <c r="J140" s="109"/>
      <c r="L140" s="90"/>
    </row>
    <row r="141" spans="1:12" ht="15">
      <c r="A141" s="95"/>
      <c r="B141" s="96"/>
      <c r="C141" s="88"/>
      <c r="D141" s="88"/>
      <c r="E141" s="87"/>
      <c r="F141" s="96"/>
      <c r="G141" s="110"/>
      <c r="H141" s="87"/>
      <c r="I141" s="89"/>
      <c r="J141" s="89"/>
      <c r="L141" s="90"/>
    </row>
    <row r="142" spans="1:12" ht="30">
      <c r="A142" s="121"/>
      <c r="B142" s="122" t="s">
        <v>158</v>
      </c>
      <c r="C142" s="122" t="s">
        <v>138</v>
      </c>
      <c r="D142" s="122" t="s">
        <v>1</v>
      </c>
      <c r="E142" s="123" t="s">
        <v>159</v>
      </c>
      <c r="F142" s="122" t="s">
        <v>160</v>
      </c>
      <c r="G142" s="122"/>
      <c r="H142" s="122"/>
      <c r="I142" s="122"/>
      <c r="J142" s="122"/>
      <c r="L142" s="114"/>
    </row>
    <row r="143" spans="1:12" ht="15">
      <c r="A143" s="651" t="s">
        <v>161</v>
      </c>
      <c r="B143" s="652"/>
      <c r="C143" s="652"/>
      <c r="D143" s="652"/>
      <c r="E143" s="652"/>
      <c r="F143" s="653"/>
      <c r="G143" s="83"/>
      <c r="H143" s="84"/>
      <c r="I143" s="83"/>
    </row>
    <row r="144" spans="1:12" ht="15">
      <c r="A144" s="124"/>
      <c r="B144" s="107"/>
      <c r="C144" s="108"/>
      <c r="D144" s="107"/>
      <c r="E144" s="108"/>
      <c r="F144" s="91"/>
      <c r="G144" s="111"/>
      <c r="H144" s="108"/>
      <c r="I144" s="111"/>
      <c r="J144" s="83"/>
      <c r="L144" s="114"/>
    </row>
    <row r="145" spans="1:12" ht="15">
      <c r="A145" s="124"/>
      <c r="B145" s="107"/>
      <c r="C145" s="108"/>
      <c r="D145" s="107"/>
      <c r="E145" s="108"/>
      <c r="F145" s="91"/>
      <c r="G145" s="111"/>
      <c r="H145" s="108"/>
      <c r="I145" s="111"/>
      <c r="J145" s="101"/>
      <c r="L145" s="114"/>
    </row>
    <row r="146" spans="1:12" ht="15">
      <c r="A146" s="651" t="s">
        <v>162</v>
      </c>
      <c r="B146" s="652"/>
      <c r="C146" s="652"/>
      <c r="D146" s="652"/>
      <c r="E146" s="652"/>
      <c r="F146" s="653"/>
      <c r="G146" s="83"/>
      <c r="H146" s="84"/>
      <c r="I146" s="83"/>
      <c r="J146" s="101"/>
    </row>
    <row r="147" spans="1:12" ht="15">
      <c r="A147" s="85"/>
      <c r="B147" s="91"/>
      <c r="C147" s="108"/>
      <c r="D147" s="107"/>
      <c r="E147" s="108"/>
      <c r="F147" s="91"/>
      <c r="G147" s="100"/>
      <c r="H147" s="108"/>
      <c r="I147" s="100"/>
      <c r="J147" s="83"/>
      <c r="L147" s="90"/>
    </row>
    <row r="148" spans="1:12" ht="15">
      <c r="A148" s="85"/>
      <c r="B148" s="91"/>
      <c r="C148" s="108"/>
      <c r="D148" s="107"/>
      <c r="E148" s="108"/>
      <c r="F148" s="91"/>
      <c r="G148" s="100"/>
      <c r="H148" s="108"/>
      <c r="I148" s="100"/>
      <c r="J148" s="101"/>
      <c r="L148" s="90"/>
    </row>
    <row r="149" spans="1:12" ht="24.9" customHeight="1">
      <c r="A149" s="651" t="s">
        <v>163</v>
      </c>
      <c r="B149" s="652"/>
      <c r="C149" s="652"/>
      <c r="D149" s="652"/>
      <c r="E149" s="652"/>
      <c r="F149" s="653"/>
      <c r="G149" s="83"/>
      <c r="H149" s="84"/>
      <c r="I149" s="83"/>
      <c r="J149" s="101"/>
    </row>
    <row r="150" spans="1:12" ht="15">
      <c r="A150" s="85"/>
      <c r="B150" s="125"/>
      <c r="C150" s="111"/>
      <c r="D150" s="111"/>
      <c r="E150" s="125"/>
      <c r="F150" s="91"/>
      <c r="G150" s="108"/>
      <c r="H150" s="108"/>
      <c r="I150" s="100"/>
      <c r="J150" s="83"/>
    </row>
    <row r="151" spans="1:12" ht="15">
      <c r="A151" s="85"/>
      <c r="B151" s="125"/>
      <c r="C151" s="111"/>
      <c r="D151" s="111"/>
      <c r="E151" s="125"/>
      <c r="F151" s="91"/>
      <c r="G151" s="108"/>
      <c r="H151" s="108"/>
      <c r="I151" s="100"/>
      <c r="J151" s="109"/>
      <c r="L151" s="90"/>
    </row>
    <row r="152" spans="1:12" ht="15">
      <c r="A152" s="232" t="s">
        <v>164</v>
      </c>
      <c r="B152" s="233"/>
      <c r="C152" s="233"/>
      <c r="D152" s="233"/>
      <c r="E152" s="233"/>
      <c r="F152" s="233"/>
      <c r="G152" s="233"/>
      <c r="H152" s="233"/>
      <c r="I152" s="233"/>
      <c r="J152" s="234"/>
      <c r="L152" s="114"/>
    </row>
    <row r="153" spans="1:12" ht="24.9" customHeight="1">
      <c r="A153" s="651"/>
      <c r="B153" s="652"/>
      <c r="C153" s="652"/>
      <c r="D153" s="652"/>
      <c r="E153" s="652"/>
      <c r="F153" s="653"/>
      <c r="G153" s="83"/>
      <c r="H153" s="84"/>
      <c r="I153" s="83"/>
    </row>
    <row r="154" spans="1:12" ht="15">
      <c r="A154" s="85"/>
      <c r="B154" s="125"/>
      <c r="C154" s="108"/>
      <c r="D154" s="107"/>
      <c r="E154" s="108"/>
      <c r="F154" s="91"/>
      <c r="G154" s="108"/>
      <c r="H154" s="108"/>
      <c r="I154" s="100"/>
      <c r="J154" s="83"/>
      <c r="L154" s="90"/>
    </row>
    <row r="155" spans="1:12" ht="15">
      <c r="A155" s="126"/>
      <c r="B155" s="127"/>
      <c r="C155" s="128"/>
      <c r="D155" s="129"/>
      <c r="E155" s="128"/>
      <c r="F155" s="130"/>
      <c r="G155" s="128"/>
      <c r="H155" s="128"/>
      <c r="I155" s="131"/>
      <c r="J155" s="131"/>
      <c r="L155" s="90"/>
    </row>
    <row r="156" spans="1:12" ht="12.75" customHeight="1">
      <c r="A156" s="235" t="s">
        <v>165</v>
      </c>
      <c r="B156" s="236"/>
      <c r="C156" s="236"/>
      <c r="D156" s="236"/>
      <c r="E156" s="236"/>
      <c r="F156" s="236"/>
      <c r="G156" s="236"/>
      <c r="H156" s="236"/>
      <c r="I156" s="236"/>
      <c r="J156" s="237"/>
      <c r="L156" s="90"/>
    </row>
    <row r="157" spans="1:12" ht="15">
      <c r="A157" s="654" t="s">
        <v>166</v>
      </c>
      <c r="B157" s="655"/>
      <c r="C157" s="655"/>
      <c r="D157" s="655"/>
      <c r="E157" s="655"/>
      <c r="F157" s="655"/>
      <c r="G157" s="655"/>
      <c r="H157" s="655"/>
      <c r="I157" s="132"/>
      <c r="J157" s="133"/>
      <c r="L157" s="90"/>
    </row>
    <row r="158" spans="1:12" ht="15">
      <c r="A158" s="297" t="s">
        <v>167</v>
      </c>
      <c r="B158" s="91"/>
      <c r="C158" s="99"/>
      <c r="D158" s="88"/>
      <c r="E158" s="87"/>
      <c r="F158" s="86"/>
      <c r="G158" s="87"/>
      <c r="H158" s="87"/>
      <c r="I158" s="89"/>
      <c r="J158" s="109"/>
      <c r="L158" s="90"/>
    </row>
    <row r="159" spans="1:12" ht="15">
      <c r="A159" s="298" t="str">
        <f>'3Sheet1'!F3</f>
        <v>~CS08</v>
      </c>
      <c r="B159" s="91">
        <f>'3Sheet1'!H3</f>
        <v>15.65</v>
      </c>
      <c r="C159" s="110">
        <f>'3Sheet1'!J3</f>
        <v>11.18</v>
      </c>
      <c r="D159" s="88"/>
      <c r="E159" s="87"/>
      <c r="F159" s="86">
        <f>PRODUCT(B159:E159)</f>
        <v>174.96700000000001</v>
      </c>
      <c r="G159" s="87"/>
      <c r="H159" s="87" t="s">
        <v>7</v>
      </c>
      <c r="I159" s="89">
        <f>F159*1.1</f>
        <v>192.46370000000002</v>
      </c>
      <c r="J159" s="255">
        <f>I159</f>
        <v>192.46370000000002</v>
      </c>
      <c r="L159" s="90"/>
    </row>
    <row r="160" spans="1:12" ht="15">
      <c r="A160" s="298" t="str">
        <f>'3Sheet1'!F4</f>
        <v>CS08-CS10</v>
      </c>
      <c r="B160" s="91">
        <f>'3Sheet1'!H4</f>
        <v>19.600000000000001</v>
      </c>
      <c r="C160" s="110">
        <f>'3Sheet1'!J4</f>
        <v>10.14</v>
      </c>
      <c r="D160" s="88"/>
      <c r="E160" s="87"/>
      <c r="F160" s="86">
        <f t="shared" ref="F160:F169" si="22">PRODUCT(B160:E160)</f>
        <v>198.74400000000003</v>
      </c>
      <c r="G160" s="87"/>
      <c r="H160" s="87" t="s">
        <v>7</v>
      </c>
      <c r="I160" s="89">
        <f t="shared" ref="I160:I169" si="23">F160*1.1</f>
        <v>218.61840000000004</v>
      </c>
      <c r="J160" s="255">
        <f t="shared" ref="J160:J169" si="24">I160</f>
        <v>218.61840000000004</v>
      </c>
      <c r="L160" s="90"/>
    </row>
    <row r="161" spans="1:12" ht="15">
      <c r="A161" s="298" t="str">
        <f>'3Sheet1'!F5</f>
        <v>CS10-CS12</v>
      </c>
      <c r="B161" s="91">
        <f>'3Sheet1'!H5</f>
        <v>20.48</v>
      </c>
      <c r="C161" s="110">
        <f>'3Sheet1'!J5</f>
        <v>10.399999999999999</v>
      </c>
      <c r="D161" s="88"/>
      <c r="E161" s="87"/>
      <c r="F161" s="86">
        <f t="shared" si="22"/>
        <v>212.99199999999996</v>
      </c>
      <c r="G161" s="87"/>
      <c r="H161" s="87" t="s">
        <v>7</v>
      </c>
      <c r="I161" s="89">
        <f t="shared" si="23"/>
        <v>234.29119999999998</v>
      </c>
      <c r="J161" s="255">
        <f t="shared" si="24"/>
        <v>234.29119999999998</v>
      </c>
      <c r="L161" s="90"/>
    </row>
    <row r="162" spans="1:12" ht="15">
      <c r="A162" s="298" t="str">
        <f>'3Sheet1'!F6</f>
        <v>CS12-CS13</v>
      </c>
      <c r="B162" s="91">
        <f>'3Sheet1'!H6</f>
        <v>10.51</v>
      </c>
      <c r="C162" s="110">
        <f>'3Sheet1'!J6</f>
        <v>11.82</v>
      </c>
      <c r="D162" s="88"/>
      <c r="E162" s="87"/>
      <c r="F162" s="86">
        <f t="shared" si="22"/>
        <v>124.2282</v>
      </c>
      <c r="G162" s="87"/>
      <c r="H162" s="87" t="s">
        <v>7</v>
      </c>
      <c r="I162" s="89">
        <f t="shared" si="23"/>
        <v>136.65102000000002</v>
      </c>
      <c r="J162" s="255">
        <f t="shared" si="24"/>
        <v>136.65102000000002</v>
      </c>
      <c r="L162" s="90"/>
    </row>
    <row r="163" spans="1:12" ht="15">
      <c r="A163" s="298" t="str">
        <f>'3Sheet1'!F7</f>
        <v>CS13~</v>
      </c>
      <c r="B163" s="91">
        <f>'3Sheet1'!H7</f>
        <v>4.0199999999999996</v>
      </c>
      <c r="C163" s="110">
        <f>'3Sheet1'!J7</f>
        <v>11.94</v>
      </c>
      <c r="D163" s="88"/>
      <c r="E163" s="87"/>
      <c r="F163" s="86">
        <f t="shared" si="22"/>
        <v>47.998799999999996</v>
      </c>
      <c r="G163" s="87"/>
      <c r="H163" s="87" t="s">
        <v>7</v>
      </c>
      <c r="I163" s="89">
        <f t="shared" si="23"/>
        <v>52.798679999999997</v>
      </c>
      <c r="J163" s="255">
        <f t="shared" si="24"/>
        <v>52.798679999999997</v>
      </c>
      <c r="L163" s="90"/>
    </row>
    <row r="164" spans="1:12" ht="15">
      <c r="A164" s="298"/>
      <c r="B164" s="91"/>
      <c r="C164" s="99"/>
      <c r="D164" s="88"/>
      <c r="E164" s="87"/>
      <c r="F164" s="86"/>
      <c r="G164" s="87"/>
      <c r="H164" s="87"/>
      <c r="I164" s="89"/>
      <c r="J164" s="89"/>
      <c r="L164" s="90"/>
    </row>
    <row r="165" spans="1:12" ht="15">
      <c r="A165" s="298" t="str">
        <f>'3Sheet1'!F9</f>
        <v>Nailing Area 02</v>
      </c>
      <c r="B165" s="91"/>
      <c r="C165" s="99"/>
      <c r="D165" s="88"/>
      <c r="E165" s="87"/>
      <c r="F165" s="86"/>
      <c r="G165" s="87"/>
      <c r="H165" s="87"/>
      <c r="I165" s="89"/>
      <c r="J165" s="89"/>
      <c r="L165" s="90"/>
    </row>
    <row r="166" spans="1:12" ht="15">
      <c r="A166" s="298" t="str">
        <f>'3Sheet1'!F13</f>
        <v>~CS01</v>
      </c>
      <c r="B166" s="91">
        <f>'3Sheet1'!H13</f>
        <v>0</v>
      </c>
      <c r="C166" s="110">
        <f>'3Sheet1'!J13</f>
        <v>0</v>
      </c>
      <c r="D166" s="88"/>
      <c r="E166" s="87"/>
      <c r="F166" s="86">
        <f t="shared" si="22"/>
        <v>0</v>
      </c>
      <c r="G166" s="87"/>
      <c r="H166" s="87" t="s">
        <v>7</v>
      </c>
      <c r="I166" s="89">
        <f t="shared" si="23"/>
        <v>0</v>
      </c>
      <c r="J166" s="255">
        <f t="shared" si="24"/>
        <v>0</v>
      </c>
      <c r="L166" s="90"/>
    </row>
    <row r="167" spans="1:12" ht="15">
      <c r="A167" s="298" t="str">
        <f>'3Sheet1'!F14</f>
        <v>CS01-CS02</v>
      </c>
      <c r="B167" s="91">
        <f>'3Sheet1'!H14</f>
        <v>0</v>
      </c>
      <c r="C167" s="110">
        <f>'3Sheet1'!J14</f>
        <v>0</v>
      </c>
      <c r="D167" s="88"/>
      <c r="E167" s="87"/>
      <c r="F167" s="86">
        <f t="shared" si="22"/>
        <v>0</v>
      </c>
      <c r="G167" s="87"/>
      <c r="H167" s="87" t="s">
        <v>7</v>
      </c>
      <c r="I167" s="89">
        <f t="shared" si="23"/>
        <v>0</v>
      </c>
      <c r="J167" s="255">
        <f t="shared" si="24"/>
        <v>0</v>
      </c>
      <c r="L167" s="90"/>
    </row>
    <row r="168" spans="1:12" ht="15">
      <c r="A168" s="298" t="str">
        <f>'3Sheet1'!F15</f>
        <v>CS02-CS03</v>
      </c>
      <c r="B168" s="91">
        <f>'3Sheet1'!H15</f>
        <v>0</v>
      </c>
      <c r="C168" s="110">
        <f>'3Sheet1'!J15</f>
        <v>0</v>
      </c>
      <c r="D168" s="88"/>
      <c r="E168" s="87"/>
      <c r="F168" s="86">
        <f t="shared" si="22"/>
        <v>0</v>
      </c>
      <c r="G168" s="87"/>
      <c r="H168" s="87" t="s">
        <v>7</v>
      </c>
      <c r="I168" s="89">
        <f t="shared" si="23"/>
        <v>0</v>
      </c>
      <c r="J168" s="255">
        <f t="shared" si="24"/>
        <v>0</v>
      </c>
      <c r="L168" s="90"/>
    </row>
    <row r="169" spans="1:12" ht="15">
      <c r="A169" s="298" t="str">
        <f>'3Sheet1'!F16</f>
        <v>CS03~</v>
      </c>
      <c r="B169" s="91">
        <f>'3Sheet1'!H16</f>
        <v>0</v>
      </c>
      <c r="C169" s="110">
        <f>'3Sheet1'!J16</f>
        <v>0</v>
      </c>
      <c r="D169" s="88"/>
      <c r="E169" s="87"/>
      <c r="F169" s="86">
        <f t="shared" si="22"/>
        <v>0</v>
      </c>
      <c r="G169" s="87"/>
      <c r="H169" s="87" t="s">
        <v>7</v>
      </c>
      <c r="I169" s="89">
        <f t="shared" si="23"/>
        <v>0</v>
      </c>
      <c r="J169" s="255">
        <f t="shared" si="24"/>
        <v>0</v>
      </c>
      <c r="L169" s="90"/>
    </row>
    <row r="170" spans="1:12" ht="15">
      <c r="A170" s="297"/>
      <c r="B170" s="91"/>
      <c r="C170" s="99"/>
      <c r="D170" s="88"/>
      <c r="E170" s="87"/>
      <c r="F170" s="86"/>
      <c r="G170" s="87"/>
      <c r="H170" s="87"/>
      <c r="I170" s="89"/>
      <c r="J170" s="253">
        <f>SUM(J159:J169)</f>
        <v>834.82300000000009</v>
      </c>
      <c r="L170" s="90"/>
    </row>
    <row r="171" spans="1:12" ht="15">
      <c r="A171" s="297"/>
      <c r="B171" s="91"/>
      <c r="C171" s="99"/>
      <c r="D171" s="88"/>
      <c r="E171" s="87"/>
      <c r="F171" s="86"/>
      <c r="G171" s="87"/>
      <c r="H171" s="87"/>
      <c r="I171" s="89"/>
      <c r="J171" s="109"/>
      <c r="L171" s="90"/>
    </row>
    <row r="172" spans="1:12" ht="15">
      <c r="A172" s="297"/>
      <c r="B172" s="91"/>
      <c r="C172" s="99"/>
      <c r="D172" s="88"/>
      <c r="E172" s="87"/>
      <c r="F172" s="86"/>
      <c r="G172" s="87"/>
      <c r="H172" s="87"/>
      <c r="I172" s="89"/>
      <c r="J172" s="109"/>
      <c r="L172" s="90"/>
    </row>
    <row r="173" spans="1:12" ht="15">
      <c r="A173" s="297"/>
      <c r="B173" s="91"/>
      <c r="C173" s="99"/>
      <c r="D173" s="88"/>
      <c r="E173" s="87"/>
      <c r="F173" s="86"/>
      <c r="G173" s="87"/>
      <c r="H173" s="87"/>
      <c r="I173" s="89"/>
      <c r="J173" s="109"/>
      <c r="L173" s="90"/>
    </row>
    <row r="174" spans="1:12" ht="15">
      <c r="A174" s="297"/>
      <c r="B174" s="91"/>
      <c r="C174" s="99"/>
      <c r="D174" s="88"/>
      <c r="E174" s="87"/>
      <c r="F174" s="86"/>
      <c r="G174" s="87"/>
      <c r="H174" s="87"/>
      <c r="I174" s="89"/>
      <c r="J174" s="109"/>
      <c r="L174" s="90"/>
    </row>
    <row r="175" spans="1:12" ht="15">
      <c r="A175" s="297"/>
      <c r="B175" s="91"/>
      <c r="C175" s="99"/>
      <c r="D175" s="88"/>
      <c r="E175" s="87"/>
      <c r="F175" s="86"/>
      <c r="G175" s="87"/>
      <c r="H175" s="87"/>
      <c r="I175" s="89"/>
      <c r="J175" s="109"/>
      <c r="L175" s="90"/>
    </row>
    <row r="176" spans="1:12" ht="15">
      <c r="A176" s="92"/>
      <c r="B176" s="91"/>
      <c r="C176" s="99"/>
      <c r="D176" s="107"/>
      <c r="E176" s="108"/>
      <c r="F176" s="91"/>
      <c r="G176" s="108"/>
      <c r="H176" s="108"/>
      <c r="I176" s="89"/>
      <c r="J176" s="89"/>
      <c r="L176" s="90"/>
    </row>
    <row r="177" spans="1:12" ht="15">
      <c r="A177" s="297" t="s">
        <v>168</v>
      </c>
      <c r="B177" s="96"/>
      <c r="C177" s="99"/>
      <c r="D177" s="98"/>
      <c r="E177" s="99"/>
      <c r="F177" s="91"/>
      <c r="G177" s="99"/>
      <c r="H177" s="99"/>
      <c r="I177" s="89"/>
      <c r="J177" s="89"/>
      <c r="L177" s="90"/>
    </row>
    <row r="178" spans="1:12" ht="15">
      <c r="A178" s="92"/>
      <c r="B178" s="96"/>
      <c r="C178" s="99"/>
      <c r="D178" s="98"/>
      <c r="E178" s="99"/>
      <c r="F178" s="96"/>
      <c r="G178" s="99"/>
      <c r="H178" s="135"/>
      <c r="I178" s="89"/>
      <c r="J178" s="89"/>
      <c r="L178" s="90"/>
    </row>
    <row r="179" spans="1:12" ht="15">
      <c r="A179" s="92" t="s">
        <v>169</v>
      </c>
      <c r="B179" s="96"/>
      <c r="C179" s="99"/>
      <c r="D179" s="98"/>
      <c r="E179" s="99"/>
      <c r="F179" s="96"/>
      <c r="G179" s="99"/>
      <c r="H179" s="135"/>
      <c r="I179" s="89"/>
      <c r="J179" s="89"/>
      <c r="L179" s="90"/>
    </row>
    <row r="180" spans="1:12" ht="15">
      <c r="A180" s="92"/>
      <c r="B180" s="96"/>
      <c r="C180" s="99"/>
      <c r="D180" s="98"/>
      <c r="E180" s="99"/>
      <c r="F180" s="96"/>
      <c r="G180" s="99"/>
      <c r="H180" s="87"/>
      <c r="I180" s="89"/>
      <c r="J180" s="89"/>
      <c r="L180" s="90"/>
    </row>
    <row r="181" spans="1:12" ht="15">
      <c r="A181" s="92"/>
      <c r="B181" s="96"/>
      <c r="C181" s="99"/>
      <c r="D181" s="98"/>
      <c r="E181" s="99"/>
      <c r="F181" s="96"/>
      <c r="G181" s="99"/>
      <c r="H181" s="87"/>
      <c r="I181" s="89"/>
      <c r="J181" s="89"/>
      <c r="L181" s="90"/>
    </row>
    <row r="182" spans="1:12" ht="15">
      <c r="A182" s="141" t="s">
        <v>170</v>
      </c>
      <c r="B182" s="142"/>
      <c r="C182" s="142"/>
      <c r="D182" s="142"/>
      <c r="E182" s="142"/>
      <c r="F182" s="142"/>
      <c r="G182" s="142"/>
      <c r="H182" s="142"/>
      <c r="I182" s="142"/>
      <c r="J182" s="143"/>
      <c r="L182" s="90"/>
    </row>
    <row r="183" spans="1:12" ht="15">
      <c r="A183" s="136"/>
      <c r="B183" s="137"/>
      <c r="C183" s="87"/>
      <c r="D183" s="88"/>
      <c r="E183" s="87"/>
      <c r="F183" s="86"/>
      <c r="G183" s="87"/>
      <c r="H183" s="87"/>
      <c r="I183" s="89"/>
      <c r="J183" s="89"/>
      <c r="L183" s="90"/>
    </row>
    <row r="184" spans="1:12" ht="13.5" customHeight="1">
      <c r="A184" s="267" t="s">
        <v>337</v>
      </c>
      <c r="B184" s="137">
        <f>'3Sheet1'!R2</f>
        <v>4</v>
      </c>
      <c r="C184" s="87"/>
      <c r="D184" s="88"/>
      <c r="E184" s="89">
        <f>'3Sheet1'!S2</f>
        <v>141</v>
      </c>
      <c r="F184" s="86">
        <f t="shared" ref="F184:F189" si="25">PRODUCT(B184:E184)</f>
        <v>564</v>
      </c>
      <c r="G184" s="87"/>
      <c r="H184" s="87" t="s">
        <v>7</v>
      </c>
      <c r="I184" s="89"/>
      <c r="J184" s="253">
        <f t="shared" ref="J184:J189" si="26">F184</f>
        <v>564</v>
      </c>
      <c r="L184" s="90"/>
    </row>
    <row r="185" spans="1:12" ht="15">
      <c r="A185" s="267" t="s">
        <v>338</v>
      </c>
      <c r="B185" s="137">
        <f>'3Sheet1'!R3</f>
        <v>0</v>
      </c>
      <c r="C185" s="87"/>
      <c r="D185" s="88"/>
      <c r="E185" s="89">
        <f>'3Sheet1'!S3</f>
        <v>0</v>
      </c>
      <c r="F185" s="86">
        <f t="shared" si="25"/>
        <v>0</v>
      </c>
      <c r="G185" s="87"/>
      <c r="H185" s="87" t="s">
        <v>7</v>
      </c>
      <c r="I185" s="89"/>
      <c r="J185" s="253">
        <f t="shared" si="26"/>
        <v>0</v>
      </c>
      <c r="L185" s="90"/>
    </row>
    <row r="186" spans="1:12" ht="15" customHeight="1">
      <c r="A186" s="267"/>
      <c r="B186" s="137"/>
      <c r="C186" s="87"/>
      <c r="D186" s="88"/>
      <c r="E186" s="87"/>
      <c r="F186" s="86">
        <f t="shared" si="25"/>
        <v>0</v>
      </c>
      <c r="G186" s="87"/>
      <c r="H186" s="87" t="s">
        <v>7</v>
      </c>
      <c r="I186" s="89"/>
      <c r="J186" s="89">
        <f t="shared" si="26"/>
        <v>0</v>
      </c>
      <c r="L186" s="90"/>
    </row>
    <row r="187" spans="1:12" ht="15">
      <c r="A187" s="267"/>
      <c r="B187" s="125"/>
      <c r="C187" s="108"/>
      <c r="D187" s="107"/>
      <c r="E187" s="108"/>
      <c r="F187" s="86">
        <f t="shared" si="25"/>
        <v>0</v>
      </c>
      <c r="G187" s="108"/>
      <c r="H187" s="87" t="s">
        <v>7</v>
      </c>
      <c r="I187" s="100"/>
      <c r="J187" s="89">
        <f t="shared" si="26"/>
        <v>0</v>
      </c>
      <c r="L187" s="90"/>
    </row>
    <row r="188" spans="1:12" ht="15">
      <c r="A188" s="267"/>
      <c r="B188" s="125"/>
      <c r="C188" s="108"/>
      <c r="D188" s="107"/>
      <c r="E188" s="108"/>
      <c r="F188" s="86">
        <f t="shared" si="25"/>
        <v>0</v>
      </c>
      <c r="G188" s="108"/>
      <c r="H188" s="87" t="s">
        <v>7</v>
      </c>
      <c r="I188" s="100"/>
      <c r="J188" s="89">
        <f t="shared" si="26"/>
        <v>0</v>
      </c>
      <c r="L188" s="90"/>
    </row>
    <row r="189" spans="1:12" ht="15">
      <c r="A189" s="267"/>
      <c r="B189" s="97"/>
      <c r="C189" s="99"/>
      <c r="D189" s="98"/>
      <c r="E189" s="99"/>
      <c r="F189" s="86">
        <f t="shared" si="25"/>
        <v>0</v>
      </c>
      <c r="G189" s="99"/>
      <c r="H189" s="87" t="s">
        <v>7</v>
      </c>
      <c r="I189" s="110"/>
      <c r="J189" s="89">
        <f t="shared" si="26"/>
        <v>0</v>
      </c>
      <c r="L189" s="90"/>
    </row>
    <row r="190" spans="1:12" ht="15">
      <c r="A190" s="267"/>
      <c r="B190" s="97"/>
      <c r="C190" s="99"/>
      <c r="D190" s="98"/>
      <c r="E190" s="99"/>
      <c r="F190" s="96"/>
      <c r="G190" s="99"/>
      <c r="H190" s="99"/>
      <c r="I190" s="110"/>
      <c r="J190" s="259">
        <f>SUM(J184:J189)</f>
        <v>564</v>
      </c>
      <c r="L190" s="90"/>
    </row>
    <row r="191" spans="1:12" ht="15">
      <c r="A191" s="267"/>
      <c r="B191" s="97"/>
      <c r="C191" s="99"/>
      <c r="D191" s="98"/>
      <c r="E191" s="99"/>
      <c r="F191" s="96"/>
      <c r="G191" s="99"/>
      <c r="H191" s="99"/>
      <c r="I191" s="110"/>
      <c r="J191" s="241"/>
      <c r="L191" s="90"/>
    </row>
    <row r="192" spans="1:12" ht="15">
      <c r="A192" s="141" t="s">
        <v>171</v>
      </c>
      <c r="B192" s="142"/>
      <c r="C192" s="142"/>
      <c r="D192" s="142"/>
      <c r="E192" s="142"/>
      <c r="F192" s="142"/>
      <c r="G192" s="142"/>
      <c r="H192" s="142"/>
      <c r="I192" s="142"/>
      <c r="J192" s="143"/>
      <c r="L192" s="90"/>
    </row>
    <row r="193" spans="1:12" ht="15">
      <c r="A193" s="136"/>
      <c r="B193" s="137">
        <f>'3Sheet1'!R10</f>
        <v>486.25</v>
      </c>
      <c r="C193" s="87"/>
      <c r="D193" s="88"/>
      <c r="E193" s="87"/>
      <c r="F193" s="86">
        <f>B193</f>
        <v>486.25</v>
      </c>
      <c r="G193" s="89">
        <f>F193</f>
        <v>486.25</v>
      </c>
      <c r="H193" s="87" t="s">
        <v>7</v>
      </c>
      <c r="I193" s="89">
        <f>G193*1.1</f>
        <v>534.875</v>
      </c>
      <c r="J193" s="255">
        <f>I193</f>
        <v>534.875</v>
      </c>
      <c r="L193" s="90"/>
    </row>
    <row r="194" spans="1:12" ht="15">
      <c r="A194" s="136"/>
      <c r="B194" s="137">
        <f>'3Sheet1'!R11</f>
        <v>0</v>
      </c>
      <c r="C194" s="87"/>
      <c r="D194" s="88"/>
      <c r="E194" s="87"/>
      <c r="F194" s="86">
        <f>B194</f>
        <v>0</v>
      </c>
      <c r="G194" s="89">
        <f>F194</f>
        <v>0</v>
      </c>
      <c r="H194" s="87" t="s">
        <v>7</v>
      </c>
      <c r="I194" s="89">
        <f>G194*1.1</f>
        <v>0</v>
      </c>
      <c r="J194" s="255">
        <f>I194</f>
        <v>0</v>
      </c>
      <c r="L194" s="90"/>
    </row>
    <row r="195" spans="1:12" ht="15">
      <c r="A195" s="92"/>
      <c r="B195" s="125"/>
      <c r="C195" s="108"/>
      <c r="D195" s="107"/>
      <c r="E195" s="108"/>
      <c r="F195" s="91"/>
      <c r="G195" s="108"/>
      <c r="H195" s="108"/>
      <c r="I195" s="100"/>
      <c r="J195" s="256">
        <f>SUM(J193:J194)</f>
        <v>534.875</v>
      </c>
      <c r="L195" s="90"/>
    </row>
    <row r="196" spans="1:12" ht="15">
      <c r="A196" s="92"/>
      <c r="B196" s="125"/>
      <c r="C196" s="108"/>
      <c r="D196" s="107"/>
      <c r="E196" s="108"/>
      <c r="F196" s="91"/>
      <c r="G196" s="108"/>
      <c r="H196" s="108"/>
      <c r="I196" s="100"/>
      <c r="J196" s="101"/>
      <c r="L196" s="90"/>
    </row>
    <row r="197" spans="1:12" ht="15">
      <c r="A197" s="651" t="s">
        <v>172</v>
      </c>
      <c r="B197" s="652"/>
      <c r="C197" s="652"/>
      <c r="D197" s="652"/>
      <c r="E197" s="652"/>
      <c r="F197" s="653"/>
      <c r="G197" s="83"/>
      <c r="H197" s="84"/>
      <c r="I197" s="83"/>
      <c r="J197" s="83"/>
      <c r="L197" s="90"/>
    </row>
    <row r="198" spans="1:12" ht="15">
      <c r="A198" s="266">
        <f>'3Sheet1'!R6</f>
        <v>0</v>
      </c>
      <c r="B198" s="97">
        <f>'3Sheet1'!R6</f>
        <v>0</v>
      </c>
      <c r="C198" s="98"/>
      <c r="D198" s="140"/>
      <c r="E198" s="110">
        <f>'3Sheet1'!S6</f>
        <v>0</v>
      </c>
      <c r="F198" s="86">
        <f>B198*E198</f>
        <v>0</v>
      </c>
      <c r="G198" s="89">
        <f>F198</f>
        <v>0</v>
      </c>
      <c r="H198" s="108" t="s">
        <v>7</v>
      </c>
      <c r="I198" s="100"/>
      <c r="J198" s="299">
        <f>F198</f>
        <v>0</v>
      </c>
      <c r="L198" s="90"/>
    </row>
    <row r="199" spans="1:12" ht="15">
      <c r="A199" s="266">
        <f>'3Sheet1'!R7</f>
        <v>0</v>
      </c>
      <c r="B199" s="97">
        <f>'3Sheet1'!R7</f>
        <v>0</v>
      </c>
      <c r="C199" s="98"/>
      <c r="D199" s="140"/>
      <c r="E199" s="110">
        <f>'3Sheet1'!S7</f>
        <v>0</v>
      </c>
      <c r="F199" s="86">
        <f>B199*E199</f>
        <v>0</v>
      </c>
      <c r="G199" s="89">
        <f>F199</f>
        <v>0</v>
      </c>
      <c r="H199" s="108" t="s">
        <v>7</v>
      </c>
      <c r="I199" s="100"/>
      <c r="J199" s="299">
        <f>F199</f>
        <v>0</v>
      </c>
    </row>
    <row r="200" spans="1:12" ht="15">
      <c r="A200" s="139"/>
      <c r="B200" s="97"/>
      <c r="C200" s="98"/>
      <c r="D200" s="140"/>
      <c r="E200" s="99"/>
      <c r="F200" s="96"/>
      <c r="G200" s="110"/>
      <c r="H200" s="99"/>
      <c r="I200" s="110"/>
      <c r="J200" s="259">
        <f>SUM(J198:J199)</f>
        <v>0</v>
      </c>
    </row>
    <row r="201" spans="1:12" ht="15">
      <c r="A201" s="95"/>
      <c r="B201" s="97"/>
      <c r="C201" s="98"/>
      <c r="D201" s="140"/>
      <c r="E201" s="99"/>
      <c r="F201" s="96"/>
      <c r="G201" s="110"/>
      <c r="H201" s="99"/>
      <c r="I201" s="110"/>
      <c r="J201" s="110"/>
    </row>
    <row r="202" spans="1:12" ht="15">
      <c r="A202" s="141" t="s">
        <v>173</v>
      </c>
      <c r="B202" s="142"/>
      <c r="C202" s="142"/>
      <c r="D202" s="142"/>
      <c r="E202" s="142"/>
      <c r="F202" s="142"/>
      <c r="G202" s="142"/>
      <c r="H202" s="142"/>
      <c r="I202" s="142"/>
      <c r="J202" s="143"/>
    </row>
    <row r="203" spans="1:12" ht="15">
      <c r="A203" s="141"/>
      <c r="B203" s="142"/>
      <c r="C203" s="142"/>
      <c r="D203" s="142"/>
      <c r="E203" s="142"/>
      <c r="F203" s="142"/>
      <c r="G203" s="142"/>
      <c r="H203" s="142"/>
      <c r="I203" s="142"/>
      <c r="J203" s="143"/>
    </row>
    <row r="204" spans="1:12" ht="15">
      <c r="A204" s="144"/>
      <c r="B204" s="145">
        <f>'3Sheet1'!R14+'3Sheet1'!R15</f>
        <v>172.9</v>
      </c>
      <c r="C204" s="146"/>
      <c r="D204" s="147"/>
      <c r="E204" s="146"/>
      <c r="F204" s="148">
        <f>B204</f>
        <v>172.9</v>
      </c>
      <c r="G204" s="146"/>
      <c r="H204" s="146" t="s">
        <v>7</v>
      </c>
      <c r="I204" s="149">
        <f>F204*1.1</f>
        <v>190.19000000000003</v>
      </c>
      <c r="J204" s="257">
        <f>I204</f>
        <v>190.19000000000003</v>
      </c>
    </row>
    <row r="206" spans="1:12" ht="15">
      <c r="A206" s="141" t="s">
        <v>174</v>
      </c>
      <c r="B206" s="142"/>
      <c r="C206" s="142"/>
      <c r="D206" s="142"/>
      <c r="E206" s="142"/>
      <c r="F206" s="142"/>
      <c r="G206" s="142"/>
      <c r="H206" s="142"/>
      <c r="I206" s="142"/>
      <c r="J206" s="143"/>
    </row>
    <row r="207" spans="1:12" ht="15">
      <c r="A207" s="150"/>
      <c r="B207" s="91"/>
      <c r="C207" s="99"/>
      <c r="D207" s="91"/>
      <c r="E207" s="99"/>
      <c r="F207" s="91"/>
      <c r="G207" s="100"/>
      <c r="H207" s="108"/>
      <c r="I207" s="100"/>
      <c r="J207" s="100"/>
    </row>
    <row r="208" spans="1:12" ht="15">
      <c r="A208" s="95" t="s">
        <v>4</v>
      </c>
      <c r="B208" s="96"/>
      <c r="C208" s="99"/>
      <c r="D208" s="96"/>
      <c r="E208" s="99"/>
      <c r="F208" s="96">
        <f>PRODUCT(B208:E208)</f>
        <v>0</v>
      </c>
      <c r="G208" s="110">
        <f>F208</f>
        <v>0</v>
      </c>
      <c r="H208" s="87" t="s">
        <v>146</v>
      </c>
      <c r="I208" s="89">
        <f>G208*1.1</f>
        <v>0</v>
      </c>
      <c r="J208" s="89">
        <f>I208</f>
        <v>0</v>
      </c>
    </row>
    <row r="209" spans="1:12" ht="15">
      <c r="A209" s="95" t="s">
        <v>5</v>
      </c>
      <c r="B209" s="96"/>
      <c r="C209" s="99"/>
      <c r="D209" s="96"/>
      <c r="E209" s="99"/>
      <c r="F209" s="96">
        <f>PRODUCT(B209:E209)</f>
        <v>0</v>
      </c>
      <c r="G209" s="110">
        <f>F209</f>
        <v>0</v>
      </c>
      <c r="H209" s="87" t="s">
        <v>146</v>
      </c>
      <c r="I209" s="89">
        <f>G209*1.1</f>
        <v>0</v>
      </c>
      <c r="J209" s="89">
        <f>I209</f>
        <v>0</v>
      </c>
    </row>
    <row r="210" spans="1:12" ht="15">
      <c r="A210" s="95" t="s">
        <v>6</v>
      </c>
      <c r="B210" s="96"/>
      <c r="C210" s="99"/>
      <c r="D210" s="96"/>
      <c r="E210" s="99"/>
      <c r="F210" s="96">
        <f>PRODUCT(B210:E210)</f>
        <v>0</v>
      </c>
      <c r="G210" s="110">
        <f>F210</f>
        <v>0</v>
      </c>
      <c r="H210" s="87" t="s">
        <v>146</v>
      </c>
      <c r="I210" s="89">
        <f>G210*1.1</f>
        <v>0</v>
      </c>
      <c r="J210" s="89">
        <f>I210</f>
        <v>0</v>
      </c>
    </row>
    <row r="211" spans="1:12" ht="15">
      <c r="A211" s="85"/>
      <c r="B211" s="96"/>
      <c r="C211" s="99"/>
      <c r="D211" s="96"/>
      <c r="E211" s="99"/>
      <c r="F211" s="96"/>
      <c r="G211" s="110"/>
      <c r="H211" s="99"/>
      <c r="I211" s="110"/>
      <c r="J211" s="241">
        <f>SUM(J208:J210)</f>
        <v>0</v>
      </c>
    </row>
    <row r="212" spans="1:12" ht="15">
      <c r="A212" s="85"/>
      <c r="B212" s="96"/>
      <c r="C212" s="99"/>
      <c r="D212" s="96"/>
      <c r="E212" s="99"/>
      <c r="F212" s="96"/>
      <c r="G212" s="110"/>
      <c r="H212" s="99"/>
      <c r="I212" s="110"/>
      <c r="J212" s="110"/>
    </row>
    <row r="213" spans="1:12" ht="15">
      <c r="A213" s="229" t="s">
        <v>175</v>
      </c>
      <c r="B213" s="230"/>
      <c r="C213" s="230"/>
      <c r="D213" s="230"/>
      <c r="E213" s="230"/>
      <c r="F213" s="230"/>
      <c r="G213" s="230"/>
      <c r="H213" s="230"/>
      <c r="I213" s="230"/>
      <c r="J213" s="231"/>
    </row>
    <row r="214" spans="1:12" ht="15">
      <c r="A214" s="92"/>
      <c r="B214" s="91"/>
      <c r="C214" s="99"/>
      <c r="D214" s="91"/>
      <c r="E214" s="99"/>
      <c r="F214" s="91"/>
      <c r="G214" s="100"/>
      <c r="H214" s="108"/>
      <c r="I214" s="100"/>
      <c r="J214" s="100"/>
    </row>
    <row r="215" spans="1:12" ht="15">
      <c r="A215" s="92"/>
      <c r="B215" s="96"/>
      <c r="C215" s="99"/>
      <c r="D215" s="96"/>
      <c r="E215" s="99"/>
      <c r="F215" s="96"/>
      <c r="G215" s="110"/>
      <c r="H215" s="99"/>
      <c r="I215" s="110"/>
      <c r="J215" s="151"/>
      <c r="L215" s="78" t="s">
        <v>176</v>
      </c>
    </row>
  </sheetData>
  <mergeCells count="22">
    <mergeCell ref="A149:F149"/>
    <mergeCell ref="A153:F153"/>
    <mergeCell ref="A157:H157"/>
    <mergeCell ref="A197:F197"/>
    <mergeCell ref="A118:J118"/>
    <mergeCell ref="A119:F119"/>
    <mergeCell ref="A122:F122"/>
    <mergeCell ref="A123:J123"/>
    <mergeCell ref="A143:F143"/>
    <mergeCell ref="A146:F146"/>
    <mergeCell ref="A117:J117"/>
    <mergeCell ref="A1:J1"/>
    <mergeCell ref="A3:J3"/>
    <mergeCell ref="A4:F4"/>
    <mergeCell ref="A40:J40"/>
    <mergeCell ref="A41:F41"/>
    <mergeCell ref="A42:F42"/>
    <mergeCell ref="A43:F43"/>
    <mergeCell ref="A68:F68"/>
    <mergeCell ref="A69:F69"/>
    <mergeCell ref="A70:F70"/>
    <mergeCell ref="A94:J94"/>
  </mergeCells>
  <pageMargins left="0.7" right="0.7" top="0.75" bottom="0.75" header="0.3" footer="0.3"/>
  <pageSetup paperSize="9" scale="63" orientation="portrait" r:id="rId1"/>
  <rowBreaks count="1" manualBreakCount="1">
    <brk id="120" max="16383" man="1"/>
  </rowBreaks>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B223C-B1DD-4047-8702-4AB8BFBC4643}">
  <dimension ref="B3:W251"/>
  <sheetViews>
    <sheetView zoomScale="70" zoomScaleNormal="70" workbookViewId="0">
      <pane ySplit="1" topLeftCell="A94" activePane="bottomLeft" state="frozen"/>
      <selection activeCell="F22" sqref="F22"/>
      <selection pane="bottomLeft" activeCell="F22" sqref="F22"/>
    </sheetView>
  </sheetViews>
  <sheetFormatPr defaultColWidth="9.109375" defaultRowHeight="14.4"/>
  <cols>
    <col min="1" max="1" width="3.88671875" style="155" customWidth="1"/>
    <col min="2" max="2" width="20.44140625" style="155" customWidth="1"/>
    <col min="3" max="3" width="17.109375" style="155" customWidth="1"/>
    <col min="4" max="4" width="14.44140625" style="155" customWidth="1"/>
    <col min="5" max="5" width="15.109375" style="155" customWidth="1"/>
    <col min="6" max="10" width="14.44140625" style="155" customWidth="1"/>
    <col min="11" max="11" width="19.88671875" style="155" customWidth="1"/>
    <col min="12" max="12" width="12.109375" style="155" customWidth="1"/>
    <col min="13" max="13" width="14" style="155" customWidth="1"/>
    <col min="14" max="17" width="9.109375" style="155"/>
    <col min="18" max="18" width="11.88671875" style="155" customWidth="1"/>
    <col min="19" max="19" width="12.88671875" style="155" customWidth="1"/>
    <col min="20" max="20" width="9.109375" style="155"/>
    <col min="21" max="21" width="11.109375" style="155" bestFit="1" customWidth="1"/>
    <col min="22" max="16384" width="9.109375" style="155"/>
  </cols>
  <sheetData>
    <row r="3" spans="2:23">
      <c r="B3" s="152" t="s">
        <v>177</v>
      </c>
      <c r="C3" s="152" t="s">
        <v>178</v>
      </c>
      <c r="D3" s="152" t="s">
        <v>179</v>
      </c>
      <c r="E3" s="152" t="s">
        <v>180</v>
      </c>
      <c r="F3" s="152" t="s">
        <v>181</v>
      </c>
      <c r="G3" s="152"/>
      <c r="H3" s="677" t="s">
        <v>182</v>
      </c>
      <c r="I3" s="677"/>
      <c r="J3" s="677"/>
      <c r="K3" s="152" t="s">
        <v>183</v>
      </c>
      <c r="L3" s="153" t="s">
        <v>184</v>
      </c>
      <c r="M3" s="154"/>
    </row>
    <row r="4" spans="2:23" ht="19.5" customHeight="1">
      <c r="B4" s="156"/>
      <c r="C4" s="156"/>
      <c r="D4" s="156"/>
      <c r="E4" s="156"/>
      <c r="F4" s="157" t="s">
        <v>180</v>
      </c>
      <c r="G4" s="157" t="s">
        <v>185</v>
      </c>
      <c r="H4" s="157" t="s">
        <v>186</v>
      </c>
      <c r="I4" s="157" t="s">
        <v>185</v>
      </c>
      <c r="J4" s="157" t="s">
        <v>187</v>
      </c>
      <c r="K4" s="157" t="s">
        <v>188</v>
      </c>
      <c r="L4" s="158" t="s">
        <v>189</v>
      </c>
      <c r="M4" s="158" t="s">
        <v>190</v>
      </c>
    </row>
    <row r="5" spans="2:23">
      <c r="B5" s="159"/>
      <c r="C5" s="159"/>
      <c r="D5" s="159"/>
      <c r="E5" s="159"/>
      <c r="F5" s="160"/>
      <c r="G5" s="160"/>
      <c r="H5" s="160"/>
      <c r="I5" s="160"/>
      <c r="J5" s="160"/>
      <c r="K5" s="161"/>
      <c r="L5" s="161"/>
      <c r="M5" s="161"/>
    </row>
    <row r="6" spans="2:23" ht="18">
      <c r="B6" s="161" t="s">
        <v>191</v>
      </c>
      <c r="C6" s="162">
        <v>0.3</v>
      </c>
      <c r="D6" s="162">
        <v>0.3</v>
      </c>
      <c r="E6" s="162">
        <v>0.1</v>
      </c>
      <c r="F6" s="162">
        <v>0.05</v>
      </c>
      <c r="G6" s="162">
        <v>10</v>
      </c>
      <c r="H6" s="162">
        <v>0.2</v>
      </c>
      <c r="I6" s="162">
        <v>10</v>
      </c>
      <c r="J6" s="162">
        <v>0.25</v>
      </c>
      <c r="K6" s="162">
        <v>3</v>
      </c>
      <c r="L6" s="161"/>
      <c r="M6" s="161"/>
      <c r="T6" s="678" t="s">
        <v>192</v>
      </c>
      <c r="U6" s="678"/>
    </row>
    <row r="7" spans="2:23">
      <c r="B7" s="161"/>
      <c r="C7" s="162"/>
      <c r="D7" s="162"/>
      <c r="E7" s="162"/>
      <c r="F7" s="162"/>
      <c r="G7" s="162"/>
      <c r="H7" s="161"/>
      <c r="I7" s="161"/>
      <c r="J7" s="161"/>
      <c r="K7" s="162"/>
      <c r="L7" s="161"/>
      <c r="M7" s="161"/>
      <c r="S7" s="163"/>
      <c r="V7" s="163"/>
      <c r="W7" s="679" t="s">
        <v>9</v>
      </c>
    </row>
    <row r="8" spans="2:23">
      <c r="B8" s="161"/>
      <c r="C8" s="162"/>
      <c r="D8" s="162"/>
      <c r="E8" s="162"/>
      <c r="F8" s="162"/>
      <c r="G8" s="162"/>
      <c r="H8" s="161"/>
      <c r="I8" s="161"/>
      <c r="J8" s="161"/>
      <c r="K8" s="162"/>
      <c r="L8" s="161"/>
      <c r="M8" s="161"/>
      <c r="S8" s="163"/>
      <c r="V8" s="163"/>
      <c r="W8" s="679"/>
    </row>
    <row r="9" spans="2:23">
      <c r="B9" s="161" t="s">
        <v>193</v>
      </c>
      <c r="C9" s="162">
        <v>0.45</v>
      </c>
      <c r="D9" s="162">
        <v>0.45</v>
      </c>
      <c r="E9" s="162">
        <v>0.1</v>
      </c>
      <c r="F9" s="162">
        <v>0.05</v>
      </c>
      <c r="G9" s="162">
        <v>10</v>
      </c>
      <c r="H9" s="162">
        <v>0.2</v>
      </c>
      <c r="I9" s="162">
        <v>10</v>
      </c>
      <c r="J9" s="162">
        <v>0.25</v>
      </c>
      <c r="K9" s="162">
        <v>3</v>
      </c>
      <c r="L9" s="161"/>
      <c r="M9" s="161"/>
      <c r="S9" s="163"/>
      <c r="V9" s="163"/>
      <c r="W9" s="679"/>
    </row>
    <row r="10" spans="2:23">
      <c r="B10" s="161"/>
      <c r="C10" s="162"/>
      <c r="D10" s="162"/>
      <c r="E10" s="162"/>
      <c r="F10" s="162"/>
      <c r="G10" s="162"/>
      <c r="H10" s="162"/>
      <c r="I10" s="162"/>
      <c r="J10" s="162"/>
      <c r="K10" s="162"/>
      <c r="L10" s="161"/>
      <c r="M10" s="161"/>
      <c r="S10" s="163"/>
      <c r="V10" s="163"/>
      <c r="W10" s="679"/>
    </row>
    <row r="11" spans="2:23">
      <c r="B11" s="161"/>
      <c r="C11" s="162"/>
      <c r="D11" s="162"/>
      <c r="E11" s="162"/>
      <c r="F11" s="162"/>
      <c r="G11" s="162"/>
      <c r="H11" s="161"/>
      <c r="I11" s="161"/>
      <c r="J11" s="161"/>
      <c r="K11" s="162"/>
      <c r="L11" s="161"/>
      <c r="M11" s="161"/>
      <c r="S11" s="163"/>
      <c r="V11" s="163"/>
      <c r="W11" s="679"/>
    </row>
    <row r="12" spans="2:23">
      <c r="B12" s="161" t="s">
        <v>194</v>
      </c>
      <c r="C12" s="162">
        <v>0.6</v>
      </c>
      <c r="D12" s="162">
        <v>0.6</v>
      </c>
      <c r="E12" s="162">
        <v>0.1</v>
      </c>
      <c r="F12" s="162">
        <v>0.05</v>
      </c>
      <c r="G12" s="162">
        <v>10</v>
      </c>
      <c r="H12" s="161">
        <v>0.2</v>
      </c>
      <c r="I12" s="161">
        <v>10</v>
      </c>
      <c r="J12" s="161">
        <v>0.25</v>
      </c>
      <c r="K12" s="162">
        <v>3</v>
      </c>
      <c r="L12" s="161"/>
      <c r="M12" s="161"/>
      <c r="S12" s="163"/>
      <c r="V12" s="163"/>
      <c r="W12" s="679"/>
    </row>
    <row r="13" spans="2:23">
      <c r="B13" s="161"/>
      <c r="C13" s="162"/>
      <c r="D13" s="162"/>
      <c r="E13" s="162"/>
      <c r="F13" s="162"/>
      <c r="G13" s="162"/>
      <c r="H13" s="161"/>
      <c r="I13" s="161"/>
      <c r="J13" s="161"/>
      <c r="K13" s="162"/>
      <c r="L13" s="161"/>
      <c r="M13" s="161"/>
      <c r="S13" s="163"/>
      <c r="V13" s="163"/>
      <c r="W13" s="679"/>
    </row>
    <row r="14" spans="2:23">
      <c r="B14" s="161"/>
      <c r="C14" s="162"/>
      <c r="D14" s="162"/>
      <c r="E14" s="162"/>
      <c r="F14" s="162"/>
      <c r="G14" s="162"/>
      <c r="H14" s="161"/>
      <c r="I14" s="161"/>
      <c r="J14" s="161"/>
      <c r="K14" s="162"/>
      <c r="L14" s="161"/>
      <c r="M14" s="161"/>
      <c r="S14" s="163"/>
      <c r="V14" s="163"/>
      <c r="W14" s="679"/>
    </row>
    <row r="15" spans="2:23">
      <c r="B15" s="161" t="s">
        <v>195</v>
      </c>
      <c r="C15" s="162">
        <v>0.75</v>
      </c>
      <c r="D15" s="162">
        <v>0.75</v>
      </c>
      <c r="E15" s="164">
        <v>0.125</v>
      </c>
      <c r="F15" s="162">
        <v>0.05</v>
      </c>
      <c r="G15" s="162">
        <v>10</v>
      </c>
      <c r="H15" s="161">
        <v>0.2</v>
      </c>
      <c r="I15" s="161">
        <v>10</v>
      </c>
      <c r="J15" s="161">
        <v>0.25</v>
      </c>
      <c r="K15" s="162">
        <v>3</v>
      </c>
      <c r="L15" s="161"/>
      <c r="M15" s="161"/>
      <c r="S15" s="163"/>
      <c r="V15" s="163"/>
      <c r="W15" s="679"/>
    </row>
    <row r="16" spans="2:23">
      <c r="B16" s="161"/>
      <c r="C16" s="162"/>
      <c r="D16" s="162"/>
      <c r="E16" s="162"/>
      <c r="F16" s="162"/>
      <c r="G16" s="162"/>
      <c r="H16" s="161"/>
      <c r="I16" s="161"/>
      <c r="J16" s="161"/>
      <c r="K16" s="162"/>
      <c r="L16" s="161"/>
      <c r="M16" s="161"/>
      <c r="S16" s="163"/>
      <c r="V16" s="163"/>
      <c r="W16" s="679"/>
    </row>
    <row r="17" spans="2:23">
      <c r="B17" s="161"/>
      <c r="C17" s="162"/>
      <c r="D17" s="162"/>
      <c r="E17" s="162"/>
      <c r="F17" s="162"/>
      <c r="G17" s="162"/>
      <c r="H17" s="161"/>
      <c r="I17" s="161"/>
      <c r="J17" s="161"/>
      <c r="K17" s="162"/>
      <c r="L17" s="161"/>
      <c r="M17" s="161"/>
      <c r="S17" s="163"/>
      <c r="V17" s="163"/>
      <c r="W17" s="679"/>
    </row>
    <row r="18" spans="2:23">
      <c r="B18" s="165" t="s">
        <v>196</v>
      </c>
      <c r="C18" s="162">
        <v>0.9</v>
      </c>
      <c r="D18" s="162">
        <v>0.9</v>
      </c>
      <c r="E18" s="164">
        <v>0.15</v>
      </c>
      <c r="F18" s="162">
        <v>0.05</v>
      </c>
      <c r="G18" s="162">
        <v>10</v>
      </c>
      <c r="H18" s="161">
        <v>0.17499999999999999</v>
      </c>
      <c r="I18" s="161">
        <v>10</v>
      </c>
      <c r="J18" s="161">
        <v>0.25</v>
      </c>
      <c r="K18" s="162">
        <v>3</v>
      </c>
      <c r="L18" s="161"/>
      <c r="M18" s="161"/>
      <c r="S18" s="163"/>
      <c r="T18" s="163"/>
      <c r="U18" s="163"/>
      <c r="V18" s="163"/>
      <c r="W18" s="679" t="s">
        <v>197</v>
      </c>
    </row>
    <row r="19" spans="2:23">
      <c r="B19" s="161"/>
      <c r="C19" s="162"/>
      <c r="D19" s="162"/>
      <c r="E19" s="162"/>
      <c r="F19" s="162"/>
      <c r="G19" s="162"/>
      <c r="H19" s="161"/>
      <c r="I19" s="161"/>
      <c r="J19" s="161"/>
      <c r="K19" s="162"/>
      <c r="L19" s="161"/>
      <c r="M19" s="161"/>
      <c r="S19" s="163"/>
      <c r="T19" s="163"/>
      <c r="U19" s="163"/>
      <c r="V19" s="163"/>
      <c r="W19" s="679"/>
    </row>
    <row r="20" spans="2:23">
      <c r="B20" s="161"/>
      <c r="C20" s="162"/>
      <c r="D20" s="162"/>
      <c r="E20" s="162"/>
      <c r="F20" s="162"/>
      <c r="G20" s="162"/>
      <c r="H20" s="161"/>
      <c r="I20" s="161"/>
      <c r="J20" s="161"/>
      <c r="K20" s="162"/>
      <c r="L20" s="161"/>
      <c r="M20" s="161"/>
      <c r="S20" s="163"/>
      <c r="T20" s="163"/>
      <c r="U20" s="163"/>
      <c r="V20" s="163"/>
      <c r="W20" s="679"/>
    </row>
    <row r="21" spans="2:23">
      <c r="B21" s="161" t="s">
        <v>198</v>
      </c>
      <c r="C21" s="162">
        <v>1</v>
      </c>
      <c r="D21" s="162">
        <v>1</v>
      </c>
      <c r="E21" s="162">
        <v>0.15</v>
      </c>
      <c r="F21" s="162">
        <v>0.05</v>
      </c>
      <c r="G21" s="162">
        <v>10</v>
      </c>
      <c r="H21" s="161">
        <v>0.17499999999999999</v>
      </c>
      <c r="I21" s="161">
        <v>10</v>
      </c>
      <c r="J21" s="161">
        <v>0.25</v>
      </c>
      <c r="K21" s="162">
        <v>3</v>
      </c>
      <c r="L21" s="161"/>
      <c r="M21" s="161"/>
      <c r="S21" s="166"/>
      <c r="T21" s="166"/>
      <c r="U21" s="166"/>
      <c r="V21" s="166"/>
      <c r="W21" s="155" t="s">
        <v>199</v>
      </c>
    </row>
    <row r="22" spans="2:23">
      <c r="B22" s="161"/>
      <c r="C22" s="162"/>
      <c r="D22" s="162"/>
      <c r="E22" s="162"/>
      <c r="F22" s="162"/>
      <c r="G22" s="162"/>
      <c r="H22" s="161"/>
      <c r="I22" s="161"/>
      <c r="J22" s="161"/>
      <c r="K22" s="162"/>
      <c r="L22" s="161"/>
      <c r="M22" s="161"/>
      <c r="S22" s="166"/>
      <c r="T22" s="166"/>
      <c r="U22" s="166"/>
      <c r="V22" s="166"/>
    </row>
    <row r="23" spans="2:23">
      <c r="B23" s="161"/>
      <c r="C23" s="162"/>
      <c r="D23" s="162"/>
      <c r="E23" s="162"/>
      <c r="F23" s="162"/>
      <c r="G23" s="162"/>
      <c r="H23" s="161"/>
      <c r="I23" s="161"/>
      <c r="J23" s="161"/>
      <c r="K23" s="162"/>
      <c r="L23" s="161"/>
      <c r="M23" s="161"/>
    </row>
    <row r="24" spans="2:23">
      <c r="B24" s="161" t="s">
        <v>200</v>
      </c>
      <c r="C24" s="162">
        <v>0.3</v>
      </c>
      <c r="D24" s="162">
        <v>0.3</v>
      </c>
      <c r="E24" s="162">
        <v>0.1</v>
      </c>
      <c r="F24" s="162">
        <v>0.05</v>
      </c>
      <c r="G24" s="162">
        <v>10</v>
      </c>
      <c r="H24" s="161">
        <v>0.2</v>
      </c>
      <c r="I24" s="161">
        <v>10</v>
      </c>
      <c r="J24" s="161">
        <v>0.25</v>
      </c>
      <c r="K24" s="162">
        <v>3</v>
      </c>
      <c r="L24" s="161"/>
      <c r="M24" s="161"/>
    </row>
    <row r="25" spans="2:23">
      <c r="B25" s="161"/>
      <c r="C25" s="162"/>
      <c r="D25" s="162"/>
      <c r="E25" s="162"/>
      <c r="F25" s="162"/>
      <c r="G25" s="162"/>
      <c r="H25" s="161"/>
      <c r="I25" s="161"/>
      <c r="J25" s="161"/>
      <c r="K25" s="162"/>
      <c r="L25" s="161"/>
      <c r="M25" s="161"/>
    </row>
    <row r="26" spans="2:23">
      <c r="B26" s="161"/>
      <c r="C26" s="162"/>
      <c r="D26" s="162"/>
      <c r="E26" s="162"/>
      <c r="F26" s="162"/>
      <c r="G26" s="162"/>
      <c r="H26" s="161"/>
      <c r="I26" s="161"/>
      <c r="J26" s="161"/>
      <c r="K26" s="162"/>
      <c r="L26" s="161"/>
      <c r="M26" s="161"/>
    </row>
    <row r="27" spans="2:23">
      <c r="B27" s="161" t="s">
        <v>201</v>
      </c>
      <c r="C27" s="162">
        <v>0.6</v>
      </c>
      <c r="D27" s="162">
        <v>0.6</v>
      </c>
      <c r="E27" s="162">
        <v>0.1</v>
      </c>
      <c r="F27" s="162">
        <v>0.05</v>
      </c>
      <c r="G27" s="162">
        <v>10</v>
      </c>
      <c r="H27" s="161">
        <v>0.2</v>
      </c>
      <c r="I27" s="161">
        <v>10</v>
      </c>
      <c r="J27" s="161">
        <v>0.25</v>
      </c>
      <c r="K27" s="162">
        <v>3</v>
      </c>
      <c r="L27" s="161"/>
      <c r="M27" s="161"/>
    </row>
    <row r="28" spans="2:23">
      <c r="B28" s="167"/>
      <c r="C28" s="168"/>
      <c r="D28" s="168"/>
      <c r="E28" s="168"/>
      <c r="F28" s="168"/>
      <c r="G28" s="168"/>
      <c r="H28" s="167"/>
      <c r="I28" s="167"/>
      <c r="J28" s="167"/>
      <c r="K28" s="162"/>
      <c r="L28" s="161"/>
      <c r="M28" s="161"/>
    </row>
    <row r="29" spans="2:23">
      <c r="B29" s="167"/>
      <c r="C29" s="168"/>
      <c r="D29" s="168"/>
      <c r="E29" s="168"/>
      <c r="F29" s="168"/>
      <c r="G29" s="168"/>
      <c r="H29" s="167"/>
      <c r="I29" s="167"/>
      <c r="J29" s="167"/>
      <c r="K29" s="168"/>
      <c r="L29" s="161"/>
      <c r="M29" s="161"/>
    </row>
    <row r="30" spans="2:23">
      <c r="B30" s="169" t="s">
        <v>202</v>
      </c>
      <c r="C30" s="162">
        <v>0.3</v>
      </c>
      <c r="D30" s="162">
        <v>0.3</v>
      </c>
      <c r="E30" s="162">
        <v>0.1</v>
      </c>
      <c r="F30" s="162">
        <v>0.05</v>
      </c>
      <c r="G30" s="162">
        <v>10</v>
      </c>
      <c r="H30" s="161">
        <v>0.25</v>
      </c>
      <c r="I30" s="161">
        <v>10</v>
      </c>
      <c r="J30" s="161">
        <v>0.25</v>
      </c>
      <c r="K30" s="162">
        <v>0</v>
      </c>
      <c r="L30" s="161"/>
      <c r="M30" s="161"/>
    </row>
    <row r="31" spans="2:23">
      <c r="B31" s="167" t="s">
        <v>203</v>
      </c>
      <c r="C31" s="168">
        <v>1.5</v>
      </c>
      <c r="D31" s="168"/>
      <c r="E31" s="168">
        <v>0.1</v>
      </c>
      <c r="F31" s="168"/>
      <c r="G31" s="168">
        <v>10</v>
      </c>
      <c r="H31" s="167">
        <v>0.25</v>
      </c>
      <c r="I31" s="167">
        <v>10</v>
      </c>
      <c r="J31" s="167">
        <v>0.15</v>
      </c>
      <c r="K31" s="162"/>
      <c r="L31" s="161"/>
      <c r="M31" s="161"/>
    </row>
    <row r="32" spans="2:23">
      <c r="B32" s="167"/>
      <c r="C32" s="168"/>
      <c r="D32" s="168"/>
      <c r="E32" s="168"/>
      <c r="F32" s="168"/>
      <c r="G32" s="168"/>
      <c r="H32" s="167"/>
      <c r="I32" s="167"/>
      <c r="J32" s="167"/>
      <c r="K32" s="168"/>
      <c r="L32" s="161"/>
      <c r="M32" s="161"/>
    </row>
    <row r="33" spans="2:13">
      <c r="B33" s="170" t="s">
        <v>204</v>
      </c>
      <c r="C33" s="162">
        <v>0.45</v>
      </c>
      <c r="D33" s="162">
        <v>0.45</v>
      </c>
      <c r="E33" s="162">
        <v>0.1</v>
      </c>
      <c r="F33" s="162">
        <v>0.05</v>
      </c>
      <c r="G33" s="162">
        <v>10</v>
      </c>
      <c r="H33" s="161">
        <v>0.25</v>
      </c>
      <c r="I33" s="161">
        <v>10</v>
      </c>
      <c r="J33" s="161">
        <v>0.25</v>
      </c>
      <c r="K33" s="162">
        <v>0</v>
      </c>
      <c r="L33" s="161"/>
      <c r="M33" s="161"/>
    </row>
    <row r="34" spans="2:13">
      <c r="B34" s="167" t="s">
        <v>203</v>
      </c>
      <c r="C34" s="168">
        <v>1.5</v>
      </c>
      <c r="D34" s="168"/>
      <c r="E34" s="168">
        <v>0.1</v>
      </c>
      <c r="F34" s="168"/>
      <c r="G34" s="168">
        <v>10</v>
      </c>
      <c r="H34" s="167">
        <v>0.25</v>
      </c>
      <c r="I34" s="167">
        <v>10</v>
      </c>
      <c r="J34" s="167">
        <v>0.15</v>
      </c>
      <c r="K34" s="162"/>
      <c r="L34" s="161"/>
      <c r="M34" s="161"/>
    </row>
    <row r="35" spans="2:13">
      <c r="B35" s="167"/>
      <c r="C35" s="168"/>
      <c r="D35" s="168"/>
      <c r="E35" s="168"/>
      <c r="F35" s="168"/>
      <c r="G35" s="168"/>
      <c r="H35" s="167"/>
      <c r="I35" s="167"/>
      <c r="J35" s="167"/>
      <c r="K35" s="168" t="s">
        <v>205</v>
      </c>
      <c r="L35" s="161"/>
      <c r="M35" s="161"/>
    </row>
    <row r="36" spans="2:13">
      <c r="B36" s="169" t="s">
        <v>206</v>
      </c>
      <c r="C36" s="162">
        <v>1</v>
      </c>
      <c r="D36" s="162">
        <v>0.15</v>
      </c>
      <c r="E36" s="162">
        <v>0.1</v>
      </c>
      <c r="F36" s="162">
        <v>0.05</v>
      </c>
      <c r="G36" s="162">
        <v>10</v>
      </c>
      <c r="H36" s="161">
        <v>0.25</v>
      </c>
      <c r="I36" s="161">
        <v>10</v>
      </c>
      <c r="J36" s="161">
        <v>0.25</v>
      </c>
      <c r="K36" s="162">
        <v>0</v>
      </c>
      <c r="L36" s="161"/>
      <c r="M36" s="161"/>
    </row>
    <row r="37" spans="2:13">
      <c r="B37" s="167" t="s">
        <v>203</v>
      </c>
      <c r="C37" s="168">
        <v>1.5</v>
      </c>
      <c r="D37" s="168"/>
      <c r="E37" s="168">
        <v>0.1</v>
      </c>
      <c r="F37" s="168"/>
      <c r="G37" s="168">
        <v>10</v>
      </c>
      <c r="H37" s="167">
        <v>0.25</v>
      </c>
      <c r="I37" s="167">
        <v>10</v>
      </c>
      <c r="J37" s="167">
        <v>0.15</v>
      </c>
      <c r="K37" s="162"/>
      <c r="L37" s="161"/>
      <c r="M37" s="161"/>
    </row>
    <row r="38" spans="2:13">
      <c r="B38" s="167"/>
      <c r="C38" s="168"/>
      <c r="D38" s="168"/>
      <c r="E38" s="168"/>
      <c r="F38" s="168"/>
      <c r="G38" s="168"/>
      <c r="H38" s="167"/>
      <c r="I38" s="167"/>
      <c r="J38" s="167"/>
      <c r="K38" s="168"/>
      <c r="L38" s="161"/>
      <c r="M38" s="161"/>
    </row>
    <row r="39" spans="2:13">
      <c r="B39" s="171" t="s">
        <v>207</v>
      </c>
      <c r="C39" s="162">
        <v>1</v>
      </c>
      <c r="D39" s="162">
        <v>0.2</v>
      </c>
      <c r="E39" s="162">
        <v>0.1</v>
      </c>
      <c r="F39" s="162">
        <v>0.05</v>
      </c>
      <c r="G39" s="162">
        <v>10</v>
      </c>
      <c r="H39" s="161">
        <v>0.25</v>
      </c>
      <c r="I39" s="161">
        <v>10</v>
      </c>
      <c r="J39" s="161">
        <v>0.25</v>
      </c>
      <c r="K39" s="162">
        <v>0</v>
      </c>
      <c r="L39" s="161"/>
      <c r="M39" s="161"/>
    </row>
    <row r="40" spans="2:13">
      <c r="B40" s="167"/>
      <c r="C40" s="168"/>
      <c r="D40" s="168"/>
      <c r="E40" s="168"/>
      <c r="F40" s="168"/>
      <c r="G40" s="168"/>
      <c r="H40" s="167"/>
      <c r="I40" s="167"/>
      <c r="J40" s="167"/>
      <c r="K40" s="168"/>
      <c r="L40" s="161"/>
      <c r="M40" s="161"/>
    </row>
    <row r="41" spans="2:13">
      <c r="B41" s="171" t="s">
        <v>208</v>
      </c>
      <c r="C41" s="162">
        <v>1</v>
      </c>
      <c r="D41" s="162">
        <v>0.3</v>
      </c>
      <c r="E41" s="162">
        <v>0.1</v>
      </c>
      <c r="F41" s="162">
        <v>0.05</v>
      </c>
      <c r="G41" s="162">
        <v>10</v>
      </c>
      <c r="H41" s="161">
        <v>0.25</v>
      </c>
      <c r="I41" s="161">
        <v>10</v>
      </c>
      <c r="J41" s="161">
        <v>0.25</v>
      </c>
      <c r="K41" s="162">
        <v>0</v>
      </c>
      <c r="L41" s="161"/>
      <c r="M41" s="161"/>
    </row>
    <row r="42" spans="2:13">
      <c r="B42" s="167"/>
      <c r="C42" s="168"/>
      <c r="D42" s="168"/>
      <c r="E42" s="168"/>
      <c r="F42" s="168"/>
      <c r="G42" s="168"/>
      <c r="H42" s="167"/>
      <c r="I42" s="167"/>
      <c r="J42" s="167"/>
      <c r="K42" s="168"/>
      <c r="L42" s="161"/>
      <c r="M42" s="161"/>
    </row>
    <row r="43" spans="2:13">
      <c r="B43" s="172" t="s">
        <v>209</v>
      </c>
      <c r="C43" s="162">
        <v>0.6</v>
      </c>
      <c r="D43" s="162">
        <v>0.6</v>
      </c>
      <c r="E43" s="162">
        <v>0.15</v>
      </c>
      <c r="F43" s="162">
        <v>0.05</v>
      </c>
      <c r="G43" s="162">
        <v>10</v>
      </c>
      <c r="H43" s="161">
        <v>0.25</v>
      </c>
      <c r="I43" s="161">
        <v>10</v>
      </c>
      <c r="J43" s="161">
        <v>0.25</v>
      </c>
      <c r="K43" s="162">
        <v>0</v>
      </c>
      <c r="L43" s="161"/>
      <c r="M43" s="161"/>
    </row>
    <row r="44" spans="2:13">
      <c r="B44" s="167"/>
      <c r="C44" s="168"/>
      <c r="D44" s="168"/>
      <c r="E44" s="168"/>
      <c r="F44" s="168"/>
      <c r="G44" s="168"/>
      <c r="H44" s="167"/>
      <c r="I44" s="167"/>
      <c r="J44" s="167"/>
      <c r="K44" s="168"/>
      <c r="L44" s="161"/>
      <c r="M44" s="161"/>
    </row>
    <row r="45" spans="2:13">
      <c r="B45" s="172" t="s">
        <v>210</v>
      </c>
      <c r="C45" s="162">
        <v>0.8</v>
      </c>
      <c r="D45" s="162">
        <v>0.8</v>
      </c>
      <c r="E45" s="162">
        <v>0.15</v>
      </c>
      <c r="F45" s="162">
        <v>0.05</v>
      </c>
      <c r="G45" s="162">
        <v>10</v>
      </c>
      <c r="H45" s="161">
        <v>0.25</v>
      </c>
      <c r="I45" s="161">
        <v>10</v>
      </c>
      <c r="J45" s="161">
        <v>0.25</v>
      </c>
      <c r="K45" s="162">
        <v>0</v>
      </c>
      <c r="L45" s="161"/>
      <c r="M45" s="161"/>
    </row>
    <row r="46" spans="2:13">
      <c r="B46" s="167"/>
      <c r="C46" s="168"/>
      <c r="D46" s="168"/>
      <c r="E46" s="168"/>
      <c r="F46" s="168"/>
      <c r="G46" s="168"/>
      <c r="H46" s="167"/>
      <c r="I46" s="167"/>
      <c r="J46" s="167"/>
      <c r="K46" s="168"/>
      <c r="L46" s="161"/>
      <c r="M46" s="161"/>
    </row>
    <row r="47" spans="2:13">
      <c r="B47" s="173" t="s">
        <v>211</v>
      </c>
      <c r="C47" s="162">
        <v>1</v>
      </c>
      <c r="D47" s="162">
        <v>0.6</v>
      </c>
      <c r="E47" s="162">
        <v>0.1</v>
      </c>
      <c r="F47" s="162">
        <v>0.05</v>
      </c>
      <c r="G47" s="162">
        <v>10</v>
      </c>
      <c r="H47" s="161">
        <v>0.25</v>
      </c>
      <c r="I47" s="161">
        <v>10</v>
      </c>
      <c r="J47" s="161">
        <v>0.25</v>
      </c>
      <c r="K47" s="162">
        <v>3</v>
      </c>
      <c r="L47" s="161"/>
      <c r="M47" s="161"/>
    </row>
    <row r="48" spans="2:13">
      <c r="B48" s="174"/>
      <c r="C48" s="168"/>
      <c r="D48" s="168"/>
      <c r="E48" s="168"/>
      <c r="F48" s="168"/>
      <c r="G48" s="168"/>
      <c r="H48" s="167"/>
      <c r="I48" s="167"/>
      <c r="J48" s="167"/>
      <c r="K48" s="168"/>
      <c r="L48" s="161"/>
      <c r="M48" s="161"/>
    </row>
    <row r="49" spans="2:13">
      <c r="B49" s="167"/>
      <c r="C49" s="168"/>
      <c r="D49" s="168"/>
      <c r="E49" s="168"/>
      <c r="F49" s="168"/>
      <c r="G49" s="168"/>
      <c r="H49" s="167"/>
      <c r="I49" s="167"/>
      <c r="J49" s="167"/>
      <c r="K49" s="168"/>
      <c r="L49" s="161"/>
      <c r="M49" s="161"/>
    </row>
    <row r="50" spans="2:13">
      <c r="B50" s="173" t="s">
        <v>212</v>
      </c>
      <c r="C50" s="162">
        <v>1</v>
      </c>
      <c r="D50" s="162">
        <v>0.8</v>
      </c>
      <c r="E50" s="162">
        <v>0.125</v>
      </c>
      <c r="F50" s="162">
        <v>0.05</v>
      </c>
      <c r="G50" s="162">
        <v>10</v>
      </c>
      <c r="H50" s="161">
        <v>0.25</v>
      </c>
      <c r="I50" s="161">
        <v>10</v>
      </c>
      <c r="J50" s="161">
        <v>0.25</v>
      </c>
      <c r="K50" s="162">
        <v>3</v>
      </c>
      <c r="L50" s="161"/>
      <c r="M50" s="161"/>
    </row>
    <row r="51" spans="2:13">
      <c r="B51" s="174"/>
      <c r="C51" s="168"/>
      <c r="D51" s="168"/>
      <c r="E51" s="168"/>
      <c r="F51" s="168"/>
      <c r="G51" s="168"/>
      <c r="H51" s="167"/>
      <c r="I51" s="167"/>
      <c r="J51" s="167"/>
      <c r="K51" s="168"/>
      <c r="L51" s="161"/>
      <c r="M51" s="161"/>
    </row>
    <row r="52" spans="2:13">
      <c r="B52" s="167"/>
      <c r="C52" s="168"/>
      <c r="D52" s="168"/>
      <c r="E52" s="168"/>
      <c r="F52" s="168"/>
      <c r="G52" s="168"/>
      <c r="H52" s="167"/>
      <c r="I52" s="167"/>
      <c r="J52" s="167"/>
      <c r="K52" s="168"/>
      <c r="L52" s="161"/>
      <c r="M52" s="161"/>
    </row>
    <row r="53" spans="2:13">
      <c r="B53" s="173" t="s">
        <v>213</v>
      </c>
      <c r="C53" s="162">
        <v>1</v>
      </c>
      <c r="D53" s="162">
        <v>1</v>
      </c>
      <c r="E53" s="162">
        <v>0.125</v>
      </c>
      <c r="F53" s="162">
        <v>0.05</v>
      </c>
      <c r="G53" s="162">
        <v>10</v>
      </c>
      <c r="H53" s="161">
        <v>0.25</v>
      </c>
      <c r="I53" s="161">
        <v>10</v>
      </c>
      <c r="J53" s="161">
        <v>0.25</v>
      </c>
      <c r="K53" s="162">
        <v>3</v>
      </c>
      <c r="L53" s="161"/>
      <c r="M53" s="161"/>
    </row>
    <row r="54" spans="2:13">
      <c r="B54" s="174"/>
      <c r="C54" s="168"/>
      <c r="D54" s="168"/>
      <c r="E54" s="168"/>
      <c r="F54" s="168"/>
      <c r="G54" s="168"/>
      <c r="H54" s="167"/>
      <c r="I54" s="167"/>
      <c r="J54" s="167"/>
      <c r="K54" s="168"/>
      <c r="L54" s="161"/>
      <c r="M54" s="161"/>
    </row>
    <row r="55" spans="2:13">
      <c r="B55" s="167"/>
      <c r="C55" s="168"/>
      <c r="D55" s="168"/>
      <c r="E55" s="168"/>
      <c r="F55" s="168"/>
      <c r="G55" s="168"/>
      <c r="H55" s="167"/>
      <c r="I55" s="167"/>
      <c r="J55" s="167"/>
      <c r="K55" s="168"/>
      <c r="L55" s="161"/>
      <c r="M55" s="161"/>
    </row>
    <row r="56" spans="2:13">
      <c r="B56" s="173" t="s">
        <v>214</v>
      </c>
      <c r="C56" s="162">
        <v>1</v>
      </c>
      <c r="D56" s="162">
        <v>1</v>
      </c>
      <c r="E56" s="162">
        <v>0.125</v>
      </c>
      <c r="F56" s="162">
        <v>0.05</v>
      </c>
      <c r="G56" s="162">
        <v>10</v>
      </c>
      <c r="H56" s="161">
        <v>0.25</v>
      </c>
      <c r="I56" s="161">
        <v>10</v>
      </c>
      <c r="J56" s="161">
        <v>0.25</v>
      </c>
      <c r="K56" s="162">
        <v>3</v>
      </c>
      <c r="L56" s="161"/>
      <c r="M56" s="161"/>
    </row>
    <row r="57" spans="2:13">
      <c r="B57" s="174"/>
      <c r="C57" s="168"/>
      <c r="D57" s="168"/>
      <c r="E57" s="168"/>
      <c r="F57" s="168"/>
      <c r="G57" s="168"/>
      <c r="H57" s="167"/>
      <c r="I57" s="167"/>
      <c r="J57" s="167"/>
      <c r="K57" s="168"/>
      <c r="L57" s="161"/>
      <c r="M57" s="161"/>
    </row>
    <row r="58" spans="2:13">
      <c r="B58" s="174"/>
      <c r="C58" s="168"/>
      <c r="D58" s="168"/>
      <c r="E58" s="168"/>
      <c r="F58" s="168"/>
      <c r="G58" s="168"/>
      <c r="H58" s="167"/>
      <c r="I58" s="167"/>
      <c r="J58" s="167"/>
      <c r="K58" s="168"/>
      <c r="L58" s="161"/>
      <c r="M58" s="161"/>
    </row>
    <row r="59" spans="2:13">
      <c r="B59" s="161" t="s">
        <v>215</v>
      </c>
      <c r="C59" s="162">
        <v>0.45</v>
      </c>
      <c r="D59" s="162">
        <v>0.45</v>
      </c>
      <c r="E59" s="162">
        <v>0.1</v>
      </c>
      <c r="F59" s="162">
        <v>0.05</v>
      </c>
      <c r="G59" s="162">
        <v>10</v>
      </c>
      <c r="H59" s="161">
        <v>0.25</v>
      </c>
      <c r="I59" s="161">
        <v>10</v>
      </c>
      <c r="J59" s="161">
        <v>0.25</v>
      </c>
      <c r="K59" s="162"/>
      <c r="L59" s="161">
        <v>0.27500000000000002</v>
      </c>
      <c r="M59" s="161">
        <v>0.27500000000000002</v>
      </c>
    </row>
    <row r="60" spans="2:13">
      <c r="B60" s="167"/>
      <c r="C60" s="168"/>
      <c r="D60" s="168"/>
      <c r="E60" s="168"/>
      <c r="F60" s="168"/>
      <c r="G60" s="168"/>
      <c r="H60" s="167"/>
      <c r="I60" s="167"/>
      <c r="J60" s="167"/>
      <c r="K60" s="168"/>
      <c r="L60" s="161"/>
      <c r="M60" s="161"/>
    </row>
    <row r="61" spans="2:13">
      <c r="B61" s="167"/>
      <c r="C61" s="168"/>
      <c r="D61" s="168"/>
      <c r="E61" s="168"/>
      <c r="F61" s="168"/>
      <c r="G61" s="168"/>
      <c r="H61" s="167"/>
      <c r="I61" s="167"/>
      <c r="J61" s="167"/>
      <c r="K61" s="168"/>
      <c r="L61" s="161"/>
      <c r="M61" s="161"/>
    </row>
    <row r="62" spans="2:13">
      <c r="B62" s="167"/>
      <c r="C62" s="168"/>
      <c r="D62" s="168"/>
      <c r="E62" s="168"/>
      <c r="F62" s="168"/>
      <c r="G62" s="168"/>
      <c r="H62" s="167"/>
      <c r="I62" s="167"/>
      <c r="J62" s="167"/>
      <c r="K62" s="168"/>
      <c r="L62" s="161"/>
      <c r="M62" s="161"/>
    </row>
    <row r="63" spans="2:13">
      <c r="B63" s="161" t="s">
        <v>216</v>
      </c>
      <c r="C63" s="162">
        <v>0.45</v>
      </c>
      <c r="D63" s="162">
        <v>0.6</v>
      </c>
      <c r="E63" s="162">
        <v>0.1</v>
      </c>
      <c r="F63" s="162">
        <v>0.05</v>
      </c>
      <c r="G63" s="162">
        <v>10</v>
      </c>
      <c r="H63" s="161">
        <v>0.25</v>
      </c>
      <c r="I63" s="161">
        <v>10</v>
      </c>
      <c r="J63" s="161">
        <v>0.25</v>
      </c>
      <c r="K63" s="162"/>
      <c r="L63" s="161">
        <v>0.27500000000000002</v>
      </c>
      <c r="M63" s="161">
        <v>0.27500000000000002</v>
      </c>
    </row>
    <row r="64" spans="2:13">
      <c r="B64" s="167"/>
      <c r="C64" s="168"/>
      <c r="D64" s="168"/>
      <c r="E64" s="168"/>
      <c r="F64" s="168"/>
      <c r="G64" s="168"/>
      <c r="H64" s="167"/>
      <c r="I64" s="167"/>
      <c r="J64" s="167"/>
      <c r="K64" s="168"/>
      <c r="L64" s="161"/>
      <c r="M64" s="161"/>
    </row>
    <row r="65" spans="2:13">
      <c r="B65" s="167"/>
      <c r="C65" s="168"/>
      <c r="D65" s="168"/>
      <c r="E65" s="168"/>
      <c r="F65" s="168"/>
      <c r="G65" s="168"/>
      <c r="H65" s="167"/>
      <c r="I65" s="167"/>
      <c r="J65" s="167"/>
      <c r="K65" s="168"/>
      <c r="L65" s="161"/>
      <c r="M65" s="161"/>
    </row>
    <row r="66" spans="2:13">
      <c r="B66" s="174"/>
      <c r="C66" s="168"/>
      <c r="D66" s="168"/>
      <c r="E66" s="168"/>
      <c r="F66" s="168"/>
      <c r="G66" s="168"/>
      <c r="H66" s="167"/>
      <c r="I66" s="167"/>
      <c r="J66" s="167"/>
      <c r="K66" s="168"/>
      <c r="L66" s="161"/>
      <c r="M66" s="161"/>
    </row>
    <row r="67" spans="2:13">
      <c r="B67" s="161" t="s">
        <v>217</v>
      </c>
      <c r="C67" s="162">
        <v>0.6</v>
      </c>
      <c r="D67" s="162">
        <v>0.6</v>
      </c>
      <c r="E67" s="162">
        <v>0.1</v>
      </c>
      <c r="F67" s="162">
        <v>0.05</v>
      </c>
      <c r="G67" s="162">
        <v>10</v>
      </c>
      <c r="H67" s="161">
        <v>0.25</v>
      </c>
      <c r="I67" s="161">
        <v>10</v>
      </c>
      <c r="J67" s="161">
        <v>0.25</v>
      </c>
      <c r="K67" s="162"/>
      <c r="L67" s="161">
        <v>0.27500000000000002</v>
      </c>
      <c r="M67" s="161">
        <v>0.27500000000000002</v>
      </c>
    </row>
    <row r="68" spans="2:13">
      <c r="B68" s="167"/>
      <c r="C68" s="168"/>
      <c r="D68" s="168"/>
      <c r="E68" s="168"/>
      <c r="F68" s="168"/>
      <c r="G68" s="168"/>
      <c r="H68" s="167"/>
      <c r="I68" s="167"/>
      <c r="J68" s="167"/>
      <c r="K68" s="168"/>
      <c r="L68" s="161"/>
      <c r="M68" s="161"/>
    </row>
    <row r="69" spans="2:13">
      <c r="B69" s="167"/>
      <c r="C69" s="168"/>
      <c r="D69" s="168"/>
      <c r="E69" s="168"/>
      <c r="F69" s="168"/>
      <c r="G69" s="168"/>
      <c r="H69" s="167"/>
      <c r="I69" s="167"/>
      <c r="J69" s="167"/>
      <c r="K69" s="168"/>
      <c r="L69" s="161"/>
      <c r="M69" s="161"/>
    </row>
    <row r="70" spans="2:13">
      <c r="B70" s="167"/>
      <c r="C70" s="168"/>
      <c r="D70" s="168"/>
      <c r="E70" s="168"/>
      <c r="F70" s="168"/>
      <c r="G70" s="168"/>
      <c r="H70" s="167"/>
      <c r="I70" s="167"/>
      <c r="J70" s="167"/>
      <c r="K70" s="168"/>
      <c r="L70" s="161"/>
      <c r="M70" s="161"/>
    </row>
    <row r="71" spans="2:13">
      <c r="B71" s="161" t="s">
        <v>218</v>
      </c>
      <c r="C71" s="162">
        <v>0.8</v>
      </c>
      <c r="D71" s="162">
        <v>0.8</v>
      </c>
      <c r="E71" s="162">
        <v>0.1</v>
      </c>
      <c r="F71" s="162">
        <v>0.05</v>
      </c>
      <c r="G71" s="162">
        <v>10</v>
      </c>
      <c r="H71" s="161">
        <v>0.25</v>
      </c>
      <c r="I71" s="161">
        <v>10</v>
      </c>
      <c r="J71" s="161">
        <v>0.25</v>
      </c>
      <c r="K71" s="162"/>
      <c r="L71" s="161">
        <v>0.27500000000000002</v>
      </c>
      <c r="M71" s="161">
        <v>0.27500000000000002</v>
      </c>
    </row>
    <row r="72" spans="2:13">
      <c r="B72" s="167"/>
      <c r="C72" s="168"/>
      <c r="D72" s="168"/>
      <c r="E72" s="168"/>
      <c r="F72" s="168"/>
      <c r="G72" s="168"/>
      <c r="H72" s="167"/>
      <c r="I72" s="167"/>
      <c r="J72" s="167"/>
      <c r="K72" s="168"/>
      <c r="L72" s="161"/>
      <c r="M72" s="161"/>
    </row>
    <row r="73" spans="2:13">
      <c r="B73" s="167"/>
      <c r="C73" s="168"/>
      <c r="D73" s="168"/>
      <c r="E73" s="168"/>
      <c r="F73" s="168"/>
      <c r="G73" s="168"/>
      <c r="H73" s="167"/>
      <c r="I73" s="167"/>
      <c r="J73" s="167"/>
      <c r="K73" s="168"/>
      <c r="L73" s="161"/>
      <c r="M73" s="161"/>
    </row>
    <row r="74" spans="2:13">
      <c r="B74" s="167"/>
      <c r="C74" s="168"/>
      <c r="D74" s="168"/>
      <c r="E74" s="168"/>
      <c r="F74" s="168"/>
      <c r="G74" s="168"/>
      <c r="H74" s="167"/>
      <c r="I74" s="167"/>
      <c r="J74" s="167"/>
      <c r="K74" s="168"/>
      <c r="L74" s="161"/>
      <c r="M74" s="161"/>
    </row>
    <row r="75" spans="2:13">
      <c r="B75" s="161" t="s">
        <v>219</v>
      </c>
      <c r="C75" s="162">
        <v>1</v>
      </c>
      <c r="D75" s="162">
        <v>1</v>
      </c>
      <c r="E75" s="162">
        <v>0.125</v>
      </c>
      <c r="F75" s="162">
        <v>0.05</v>
      </c>
      <c r="G75" s="162">
        <v>10</v>
      </c>
      <c r="H75" s="161">
        <v>0.25</v>
      </c>
      <c r="I75" s="161">
        <v>10</v>
      </c>
      <c r="J75" s="161">
        <v>0.25</v>
      </c>
      <c r="K75" s="162"/>
      <c r="L75" s="161">
        <v>0.27500000000000002</v>
      </c>
      <c r="M75" s="161">
        <v>0.27500000000000002</v>
      </c>
    </row>
    <row r="76" spans="2:13">
      <c r="B76" s="167"/>
      <c r="C76" s="168"/>
      <c r="D76" s="168"/>
      <c r="E76" s="168"/>
      <c r="F76" s="168"/>
      <c r="G76" s="168"/>
      <c r="H76" s="167"/>
      <c r="I76" s="167"/>
      <c r="J76" s="167"/>
      <c r="K76" s="168"/>
      <c r="L76" s="161"/>
      <c r="M76" s="161"/>
    </row>
    <row r="77" spans="2:13">
      <c r="B77" s="167"/>
      <c r="C77" s="168"/>
      <c r="D77" s="168"/>
      <c r="E77" s="168"/>
      <c r="F77" s="168"/>
      <c r="G77" s="168"/>
      <c r="H77" s="167"/>
      <c r="I77" s="167"/>
      <c r="J77" s="167"/>
      <c r="K77" s="168"/>
      <c r="L77" s="161"/>
      <c r="M77" s="161"/>
    </row>
    <row r="78" spans="2:13">
      <c r="B78" s="167"/>
      <c r="C78" s="168"/>
      <c r="D78" s="168"/>
      <c r="E78" s="168"/>
      <c r="F78" s="168"/>
      <c r="G78" s="168"/>
      <c r="H78" s="167"/>
      <c r="I78" s="167"/>
      <c r="J78" s="167"/>
      <c r="K78" s="168"/>
      <c r="L78" s="161"/>
      <c r="M78" s="161"/>
    </row>
    <row r="79" spans="2:13">
      <c r="B79" s="175" t="s">
        <v>220</v>
      </c>
      <c r="C79" s="162">
        <v>0.45</v>
      </c>
      <c r="D79" s="162">
        <v>0.45</v>
      </c>
      <c r="E79" s="162">
        <v>0.1</v>
      </c>
      <c r="F79" s="162">
        <v>0.05</v>
      </c>
      <c r="G79" s="162">
        <v>10</v>
      </c>
      <c r="H79" s="161">
        <v>0.25</v>
      </c>
      <c r="I79" s="161">
        <v>10</v>
      </c>
      <c r="J79" s="161">
        <v>0.25</v>
      </c>
      <c r="K79" s="162"/>
      <c r="L79" s="161">
        <v>0.9</v>
      </c>
      <c r="M79" s="161">
        <v>0.45</v>
      </c>
    </row>
    <row r="80" spans="2:13">
      <c r="B80" s="176"/>
      <c r="C80" s="168"/>
      <c r="D80" s="168"/>
      <c r="E80" s="168"/>
      <c r="F80" s="168"/>
      <c r="G80" s="168"/>
      <c r="H80" s="167"/>
      <c r="I80" s="167"/>
      <c r="J80" s="167"/>
      <c r="K80" s="168"/>
      <c r="L80" s="161"/>
      <c r="M80" s="161"/>
    </row>
    <row r="81" spans="2:13">
      <c r="B81" s="176"/>
      <c r="C81" s="168"/>
      <c r="D81" s="168"/>
      <c r="E81" s="168"/>
      <c r="F81" s="168"/>
      <c r="G81" s="168"/>
      <c r="H81" s="167"/>
      <c r="I81" s="167"/>
      <c r="J81" s="167"/>
      <c r="K81" s="168"/>
      <c r="L81" s="161"/>
      <c r="M81" s="161"/>
    </row>
    <row r="82" spans="2:13">
      <c r="B82" s="176"/>
      <c r="C82" s="168"/>
      <c r="D82" s="168"/>
      <c r="E82" s="168"/>
      <c r="F82" s="168"/>
      <c r="G82" s="168"/>
      <c r="H82" s="167"/>
      <c r="I82" s="167"/>
      <c r="J82" s="167"/>
      <c r="K82" s="168"/>
      <c r="L82" s="161"/>
      <c r="M82" s="161"/>
    </row>
    <row r="83" spans="2:13">
      <c r="B83" s="175" t="s">
        <v>221</v>
      </c>
      <c r="C83" s="162">
        <v>0.45</v>
      </c>
      <c r="D83" s="162">
        <v>0.6</v>
      </c>
      <c r="E83" s="162">
        <v>0.1</v>
      </c>
      <c r="F83" s="162">
        <v>0.05</v>
      </c>
      <c r="G83" s="162">
        <v>10</v>
      </c>
      <c r="H83" s="161">
        <v>0.25</v>
      </c>
      <c r="I83" s="161">
        <v>10</v>
      </c>
      <c r="J83" s="161">
        <v>0.25</v>
      </c>
      <c r="K83" s="162"/>
      <c r="L83" s="161">
        <v>0.9</v>
      </c>
      <c r="M83" s="161">
        <v>0.45</v>
      </c>
    </row>
    <row r="84" spans="2:13">
      <c r="B84" s="176"/>
      <c r="C84" s="168"/>
      <c r="D84" s="168"/>
      <c r="E84" s="168"/>
      <c r="F84" s="168"/>
      <c r="G84" s="168"/>
      <c r="H84" s="167"/>
      <c r="I84" s="167"/>
      <c r="J84" s="167"/>
      <c r="K84" s="168"/>
      <c r="L84" s="161"/>
      <c r="M84" s="161"/>
    </row>
    <row r="85" spans="2:13">
      <c r="B85" s="176"/>
      <c r="C85" s="168"/>
      <c r="D85" s="168"/>
      <c r="E85" s="168"/>
      <c r="F85" s="168"/>
      <c r="G85" s="168"/>
      <c r="H85" s="167"/>
      <c r="I85" s="167"/>
      <c r="J85" s="167"/>
      <c r="K85" s="168"/>
      <c r="L85" s="161"/>
      <c r="M85" s="161"/>
    </row>
    <row r="86" spans="2:13">
      <c r="B86" s="176"/>
      <c r="C86" s="168"/>
      <c r="D86" s="168"/>
      <c r="E86" s="168"/>
      <c r="F86" s="168"/>
      <c r="G86" s="168"/>
      <c r="H86" s="167"/>
      <c r="I86" s="167"/>
      <c r="J86" s="167"/>
      <c r="K86" s="168"/>
      <c r="L86" s="161"/>
      <c r="M86" s="161"/>
    </row>
    <row r="87" spans="2:13">
      <c r="B87" s="175" t="s">
        <v>222</v>
      </c>
      <c r="C87" s="162">
        <v>0.6</v>
      </c>
      <c r="D87" s="162">
        <v>0.6</v>
      </c>
      <c r="E87" s="162">
        <v>0.1</v>
      </c>
      <c r="F87" s="162">
        <v>0.05</v>
      </c>
      <c r="G87" s="162">
        <v>10</v>
      </c>
      <c r="H87" s="161">
        <v>0.25</v>
      </c>
      <c r="I87" s="161">
        <v>10</v>
      </c>
      <c r="J87" s="161">
        <v>0.25</v>
      </c>
      <c r="K87" s="162"/>
      <c r="L87" s="161">
        <v>0.9</v>
      </c>
      <c r="M87" s="161">
        <v>0.45</v>
      </c>
    </row>
    <row r="88" spans="2:13">
      <c r="B88" s="176"/>
      <c r="C88" s="168"/>
      <c r="D88" s="168"/>
      <c r="E88" s="168"/>
      <c r="F88" s="168"/>
      <c r="G88" s="168"/>
      <c r="H88" s="167"/>
      <c r="I88" s="167"/>
      <c r="J88" s="167"/>
      <c r="K88" s="168"/>
      <c r="L88" s="161"/>
      <c r="M88" s="161"/>
    </row>
    <row r="89" spans="2:13">
      <c r="B89" s="176"/>
      <c r="C89" s="168"/>
      <c r="D89" s="168"/>
      <c r="E89" s="168"/>
      <c r="F89" s="168"/>
      <c r="G89" s="168"/>
      <c r="H89" s="167"/>
      <c r="I89" s="167"/>
      <c r="J89" s="167"/>
      <c r="K89" s="168"/>
      <c r="L89" s="161"/>
      <c r="M89" s="161"/>
    </row>
    <row r="90" spans="2:13">
      <c r="B90" s="176"/>
      <c r="C90" s="168"/>
      <c r="D90" s="168"/>
      <c r="E90" s="168"/>
      <c r="F90" s="168"/>
      <c r="G90" s="168"/>
      <c r="H90" s="167"/>
      <c r="I90" s="167"/>
      <c r="J90" s="167"/>
      <c r="K90" s="168"/>
      <c r="L90" s="161"/>
      <c r="M90" s="161"/>
    </row>
    <row r="91" spans="2:13">
      <c r="B91" s="175" t="s">
        <v>223</v>
      </c>
      <c r="C91" s="162">
        <v>0.8</v>
      </c>
      <c r="D91" s="162">
        <v>0.8</v>
      </c>
      <c r="E91" s="162">
        <v>0.1</v>
      </c>
      <c r="F91" s="162">
        <v>0.05</v>
      </c>
      <c r="G91" s="162">
        <v>10</v>
      </c>
      <c r="H91" s="161">
        <v>0.25</v>
      </c>
      <c r="I91" s="161">
        <v>10</v>
      </c>
      <c r="J91" s="161">
        <v>0.25</v>
      </c>
      <c r="K91" s="162"/>
      <c r="L91" s="161">
        <v>0.9</v>
      </c>
      <c r="M91" s="161">
        <v>0.45</v>
      </c>
    </row>
    <row r="92" spans="2:13">
      <c r="B92" s="176"/>
      <c r="C92" s="168"/>
      <c r="D92" s="168"/>
      <c r="E92" s="168"/>
      <c r="F92" s="168"/>
      <c r="G92" s="168"/>
      <c r="H92" s="167"/>
      <c r="I92" s="167"/>
      <c r="J92" s="167"/>
      <c r="K92" s="168"/>
      <c r="L92" s="161"/>
      <c r="M92" s="161"/>
    </row>
    <row r="93" spans="2:13">
      <c r="B93" s="176"/>
      <c r="C93" s="168"/>
      <c r="D93" s="168"/>
      <c r="E93" s="168"/>
      <c r="F93" s="168"/>
      <c r="G93" s="168"/>
      <c r="H93" s="167"/>
      <c r="I93" s="167"/>
      <c r="J93" s="167"/>
      <c r="K93" s="168"/>
      <c r="L93" s="161"/>
      <c r="M93" s="161"/>
    </row>
    <row r="94" spans="2:13">
      <c r="B94" s="176"/>
      <c r="C94" s="168"/>
      <c r="D94" s="168"/>
      <c r="E94" s="168"/>
      <c r="F94" s="168"/>
      <c r="G94" s="168"/>
      <c r="H94" s="167"/>
      <c r="I94" s="167"/>
      <c r="J94" s="167"/>
      <c r="K94" s="168"/>
      <c r="L94" s="161"/>
      <c r="M94" s="161"/>
    </row>
    <row r="95" spans="2:13">
      <c r="B95" s="175" t="s">
        <v>224</v>
      </c>
      <c r="C95" s="162">
        <v>1</v>
      </c>
      <c r="D95" s="162">
        <v>0.75</v>
      </c>
      <c r="E95" s="162">
        <v>0.125</v>
      </c>
      <c r="F95" s="162">
        <v>0.05</v>
      </c>
      <c r="G95" s="162">
        <v>10</v>
      </c>
      <c r="H95" s="161">
        <v>0.25</v>
      </c>
      <c r="I95" s="161">
        <v>10</v>
      </c>
      <c r="J95" s="161">
        <v>0.25</v>
      </c>
      <c r="K95" s="162"/>
      <c r="L95" s="161">
        <v>0.9</v>
      </c>
      <c r="M95" s="161">
        <v>0.45</v>
      </c>
    </row>
    <row r="96" spans="2:13">
      <c r="B96" s="176"/>
      <c r="C96" s="168"/>
      <c r="D96" s="168"/>
      <c r="E96" s="168"/>
      <c r="F96" s="168"/>
      <c r="G96" s="168"/>
      <c r="H96" s="167"/>
      <c r="I96" s="167"/>
      <c r="J96" s="167"/>
      <c r="K96" s="168"/>
      <c r="L96" s="161"/>
      <c r="M96" s="161"/>
    </row>
    <row r="97" spans="2:21">
      <c r="B97" s="176"/>
      <c r="C97" s="168"/>
      <c r="D97" s="168"/>
      <c r="E97" s="168"/>
      <c r="F97" s="168"/>
      <c r="G97" s="168"/>
      <c r="H97" s="167"/>
      <c r="I97" s="167"/>
      <c r="J97" s="167"/>
      <c r="K97" s="168"/>
      <c r="L97" s="161"/>
      <c r="M97" s="161"/>
    </row>
    <row r="98" spans="2:21">
      <c r="B98" s="176"/>
      <c r="C98" s="168"/>
      <c r="D98" s="168"/>
      <c r="E98" s="168"/>
      <c r="F98" s="168"/>
      <c r="G98" s="168"/>
      <c r="H98" s="167"/>
      <c r="I98" s="167"/>
      <c r="J98" s="167"/>
      <c r="K98" s="168"/>
      <c r="L98" s="161"/>
      <c r="M98" s="161"/>
    </row>
    <row r="99" spans="2:21">
      <c r="B99" s="167"/>
      <c r="C99" s="168"/>
      <c r="D99" s="168"/>
      <c r="E99" s="168"/>
      <c r="F99" s="168"/>
      <c r="G99" s="168"/>
      <c r="H99" s="167"/>
      <c r="I99" s="167"/>
      <c r="J99" s="167"/>
      <c r="K99" s="168"/>
      <c r="L99" s="161"/>
      <c r="M99" s="161"/>
    </row>
    <row r="100" spans="2:21">
      <c r="B100" s="177"/>
      <c r="C100" s="177"/>
      <c r="D100" s="177"/>
      <c r="E100" s="177"/>
      <c r="F100" s="177"/>
      <c r="G100" s="177"/>
      <c r="H100" s="177"/>
      <c r="I100" s="177"/>
      <c r="J100" s="177"/>
      <c r="K100" s="178"/>
      <c r="L100" s="177"/>
      <c r="M100" s="177"/>
    </row>
    <row r="103" spans="2:21">
      <c r="K103" s="179" t="s">
        <v>225</v>
      </c>
      <c r="L103" s="680" t="s">
        <v>226</v>
      </c>
      <c r="M103" s="681"/>
      <c r="N103" s="681"/>
      <c r="O103" s="681"/>
      <c r="P103" s="681"/>
      <c r="Q103" s="681"/>
      <c r="R103" s="681"/>
      <c r="S103" s="682"/>
    </row>
    <row r="104" spans="2:21">
      <c r="B104" s="179" t="s">
        <v>227</v>
      </c>
      <c r="K104" s="180">
        <v>1</v>
      </c>
      <c r="L104" s="675" t="s">
        <v>10</v>
      </c>
      <c r="M104" s="683"/>
      <c r="N104" s="676"/>
      <c r="O104" s="675" t="s">
        <v>9</v>
      </c>
      <c r="P104" s="683"/>
      <c r="Q104" s="676"/>
      <c r="R104" s="675" t="s">
        <v>228</v>
      </c>
      <c r="S104" s="676"/>
    </row>
    <row r="105" spans="2:21">
      <c r="D105" s="181" t="s">
        <v>229</v>
      </c>
      <c r="E105" s="182" t="s">
        <v>1</v>
      </c>
      <c r="G105" s="183" t="s">
        <v>230</v>
      </c>
      <c r="H105" s="183" t="s">
        <v>231</v>
      </c>
      <c r="I105" s="183" t="s">
        <v>232</v>
      </c>
      <c r="J105" s="183" t="s">
        <v>233</v>
      </c>
      <c r="K105" s="183" t="s">
        <v>234</v>
      </c>
      <c r="L105" s="675" t="s">
        <v>235</v>
      </c>
      <c r="M105" s="676"/>
      <c r="N105" s="184" t="s">
        <v>1</v>
      </c>
      <c r="O105" s="675" t="s">
        <v>235</v>
      </c>
      <c r="P105" s="676"/>
      <c r="Q105" s="184" t="s">
        <v>1</v>
      </c>
      <c r="R105" s="184" t="s">
        <v>1</v>
      </c>
      <c r="S105" s="184" t="s">
        <v>160</v>
      </c>
    </row>
    <row r="106" spans="2:21">
      <c r="D106" s="181"/>
      <c r="E106" s="182"/>
      <c r="G106" s="238"/>
      <c r="H106" s="238"/>
      <c r="I106" s="238"/>
      <c r="J106" s="238"/>
      <c r="K106" s="238"/>
      <c r="L106" s="239"/>
      <c r="M106" s="240"/>
      <c r="N106" s="240"/>
      <c r="O106" s="239"/>
      <c r="P106" s="240"/>
      <c r="Q106" s="184"/>
      <c r="R106" s="184"/>
      <c r="S106" s="184"/>
    </row>
    <row r="107" spans="2:21" ht="18" customHeight="1">
      <c r="B107" s="155" t="s">
        <v>236</v>
      </c>
      <c r="C107" s="179" t="s">
        <v>237</v>
      </c>
      <c r="E107" s="185">
        <f>'3Sheet1'!C5</f>
        <v>20.350000000000001</v>
      </c>
      <c r="G107" s="186">
        <f>+E107*(C6+E6*2+1.5)</f>
        <v>40.700000000000003</v>
      </c>
      <c r="H107" s="186">
        <f>+E107*(C6+E6*2)*(D6+E6+F6)</f>
        <v>4.5787500000000003</v>
      </c>
      <c r="I107" s="187">
        <f>+(C6+E6*2)*E107*F6</f>
        <v>0.50875000000000004</v>
      </c>
      <c r="J107" s="187">
        <f>+E107*((C6+E6*2)*E6+(D6*E6*2))</f>
        <v>2.2385000000000002</v>
      </c>
      <c r="K107" s="187">
        <f>+(D6+$K$104*(D6+E6))*E107*2</f>
        <v>28.49</v>
      </c>
      <c r="L107" s="188">
        <f>+(E107)/H6+ IF(E107&gt;0,1,0)</f>
        <v>102.75</v>
      </c>
      <c r="M107" s="189">
        <f>+ROUNDUP(L107,0)</f>
        <v>103</v>
      </c>
      <c r="N107" s="190">
        <f>+(D6+E6-0.08)*2+(C6+E6*2-0.08)</f>
        <v>1.06</v>
      </c>
      <c r="O107" s="188">
        <f>+N107/J6+1</f>
        <v>5.24</v>
      </c>
      <c r="P107" s="189">
        <f>+ROUNDUP(O107,0)</f>
        <v>6</v>
      </c>
      <c r="Q107" s="189">
        <f>+E107+E107/6*50*(G6/1000)</f>
        <v>22.045833333333334</v>
      </c>
      <c r="R107" s="191">
        <f>+N107*M107+P107*Q107</f>
        <v>241.45500000000001</v>
      </c>
      <c r="S107" s="187">
        <f>((I6*I6)/162)*R107</f>
        <v>149.0462962962963</v>
      </c>
      <c r="T107" s="155" t="s">
        <v>238</v>
      </c>
    </row>
    <row r="108" spans="2:21">
      <c r="C108" s="155" t="s">
        <v>183</v>
      </c>
      <c r="D108" s="192">
        <f>ROUNDUP(+E107/K6,0)</f>
        <v>7</v>
      </c>
      <c r="E108" s="185"/>
      <c r="G108" s="193"/>
      <c r="H108" s="193"/>
      <c r="I108" s="192"/>
      <c r="J108" s="192">
        <f>0.5*(0.075+0.05)*0.075*C6*D108</f>
        <v>9.8437500000000001E-3</v>
      </c>
      <c r="K108" s="192">
        <f>+(0.075+0.08)*C6*D108</f>
        <v>0.32550000000000001</v>
      </c>
      <c r="L108" s="194">
        <f>+D108</f>
        <v>7</v>
      </c>
      <c r="M108" s="189">
        <f>+ROUNDUP(L108,0)</f>
        <v>7</v>
      </c>
      <c r="N108" s="195">
        <f>+(C6-0.08)+((0.075+0.05-0.04)*2)</f>
        <v>0.38999999999999996</v>
      </c>
      <c r="O108" s="194"/>
      <c r="P108" s="196"/>
      <c r="Q108" s="196"/>
      <c r="R108" s="191">
        <f>+N108*M108+P108*Q108</f>
        <v>2.7299999999999995</v>
      </c>
      <c r="S108" s="187">
        <f>((I6*I6)/162)*R108</f>
        <v>1.6851851851851849</v>
      </c>
      <c r="T108" s="155" t="s">
        <v>238</v>
      </c>
      <c r="U108" s="192">
        <f>S107+S108</f>
        <v>150.7314814814815</v>
      </c>
    </row>
    <row r="109" spans="2:21">
      <c r="E109" s="185"/>
    </row>
    <row r="110" spans="2:21">
      <c r="B110" s="155" t="s">
        <v>236</v>
      </c>
      <c r="C110" s="179" t="s">
        <v>239</v>
      </c>
      <c r="E110" s="185">
        <f>'3Sheet1'!C6</f>
        <v>65.12</v>
      </c>
      <c r="G110" s="186">
        <f>+E110*(C9+E9*2+3)</f>
        <v>237.68800000000002</v>
      </c>
      <c r="H110" s="186">
        <f>+E110*(C9+E9*2)*(D9+E9+F9)</f>
        <v>25.396800000000006</v>
      </c>
      <c r="I110" s="187">
        <f>+(C9+E9*2)*E110*F9</f>
        <v>2.1164000000000001</v>
      </c>
      <c r="J110" s="187">
        <f>+E110*((C9+E9*2)*E9+(D9*E9*2))</f>
        <v>10.093600000000002</v>
      </c>
      <c r="K110" s="187">
        <f>+(D9+$K$104*(D9+E9))*E110*2</f>
        <v>130.24</v>
      </c>
      <c r="L110" s="188">
        <f>+(E110)/H9+ IF(E110&gt;0,1,0)</f>
        <v>326.60000000000002</v>
      </c>
      <c r="M110" s="189">
        <f>+ROUNDUP(L110,0)</f>
        <v>327</v>
      </c>
      <c r="N110" s="190">
        <f>+(D9+E9-0.08)*2+(C9+E9*2-0.08)</f>
        <v>1.5100000000000002</v>
      </c>
      <c r="O110" s="188">
        <f>+N110/J9+1</f>
        <v>7.0400000000000009</v>
      </c>
      <c r="P110" s="189">
        <f>+ROUNDUP(O110,0)</f>
        <v>8</v>
      </c>
      <c r="Q110" s="189">
        <f>+E110+E110/6*50*(G9/1000)</f>
        <v>70.546666666666667</v>
      </c>
      <c r="R110" s="191">
        <f>+N110*M110+P110*Q110</f>
        <v>1058.1433333333334</v>
      </c>
      <c r="S110" s="187">
        <f>((I9*I9)/162)*R110</f>
        <v>653.17489711934161</v>
      </c>
      <c r="T110" s="155" t="s">
        <v>238</v>
      </c>
    </row>
    <row r="111" spans="2:21">
      <c r="C111" s="155" t="s">
        <v>183</v>
      </c>
      <c r="D111" s="192">
        <f>ROUNDUP(+E110/K9,0)</f>
        <v>22</v>
      </c>
      <c r="E111" s="185"/>
      <c r="G111" s="193"/>
      <c r="H111" s="193"/>
      <c r="I111" s="192"/>
      <c r="J111" s="192">
        <f>0.5*(0.075+0.05)*0.075*C9*D111</f>
        <v>4.6406250000000003E-2</v>
      </c>
      <c r="K111" s="192">
        <f>+(0.075+0.08)*C9*D111</f>
        <v>1.5345000000000002</v>
      </c>
      <c r="L111" s="194">
        <f>+D111</f>
        <v>22</v>
      </c>
      <c r="M111" s="189">
        <f>+ROUNDUP(L111,0)</f>
        <v>22</v>
      </c>
      <c r="N111" s="195">
        <f>+(C9-0.08)+((0.075+0.05-0.04)*2)</f>
        <v>0.54</v>
      </c>
      <c r="O111" s="194"/>
      <c r="P111" s="196"/>
      <c r="Q111" s="196"/>
      <c r="R111" s="191">
        <f>+N111*M111+P111*Q111</f>
        <v>11.88</v>
      </c>
      <c r="S111" s="187">
        <f>((I9*I9)/162)*R111</f>
        <v>7.333333333333333</v>
      </c>
      <c r="T111" s="155" t="s">
        <v>238</v>
      </c>
      <c r="U111" s="192">
        <f>S110+S111</f>
        <v>660.50823045267498</v>
      </c>
    </row>
    <row r="112" spans="2:21">
      <c r="E112" s="185"/>
    </row>
    <row r="113" spans="2:21">
      <c r="B113" s="155" t="s">
        <v>236</v>
      </c>
      <c r="C113" s="179" t="s">
        <v>240</v>
      </c>
      <c r="E113" s="185">
        <f>'3Sheet1'!C7</f>
        <v>89.87</v>
      </c>
      <c r="G113" s="186">
        <f>+E113*(C12+E12*2+3)</f>
        <v>341.50600000000003</v>
      </c>
      <c r="H113" s="186">
        <f>+E113*(C12+E12*2)*(D12+E12+F12)</f>
        <v>53.921999999999997</v>
      </c>
      <c r="I113" s="187">
        <f>+(C12+E12*2)*E113*F12</f>
        <v>3.5948000000000002</v>
      </c>
      <c r="J113" s="187">
        <f>+E113*((C12+E12*2)*E12+(D12*E12*2))</f>
        <v>17.974</v>
      </c>
      <c r="K113" s="187">
        <f>+(D12+$K$104*(D12+E12))*E113*2</f>
        <v>233.66199999999998</v>
      </c>
      <c r="L113" s="188">
        <f>+(E113)/H12+ IF(E113&gt;0,1,0)</f>
        <v>450.35</v>
      </c>
      <c r="M113" s="189">
        <f>+ROUNDUP(L113,0)</f>
        <v>451</v>
      </c>
      <c r="N113" s="190">
        <f>+(D12+E12-0.08)*2+(C12+E12*2-0.08)</f>
        <v>1.96</v>
      </c>
      <c r="O113" s="188">
        <f>+N113/J12+1</f>
        <v>8.84</v>
      </c>
      <c r="P113" s="189">
        <f>+ROUNDUP(O113,0)</f>
        <v>9</v>
      </c>
      <c r="Q113" s="189">
        <f>+E113+E113/6*50*(G12/1000)</f>
        <v>97.359166666666667</v>
      </c>
      <c r="R113" s="191">
        <f>+N113*M113+P113*Q113</f>
        <v>1760.1925000000001</v>
      </c>
      <c r="S113" s="187">
        <f>((I12*I12)/162)*R113</f>
        <v>1086.5385802469136</v>
      </c>
      <c r="T113" s="155" t="s">
        <v>238</v>
      </c>
    </row>
    <row r="114" spans="2:21">
      <c r="C114" s="155" t="s">
        <v>183</v>
      </c>
      <c r="D114" s="192">
        <f>ROUNDUP(+E113/K12,0)</f>
        <v>30</v>
      </c>
      <c r="E114" s="185"/>
      <c r="G114" s="193"/>
      <c r="H114" s="193"/>
      <c r="I114" s="192"/>
      <c r="J114" s="192">
        <f>0.5*(0.075+0.05)*0.075*C12*D114</f>
        <v>8.4374999999999992E-2</v>
      </c>
      <c r="K114" s="192">
        <f>+(0.075+0.08)*C12*D114</f>
        <v>2.79</v>
      </c>
      <c r="L114" s="194">
        <f>+D114</f>
        <v>30</v>
      </c>
      <c r="M114" s="189">
        <f>+ROUNDUP(L114,0)</f>
        <v>30</v>
      </c>
      <c r="N114" s="195">
        <f>+(C12-0.08)+((0.075+0.05-0.04)*2)</f>
        <v>0.69</v>
      </c>
      <c r="O114" s="194"/>
      <c r="P114" s="196"/>
      <c r="Q114" s="196"/>
      <c r="R114" s="191">
        <f>+N114*M114+P114*Q114</f>
        <v>20.7</v>
      </c>
      <c r="S114" s="187">
        <f>((I12*I12)/162)*R114</f>
        <v>12.777777777777777</v>
      </c>
      <c r="T114" s="155" t="s">
        <v>238</v>
      </c>
      <c r="U114" s="192">
        <f>S113+S114</f>
        <v>1099.3163580246915</v>
      </c>
    </row>
    <row r="115" spans="2:21">
      <c r="E115" s="185"/>
    </row>
    <row r="116" spans="2:21" hidden="1">
      <c r="B116" s="155" t="s">
        <v>236</v>
      </c>
      <c r="C116" s="179" t="s">
        <v>241</v>
      </c>
      <c r="E116" s="185"/>
      <c r="G116" s="186">
        <f>+E116*(C15+E15*2+1.5)</f>
        <v>0</v>
      </c>
      <c r="H116" s="186">
        <f>+E116*(C15+E15*2)*(D15+E15+F15)</f>
        <v>0</v>
      </c>
      <c r="I116" s="187">
        <f>+(C15+E15*2)*E116*F15</f>
        <v>0</v>
      </c>
      <c r="J116" s="187">
        <f>+E116*((C15+E15*2)*E15+(D15*E15*2))</f>
        <v>0</v>
      </c>
      <c r="K116" s="187">
        <f>+(D15+$K$104*(D15+E15))*E116*2</f>
        <v>0</v>
      </c>
      <c r="L116" s="188">
        <f>+(E116)/H15+ IF(E116&gt;0,1,0)</f>
        <v>0</v>
      </c>
      <c r="M116" s="189">
        <f>+ROUNDUP(L116,0)</f>
        <v>0</v>
      </c>
      <c r="N116" s="190">
        <f>+(D15+E15-0.08)*2+(C15+E15*2-0.08)</f>
        <v>2.5100000000000002</v>
      </c>
      <c r="O116" s="188">
        <f>+N116/J15+1</f>
        <v>11.040000000000001</v>
      </c>
      <c r="P116" s="189">
        <f>+ROUNDUP(O116,0)</f>
        <v>12</v>
      </c>
      <c r="Q116" s="189">
        <f>+E116+E116/6*50*(G15/1000)</f>
        <v>0</v>
      </c>
      <c r="R116" s="191">
        <f>+N116*M116+P116*Q116</f>
        <v>0</v>
      </c>
      <c r="S116" s="187">
        <f>((I15*I15)/162)*R116</f>
        <v>0</v>
      </c>
      <c r="T116" s="155" t="s">
        <v>238</v>
      </c>
    </row>
    <row r="117" spans="2:21" hidden="1">
      <c r="C117" s="155" t="s">
        <v>183</v>
      </c>
      <c r="D117" s="192">
        <f>ROUNDUP(+E116/K15,0)</f>
        <v>0</v>
      </c>
      <c r="E117" s="185"/>
      <c r="G117" s="193"/>
      <c r="H117" s="193"/>
      <c r="I117" s="192"/>
      <c r="J117" s="192">
        <f>0.5*(0.075+0.05)*0.075*C15*D117</f>
        <v>0</v>
      </c>
      <c r="K117" s="192">
        <f>+(0.075+0.08)*C15*D117</f>
        <v>0</v>
      </c>
      <c r="L117" s="194">
        <f>+D117</f>
        <v>0</v>
      </c>
      <c r="M117" s="189">
        <f>+ROUNDUP(L117,0)</f>
        <v>0</v>
      </c>
      <c r="N117" s="195">
        <f>+(C15-0.08)+((0.075+0.05-0.04)*2)</f>
        <v>0.84000000000000008</v>
      </c>
      <c r="O117" s="194"/>
      <c r="P117" s="196"/>
      <c r="Q117" s="196"/>
      <c r="R117" s="191">
        <f>+N117*M117+P117*Q117</f>
        <v>0</v>
      </c>
      <c r="S117" s="187">
        <f>((I15*I15)/162)*R117</f>
        <v>0</v>
      </c>
      <c r="T117" s="155" t="s">
        <v>238</v>
      </c>
      <c r="U117" s="192">
        <f>S116+S117</f>
        <v>0</v>
      </c>
    </row>
    <row r="118" spans="2:21" hidden="1">
      <c r="B118" s="155" t="s">
        <v>236</v>
      </c>
      <c r="C118" s="179" t="s">
        <v>242</v>
      </c>
      <c r="E118" s="185"/>
      <c r="G118" s="199">
        <f>+E118*(C15+E15*2+1.5)</f>
        <v>0</v>
      </c>
      <c r="H118" s="199">
        <f>+E118*(C15+E15*2)*(D15+E15+F15)</f>
        <v>0</v>
      </c>
      <c r="I118" s="200">
        <f>+(C15+E15*2)*E118*F15</f>
        <v>0</v>
      </c>
      <c r="J118" s="200">
        <f>+E118*((C15+E15*2)*E15+(D15*E15*2))</f>
        <v>0</v>
      </c>
      <c r="K118" s="200">
        <f>+(D15+$K$104*(D15+E15))*E118*2</f>
        <v>0</v>
      </c>
      <c r="L118" s="188">
        <f>+(E118)/H15+ IF(E118&gt;0,1,0)</f>
        <v>0</v>
      </c>
      <c r="M118" s="201">
        <f>+ROUNDUP(L118,0)</f>
        <v>0</v>
      </c>
      <c r="N118" s="190">
        <f>+(D15+E15-0.08)*2+(C15+E15*2-0.08)</f>
        <v>2.5100000000000002</v>
      </c>
      <c r="O118" s="188">
        <f>+N118/J15+1</f>
        <v>11.040000000000001</v>
      </c>
      <c r="P118" s="201">
        <f>+ROUNDUP(O118,0)</f>
        <v>12</v>
      </c>
      <c r="Q118" s="189">
        <f>+E118+E118/6*50*(G15/1000)</f>
        <v>0</v>
      </c>
      <c r="R118" s="191">
        <f>+N118*M118+P118*Q118</f>
        <v>0</v>
      </c>
      <c r="S118" s="200">
        <f>((I15*I15)/162)*R118</f>
        <v>0</v>
      </c>
      <c r="T118" s="155" t="s">
        <v>238</v>
      </c>
    </row>
    <row r="119" spans="2:21" hidden="1">
      <c r="C119" s="155" t="s">
        <v>183</v>
      </c>
      <c r="D119" s="192">
        <f>ROUNDUP(+E118/K15,0)</f>
        <v>0</v>
      </c>
      <c r="E119" s="185"/>
      <c r="G119" s="202"/>
      <c r="H119" s="202"/>
      <c r="I119" s="203"/>
      <c r="J119" s="203">
        <f>0.5*(0.075+0.05)*0.075*C15*D119</f>
        <v>0</v>
      </c>
      <c r="K119" s="203">
        <f>+(0.075+0.08)*C15*D119</f>
        <v>0</v>
      </c>
      <c r="L119" s="194">
        <f>+D119</f>
        <v>0</v>
      </c>
      <c r="M119" s="201">
        <f>+ROUNDUP(L119,0)</f>
        <v>0</v>
      </c>
      <c r="N119" s="195">
        <f>+(C15-0.08)+((0.075+0.05-0.04)*2)</f>
        <v>0.84000000000000008</v>
      </c>
      <c r="O119" s="194"/>
      <c r="P119" s="204"/>
      <c r="Q119" s="196"/>
      <c r="R119" s="191">
        <f>+N119*M119+P119*Q119</f>
        <v>0</v>
      </c>
      <c r="S119" s="200">
        <f>((I15*I15)/162)*R119</f>
        <v>0</v>
      </c>
      <c r="T119" s="155" t="s">
        <v>238</v>
      </c>
    </row>
    <row r="120" spans="2:21" hidden="1">
      <c r="B120" s="205" t="s">
        <v>243</v>
      </c>
      <c r="D120" s="192"/>
      <c r="E120" s="185"/>
      <c r="G120" s="193"/>
      <c r="H120" s="193"/>
      <c r="I120" s="192"/>
      <c r="J120" s="192"/>
      <c r="K120" s="192"/>
      <c r="L120" s="194"/>
      <c r="M120" s="196"/>
      <c r="N120" s="195"/>
      <c r="O120" s="194"/>
      <c r="P120" s="196"/>
      <c r="Q120" s="196"/>
      <c r="R120" s="206"/>
      <c r="S120" s="192"/>
    </row>
    <row r="121" spans="2:21" hidden="1">
      <c r="C121" s="205" t="s">
        <v>244</v>
      </c>
      <c r="D121" s="192"/>
      <c r="E121" s="185"/>
      <c r="G121" s="193"/>
      <c r="H121" s="193"/>
      <c r="I121" s="192"/>
      <c r="J121" s="192"/>
      <c r="K121" s="192"/>
      <c r="L121" s="194"/>
      <c r="M121" s="196"/>
      <c r="N121" s="195"/>
      <c r="O121" s="194"/>
      <c r="P121" s="196"/>
      <c r="Q121" s="196"/>
      <c r="R121" s="206"/>
      <c r="S121" s="192"/>
    </row>
    <row r="122" spans="2:21" hidden="1">
      <c r="C122" s="205" t="s">
        <v>245</v>
      </c>
      <c r="D122" s="192"/>
      <c r="E122" s="185"/>
      <c r="G122" s="193"/>
      <c r="H122" s="193"/>
      <c r="I122" s="192"/>
      <c r="J122" s="192"/>
      <c r="K122" s="192"/>
      <c r="L122" s="194"/>
      <c r="M122" s="196"/>
      <c r="N122" s="195"/>
      <c r="O122" s="194"/>
      <c r="P122" s="196"/>
      <c r="Q122" s="196"/>
      <c r="R122" s="206"/>
      <c r="S122" s="192"/>
    </row>
    <row r="123" spans="2:21" hidden="1"/>
    <row r="124" spans="2:21" hidden="1">
      <c r="B124" s="155" t="s">
        <v>236</v>
      </c>
      <c r="C124" s="179" t="s">
        <v>246</v>
      </c>
      <c r="E124" s="185"/>
      <c r="G124" s="199">
        <f>+E124*(C18+E18*2+1.5)</f>
        <v>0</v>
      </c>
      <c r="H124" s="199">
        <f>+E124*(C18+E18*2)*(D18+E18+F18)</f>
        <v>0</v>
      </c>
      <c r="I124" s="200">
        <f>+(C18+E18*2)*E124*F18</f>
        <v>0</v>
      </c>
      <c r="J124" s="200">
        <f>+E124*((C18+E18*2)*E18+(D18*E18*2))</f>
        <v>0</v>
      </c>
      <c r="K124" s="200">
        <f>+(D18+$K$104*(D18+E18))*E124*2</f>
        <v>0</v>
      </c>
      <c r="L124" s="188">
        <f>+(E124)/H18+ IF(E124&gt;0,1,0)</f>
        <v>0</v>
      </c>
      <c r="M124" s="201">
        <f>+ROUNDUP(L124,0)</f>
        <v>0</v>
      </c>
      <c r="N124" s="190">
        <f>+(D18+E18-0.08)*2+(C18+E18*2-0.08)</f>
        <v>3.06</v>
      </c>
      <c r="O124" s="188">
        <f>+N124/J18+1</f>
        <v>13.24</v>
      </c>
      <c r="P124" s="201">
        <f>+ROUNDUP(O124,0)</f>
        <v>14</v>
      </c>
      <c r="Q124" s="189">
        <f>+E124+E124/6*50*(G18/1000)</f>
        <v>0</v>
      </c>
      <c r="R124" s="191">
        <f>+N124*M124+P124*Q124</f>
        <v>0</v>
      </c>
      <c r="S124" s="200">
        <f>((I18*I18)/162)*R124</f>
        <v>0</v>
      </c>
      <c r="T124" s="155" t="s">
        <v>238</v>
      </c>
    </row>
    <row r="125" spans="2:21" hidden="1">
      <c r="C125" s="155" t="s">
        <v>183</v>
      </c>
      <c r="D125" s="192">
        <f>ROUNDUP(+E124/K18,0)</f>
        <v>0</v>
      </c>
      <c r="E125" s="185"/>
      <c r="G125" s="202"/>
      <c r="H125" s="202"/>
      <c r="I125" s="203"/>
      <c r="J125" s="203">
        <f>0.5*(0.075+0.05)*0.075*C18*D125</f>
        <v>0</v>
      </c>
      <c r="K125" s="203">
        <f>+(0.075+0.08)*C18*D125</f>
        <v>0</v>
      </c>
      <c r="L125" s="194">
        <f>+D125</f>
        <v>0</v>
      </c>
      <c r="M125" s="201">
        <f>+ROUNDUP(L125,0)</f>
        <v>0</v>
      </c>
      <c r="N125" s="195">
        <f>+(C18-0.08)+((0.075+0.05-0.04)*2)</f>
        <v>0.99</v>
      </c>
      <c r="O125" s="194"/>
      <c r="P125" s="204"/>
      <c r="Q125" s="196"/>
      <c r="R125" s="191">
        <f>+N125*M125+P125*Q125</f>
        <v>0</v>
      </c>
      <c r="S125" s="200">
        <f>((I18*I18)/162)*R125</f>
        <v>0</v>
      </c>
      <c r="T125" s="155" t="s">
        <v>238</v>
      </c>
    </row>
    <row r="126" spans="2:21" hidden="1"/>
    <row r="127" spans="2:21" hidden="1">
      <c r="B127" s="155" t="s">
        <v>236</v>
      </c>
      <c r="C127" s="179" t="s">
        <v>247</v>
      </c>
      <c r="E127" s="185"/>
      <c r="G127" s="186">
        <f>+E127*(C21+E21*2+3)</f>
        <v>0</v>
      </c>
      <c r="H127" s="186">
        <f>+E127*(C21+E21*2)*(D21+E21+F21)</f>
        <v>0</v>
      </c>
      <c r="I127" s="187">
        <f>+(C21+E21*2)*E127*F21</f>
        <v>0</v>
      </c>
      <c r="J127" s="187">
        <f>+E127*((C21+E21*2)*E21+(D21*E21*2))</f>
        <v>0</v>
      </c>
      <c r="K127" s="187">
        <f>+(D21+$K$104*(D21+E21))*E127*2</f>
        <v>0</v>
      </c>
      <c r="L127" s="188">
        <f>+(E127)/H21+ IF(E127&gt;0,1,0)</f>
        <v>0</v>
      </c>
      <c r="M127" s="189">
        <f>+ROUNDUP(L127,0)</f>
        <v>0</v>
      </c>
      <c r="N127" s="190">
        <f>+(D21+E21-0.08)*2+(C21+E21*2-0.08)</f>
        <v>3.3599999999999994</v>
      </c>
      <c r="O127" s="188">
        <f>+N127/J21+1</f>
        <v>14.439999999999998</v>
      </c>
      <c r="P127" s="189">
        <f>+ROUNDUP(O127,0)</f>
        <v>15</v>
      </c>
      <c r="Q127" s="189">
        <f>+E127+E127/6*50*(G21/1000)</f>
        <v>0</v>
      </c>
      <c r="R127" s="191">
        <f>+N127*M127+P127*Q127</f>
        <v>0</v>
      </c>
      <c r="S127" s="187">
        <f>((I21*I21)/162)*R127</f>
        <v>0</v>
      </c>
      <c r="T127" s="155" t="s">
        <v>238</v>
      </c>
    </row>
    <row r="128" spans="2:21" hidden="1">
      <c r="C128" s="155" t="s">
        <v>183</v>
      </c>
      <c r="D128" s="192">
        <f>ROUNDUP(+E127/K21,0)</f>
        <v>0</v>
      </c>
      <c r="E128" s="185"/>
      <c r="G128" s="193"/>
      <c r="H128" s="193"/>
      <c r="I128" s="192"/>
      <c r="J128" s="192">
        <f>0.5*(0.075+0.05)*0.075*C21*D128</f>
        <v>0</v>
      </c>
      <c r="K128" s="192">
        <f>+(0.075+0.08)*C21*D128</f>
        <v>0</v>
      </c>
      <c r="L128" s="194">
        <f>+D128</f>
        <v>0</v>
      </c>
      <c r="M128" s="189">
        <f>+ROUNDUP(L128,0)</f>
        <v>0</v>
      </c>
      <c r="N128" s="195">
        <f>+(C21-0.08)+((0.075+0.05-0.04)*2)</f>
        <v>1.0900000000000001</v>
      </c>
      <c r="O128" s="194"/>
      <c r="P128" s="196"/>
      <c r="Q128" s="196"/>
      <c r="R128" s="191">
        <f>+N128*M128+P128*Q128</f>
        <v>0</v>
      </c>
      <c r="S128" s="187">
        <f>((I21*I21)/162)*R128</f>
        <v>0</v>
      </c>
      <c r="T128" s="155" t="s">
        <v>238</v>
      </c>
    </row>
    <row r="129" spans="2:21" hidden="1"/>
    <row r="130" spans="2:21" hidden="1">
      <c r="B130" s="197" t="s">
        <v>236</v>
      </c>
      <c r="C130" s="198" t="s">
        <v>248</v>
      </c>
      <c r="E130" s="185">
        <v>47.3</v>
      </c>
      <c r="G130" s="199">
        <f>+E130*(C24+E24*2+1.5)</f>
        <v>94.6</v>
      </c>
      <c r="H130" s="199">
        <f>+E130*(C24+E24*2)*(((D24+E24+F24)*2+0.1)/2)</f>
        <v>11.824999999999999</v>
      </c>
      <c r="I130" s="200">
        <f>+(C24+E24*2)*E130*F24</f>
        <v>1.1824999999999999</v>
      </c>
      <c r="J130" s="200">
        <f>+E130*((C24+E24*2)*E24+(D24*E24)+((D24+0.1)*E24))</f>
        <v>5.6760000000000002</v>
      </c>
      <c r="K130" s="200">
        <f>+((D24*2)+$K$104*((D24+E24)+(D24+E24+0.1)))*E130</f>
        <v>70.949999999999989</v>
      </c>
      <c r="L130" s="188">
        <f>+(E130)/H24+ IF(E130&gt;0,1,0)</f>
        <v>237.49999999999997</v>
      </c>
      <c r="M130" s="201">
        <f>+ROUNDUP(L130,0)</f>
        <v>238</v>
      </c>
      <c r="N130" s="190">
        <f>+(D24+E24-0.08)+(D24+E24+0.1-0.08)+(C24+E24*2-0.08)</f>
        <v>1.1599999999999999</v>
      </c>
      <c r="O130" s="188">
        <f>+N130/J24+1</f>
        <v>5.64</v>
      </c>
      <c r="P130" s="201">
        <f>+ROUNDUP(O130,0)</f>
        <v>6</v>
      </c>
      <c r="Q130" s="189">
        <f>+E130+E130/6*50*(G24/1000)</f>
        <v>51.24166666666666</v>
      </c>
      <c r="R130" s="191">
        <f>+N130*M130+P130*Q130</f>
        <v>583.53</v>
      </c>
      <c r="S130" s="200">
        <f>((I24*I24)/162)*R130</f>
        <v>360.2037037037037</v>
      </c>
      <c r="T130" s="155" t="s">
        <v>238</v>
      </c>
    </row>
    <row r="131" spans="2:21" hidden="1">
      <c r="C131" s="155" t="s">
        <v>183</v>
      </c>
      <c r="D131" s="192">
        <f>ROUNDUP(+E130/K24,0)</f>
        <v>16</v>
      </c>
      <c r="E131" s="185"/>
      <c r="G131" s="202"/>
      <c r="H131" s="202"/>
      <c r="I131" s="203"/>
      <c r="J131" s="203">
        <f>0.5*(0.075+0.05)*0.075*C24*D131</f>
        <v>2.2499999999999999E-2</v>
      </c>
      <c r="K131" s="203">
        <f>+(0.075+0.08)*C24*D131</f>
        <v>0.74399999999999999</v>
      </c>
      <c r="L131" s="194">
        <f>+D131</f>
        <v>16</v>
      </c>
      <c r="M131" s="201">
        <f>+ROUNDUP(L131,0)</f>
        <v>16</v>
      </c>
      <c r="N131" s="195">
        <f>+(C24-0.08)+((0.075+0.05-0.04)*2)</f>
        <v>0.38999999999999996</v>
      </c>
      <c r="O131" s="194"/>
      <c r="P131" s="204"/>
      <c r="Q131" s="196"/>
      <c r="R131" s="191">
        <f>+N131*M131+P131*Q131</f>
        <v>6.2399999999999993</v>
      </c>
      <c r="S131" s="200">
        <f>((I24*I24)/162)*R131</f>
        <v>3.8518518518518512</v>
      </c>
      <c r="T131" s="155" t="s">
        <v>238</v>
      </c>
      <c r="U131" s="192">
        <f>S130+S131</f>
        <v>364.05555555555554</v>
      </c>
    </row>
    <row r="132" spans="2:21" hidden="1"/>
    <row r="133" spans="2:21" hidden="1">
      <c r="B133" s="155" t="s">
        <v>236</v>
      </c>
      <c r="C133" s="179" t="s">
        <v>249</v>
      </c>
      <c r="E133" s="185"/>
      <c r="G133" s="186">
        <f>+E133*(C27+E27*2+1.5)</f>
        <v>0</v>
      </c>
      <c r="H133" s="186">
        <f>+E133*(C27+E27*2)*(((D27+E27+F27)*2+0.1)/2)</f>
        <v>0</v>
      </c>
      <c r="I133" s="187">
        <f>+(C27+E27*2)*E133*F27</f>
        <v>0</v>
      </c>
      <c r="J133" s="187">
        <f>+E133*((C27+E27*2)*E27+(D27*E27)+((D27+0.1)*E27))</f>
        <v>0</v>
      </c>
      <c r="K133" s="187">
        <f>+((D27*2)+$K$104*((D27+E27)+(D27+E27+0.1)))*E133</f>
        <v>0</v>
      </c>
      <c r="L133" s="188">
        <f>+(E133)/H27+ IF(E133&gt;0,1,0)</f>
        <v>0</v>
      </c>
      <c r="M133" s="189">
        <f>+ROUNDUP(L133,0)</f>
        <v>0</v>
      </c>
      <c r="N133" s="190">
        <f>+(D27+E27-0.08)+(D27+E27+0.1-0.08)+(C27+E27*2-0.08)</f>
        <v>2.06</v>
      </c>
      <c r="O133" s="188">
        <f>+N133/J27+1</f>
        <v>9.24</v>
      </c>
      <c r="P133" s="189">
        <f>+ROUNDUP(O133,0)</f>
        <v>10</v>
      </c>
      <c r="Q133" s="189">
        <f>+E133+E133/6*50*(G27/1000)</f>
        <v>0</v>
      </c>
      <c r="R133" s="191">
        <f>+N133*M133+P133*Q133</f>
        <v>0</v>
      </c>
      <c r="S133" s="187">
        <f>((I27*I27)/162)*R133</f>
        <v>0</v>
      </c>
      <c r="T133" s="155" t="s">
        <v>238</v>
      </c>
    </row>
    <row r="134" spans="2:21" hidden="1">
      <c r="C134" s="155" t="s">
        <v>183</v>
      </c>
      <c r="D134" s="192">
        <f>ROUNDUP(+E133/K27,0)</f>
        <v>0</v>
      </c>
      <c r="E134" s="185"/>
      <c r="G134" s="193"/>
      <c r="H134" s="193"/>
      <c r="I134" s="192"/>
      <c r="J134" s="192">
        <f>0.5*(0.075+0.05)*0.075*C27*D134</f>
        <v>0</v>
      </c>
      <c r="K134" s="192">
        <f>+(0.075+0.08)*C27*D134</f>
        <v>0</v>
      </c>
      <c r="L134" s="194">
        <f>+D134</f>
        <v>0</v>
      </c>
      <c r="M134" s="189">
        <f>+ROUNDUP(L134,0)</f>
        <v>0</v>
      </c>
      <c r="N134" s="195">
        <f>+(C27-0.08)+((0.075+0.05-0.04)*2)</f>
        <v>0.69</v>
      </c>
      <c r="O134" s="194"/>
      <c r="P134" s="196"/>
      <c r="Q134" s="196"/>
      <c r="R134" s="191">
        <f>+N134*M134+P134*Q134</f>
        <v>0</v>
      </c>
      <c r="S134" s="187">
        <f>((I27*I27)/162)*R134</f>
        <v>0</v>
      </c>
      <c r="T134" s="155" t="s">
        <v>238</v>
      </c>
    </row>
    <row r="135" spans="2:21" hidden="1"/>
    <row r="136" spans="2:21" hidden="1">
      <c r="B136" s="197" t="s">
        <v>236</v>
      </c>
      <c r="C136" s="198" t="s">
        <v>250</v>
      </c>
      <c r="E136" s="185">
        <v>72.709999999999994</v>
      </c>
      <c r="G136" s="186">
        <f>+E136*(C30+E30*2+0.5)</f>
        <v>72.709999999999994</v>
      </c>
      <c r="H136" s="186">
        <f>+E136*(C30+E30*2)*(((D30+E30+F30)*2+0.1)/2)</f>
        <v>18.177499999999998</v>
      </c>
      <c r="I136" s="187">
        <f>+(C30+E30*2)*E136*F30</f>
        <v>1.81775</v>
      </c>
      <c r="J136" s="187">
        <f>+E136*((C30+E30*2)*E30+(D30*E30)+((D30+0.1)*E30))</f>
        <v>8.7251999999999992</v>
      </c>
      <c r="K136" s="187">
        <f>+((D30*2)+$K$104*((D30+E30)+(D30+E30+0.1)))*E136</f>
        <v>109.065</v>
      </c>
      <c r="L136" s="188">
        <f>+(E136)/H30+ IF(E136&gt;0,1,0)</f>
        <v>291.83999999999997</v>
      </c>
      <c r="M136" s="189">
        <f>+ROUNDUP(L136,0)</f>
        <v>292</v>
      </c>
      <c r="N136" s="190">
        <f>+(D30+E30-0.08)+(D30+E30+0.1-0.08)+(C30+E30*2-0.08)</f>
        <v>1.1599999999999999</v>
      </c>
      <c r="O136" s="188">
        <f>+N136/J30+1</f>
        <v>5.64</v>
      </c>
      <c r="P136" s="189">
        <f>+ROUNDUP(O136,0)</f>
        <v>6</v>
      </c>
      <c r="Q136" s="189">
        <f>+E136+E136/6*50*(G30/1000)</f>
        <v>78.769166666666663</v>
      </c>
      <c r="R136" s="191">
        <f>+N136*M136+P136*Q136</f>
        <v>811.33500000000004</v>
      </c>
      <c r="S136" s="187">
        <f>((I30*I30)/162)*R136</f>
        <v>500.82407407407408</v>
      </c>
      <c r="T136" s="155" t="s">
        <v>238</v>
      </c>
    </row>
    <row r="137" spans="2:21" hidden="1">
      <c r="C137" s="155" t="s">
        <v>203</v>
      </c>
      <c r="D137" s="192"/>
      <c r="E137" s="185"/>
      <c r="G137" s="186">
        <f>+E137*(C31+0.5)</f>
        <v>0</v>
      </c>
      <c r="H137" s="193">
        <f>+E137*C31*E31</f>
        <v>0</v>
      </c>
      <c r="I137" s="192"/>
      <c r="J137" s="192">
        <f>+E137*C31*E31</f>
        <v>0</v>
      </c>
      <c r="K137" s="192">
        <f>+E137*E31</f>
        <v>0</v>
      </c>
      <c r="L137" s="188">
        <f>+(E137)/H31+ IF(E137&gt;0,1,0)</f>
        <v>0</v>
      </c>
      <c r="M137" s="189">
        <f>+ROUNDUP(L137,0)</f>
        <v>0</v>
      </c>
      <c r="N137" s="190">
        <f>+C31-0.04</f>
        <v>1.46</v>
      </c>
      <c r="O137" s="188">
        <f>+N137/J31+1</f>
        <v>10.733333333333334</v>
      </c>
      <c r="P137" s="189">
        <f>+ROUNDUP(O137,0)</f>
        <v>11</v>
      </c>
      <c r="Q137" s="189">
        <f>+E137+E137/6*50*(G31/1000)</f>
        <v>0</v>
      </c>
      <c r="R137" s="191">
        <f>+N137*M137+P137*Q137</f>
        <v>0</v>
      </c>
      <c r="S137" s="187">
        <f>((I31*I31)/162)*R137</f>
        <v>0</v>
      </c>
      <c r="T137" s="155" t="s">
        <v>238</v>
      </c>
      <c r="U137" s="192">
        <f>S136+S137</f>
        <v>500.82407407407408</v>
      </c>
    </row>
    <row r="138" spans="2:21" hidden="1">
      <c r="N138" s="190"/>
    </row>
    <row r="139" spans="2:21" hidden="1">
      <c r="B139" s="155" t="s">
        <v>236</v>
      </c>
      <c r="C139" s="179" t="s">
        <v>251</v>
      </c>
      <c r="E139" s="185"/>
      <c r="G139" s="199">
        <f>+E139*(C33+E33*2+0.5)</f>
        <v>0</v>
      </c>
      <c r="H139" s="199">
        <f>+E139*(C33+E33*2)*(((D33+E33+F33)*2+0.1)/2)</f>
        <v>0</v>
      </c>
      <c r="I139" s="200">
        <f>+(C33+E33*2)*E139*F33</f>
        <v>0</v>
      </c>
      <c r="J139" s="200">
        <f>+E139*((C33+E33*2)*E33+(D33*E33)+((D33+0.1)*E33))</f>
        <v>0</v>
      </c>
      <c r="K139" s="200">
        <f>+((D33*2)+$K$104*((D33+E33)+(D33+E33+0.1)))*E139</f>
        <v>0</v>
      </c>
      <c r="L139" s="188">
        <f>+(E139)/H33+ IF(E139&gt;0,1,0)</f>
        <v>0</v>
      </c>
      <c r="M139" s="201">
        <f>+ROUNDUP(L139,0)</f>
        <v>0</v>
      </c>
      <c r="N139" s="190">
        <f>+(D33+E33-0.08)+(D33+E33+0.1-0.08)+(C33+E33*2-0.08)</f>
        <v>1.61</v>
      </c>
      <c r="O139" s="188">
        <f>+N139/J33+1</f>
        <v>7.44</v>
      </c>
      <c r="P139" s="201">
        <f>+ROUNDUP(O139,0)</f>
        <v>8</v>
      </c>
      <c r="Q139" s="189">
        <f>+E139+E139/6*50*(G33/1000)</f>
        <v>0</v>
      </c>
      <c r="R139" s="191">
        <f>+N139*M139+P139*Q139</f>
        <v>0</v>
      </c>
      <c r="S139" s="200">
        <f>((I33*I33)/162)*R139</f>
        <v>0</v>
      </c>
      <c r="T139" s="155" t="s">
        <v>238</v>
      </c>
    </row>
    <row r="140" spans="2:21" hidden="1">
      <c r="C140" s="155" t="s">
        <v>203</v>
      </c>
      <c r="D140" s="192"/>
      <c r="E140" s="185"/>
      <c r="G140" s="199">
        <f>+E140*(C34+0.5)</f>
        <v>0</v>
      </c>
      <c r="H140" s="202">
        <f>+E140*C34*E34</f>
        <v>0</v>
      </c>
      <c r="I140" s="203"/>
      <c r="J140" s="203">
        <f>+E140*C34*E34</f>
        <v>0</v>
      </c>
      <c r="K140" s="203">
        <f>+E140*E34</f>
        <v>0</v>
      </c>
      <c r="L140" s="188">
        <f>+(E140)/H34+ IF(E140&gt;0,1,0)</f>
        <v>0</v>
      </c>
      <c r="M140" s="201">
        <f>+ROUNDUP(L140,0)</f>
        <v>0</v>
      </c>
      <c r="N140" s="190">
        <f>+C34-0.04</f>
        <v>1.46</v>
      </c>
      <c r="O140" s="188">
        <f>+N140/J34+1</f>
        <v>10.733333333333334</v>
      </c>
      <c r="P140" s="201">
        <f>+ROUNDUP(O140,0)</f>
        <v>11</v>
      </c>
      <c r="Q140" s="189">
        <f>+E140+E140/6*50*(G34/1000)</f>
        <v>0</v>
      </c>
      <c r="R140" s="191">
        <f>+N140*M140+P140*Q140</f>
        <v>0</v>
      </c>
      <c r="S140" s="200">
        <f>((I34*I34)/162)*R140</f>
        <v>0</v>
      </c>
      <c r="T140" s="155" t="s">
        <v>238</v>
      </c>
    </row>
    <row r="141" spans="2:21" hidden="1">
      <c r="N141" s="190"/>
    </row>
    <row r="142" spans="2:21" hidden="1">
      <c r="B142" s="155" t="s">
        <v>236</v>
      </c>
      <c r="C142" s="179" t="s">
        <v>252</v>
      </c>
      <c r="E142" s="185"/>
      <c r="G142" s="199">
        <f>+E142*(C36+E36*2+0.5)</f>
        <v>0</v>
      </c>
      <c r="H142" s="199">
        <f>+E142*(C36+E36*2)*(((D36+E36+F36)*2+0.1)/2)</f>
        <v>0</v>
      </c>
      <c r="I142" s="200">
        <f>+(C36+E36*2)*E142*F36</f>
        <v>0</v>
      </c>
      <c r="J142" s="200">
        <f>+E142*((C36+E36*2)*E36+(D36*E36)+((D36+0.1)*E36))</f>
        <v>0</v>
      </c>
      <c r="K142" s="200">
        <f>+((D36*2)+$K$104*((D36+E36)+(D36+E36+0.1)))*E142</f>
        <v>0</v>
      </c>
      <c r="L142" s="188">
        <f>+(E142)/H36+ IF(E142&gt;0,1,0)</f>
        <v>0</v>
      </c>
      <c r="M142" s="201">
        <f>+ROUNDUP(L142,0)</f>
        <v>0</v>
      </c>
      <c r="N142" s="190">
        <f>+(D36+E36-0.08)+(D36+E36+0.1-0.08)+(C36+E36*2-0.08)</f>
        <v>1.5599999999999998</v>
      </c>
      <c r="O142" s="188">
        <f>+N142/J36+1</f>
        <v>7.2399999999999993</v>
      </c>
      <c r="P142" s="201">
        <f>+ROUNDUP(O142,0)</f>
        <v>8</v>
      </c>
      <c r="Q142" s="189">
        <f>+E142+E142/6*50*(G36/1000)</f>
        <v>0</v>
      </c>
      <c r="R142" s="191">
        <f>+N142*M142+P142*Q142</f>
        <v>0</v>
      </c>
      <c r="S142" s="200">
        <f>((I36*I36)/162)*R142</f>
        <v>0</v>
      </c>
      <c r="T142" s="155" t="s">
        <v>238</v>
      </c>
    </row>
    <row r="143" spans="2:21" hidden="1">
      <c r="C143" s="155" t="s">
        <v>203</v>
      </c>
      <c r="D143" s="192"/>
      <c r="E143" s="185"/>
      <c r="G143" s="199">
        <f>+E143*(C37+0.5)</f>
        <v>0</v>
      </c>
      <c r="H143" s="202">
        <f>+E143*C37*E37</f>
        <v>0</v>
      </c>
      <c r="I143" s="203"/>
      <c r="J143" s="203">
        <f>+E143*C37*E37</f>
        <v>0</v>
      </c>
      <c r="K143" s="203">
        <f>+E143*E37</f>
        <v>0</v>
      </c>
      <c r="L143" s="188">
        <f>+(E143)/H37+ IF(E143&gt;0,1,0)</f>
        <v>0</v>
      </c>
      <c r="M143" s="201">
        <f>+ROUNDUP(L143,0)</f>
        <v>0</v>
      </c>
      <c r="N143" s="190">
        <f>+C37-0.04</f>
        <v>1.46</v>
      </c>
      <c r="O143" s="188">
        <f>+N143/J37+1</f>
        <v>10.733333333333334</v>
      </c>
      <c r="P143" s="201">
        <f>+ROUNDUP(O143,0)</f>
        <v>11</v>
      </c>
      <c r="Q143" s="189">
        <f>+E143+E143/6*50*(G37/1000)</f>
        <v>0</v>
      </c>
      <c r="R143" s="191">
        <f>+N143*M143+P143*Q143</f>
        <v>0</v>
      </c>
      <c r="S143" s="200">
        <f>((I37*I37)/162)*R143</f>
        <v>0</v>
      </c>
      <c r="T143" s="155" t="s">
        <v>238</v>
      </c>
    </row>
    <row r="144" spans="2:21" hidden="1">
      <c r="N144" s="190"/>
    </row>
    <row r="145" spans="2:20" hidden="1">
      <c r="B145" s="207" t="s">
        <v>236</v>
      </c>
      <c r="C145" s="208" t="s">
        <v>253</v>
      </c>
      <c r="E145" s="185"/>
      <c r="G145" s="186">
        <f>+E145*(C39+E39)</f>
        <v>0</v>
      </c>
      <c r="H145" s="186">
        <f>+E145*(C39+E39)*E39</f>
        <v>0</v>
      </c>
      <c r="I145" s="187">
        <f>+E145*(C39+E39)*F39</f>
        <v>0</v>
      </c>
      <c r="J145" s="187">
        <f>+E145*((C39+E39)*E39+(E39*D39))</f>
        <v>0</v>
      </c>
      <c r="K145" s="187">
        <f>+E145*(E39*2+D39*2)</f>
        <v>0</v>
      </c>
      <c r="L145" s="188">
        <f>+(E145)/H39+ IF(E145&gt;0,1,0)</f>
        <v>0</v>
      </c>
      <c r="M145" s="189">
        <f>+ROUNDUP(L145,0)</f>
        <v>0</v>
      </c>
      <c r="N145" s="190">
        <f>+(C39+E39-0.08)+(D39+E39-0.08)</f>
        <v>1.24</v>
      </c>
      <c r="O145" s="188">
        <f>+N145/J39+1</f>
        <v>5.96</v>
      </c>
      <c r="P145" s="189">
        <f>+ROUNDUP(O145,0)</f>
        <v>6</v>
      </c>
      <c r="Q145" s="189">
        <f>+E145+E145/6*50*(G39/1000)</f>
        <v>0</v>
      </c>
      <c r="R145" s="191">
        <f>+N145*M145+P145*Q145</f>
        <v>0</v>
      </c>
      <c r="S145" s="187">
        <f>((I39*I39)/162)*R145</f>
        <v>0</v>
      </c>
      <c r="T145" s="155" t="s">
        <v>238</v>
      </c>
    </row>
    <row r="146" spans="2:20" hidden="1">
      <c r="N146" s="190"/>
    </row>
    <row r="147" spans="2:20" hidden="1">
      <c r="B147" s="155" t="s">
        <v>236</v>
      </c>
      <c r="C147" s="179" t="s">
        <v>254</v>
      </c>
      <c r="E147" s="185"/>
      <c r="G147" s="199">
        <f>+E147*(C41+E41)</f>
        <v>0</v>
      </c>
      <c r="H147" s="199">
        <f>+E147*(C41+E41)*E41</f>
        <v>0</v>
      </c>
      <c r="I147" s="200">
        <f>+E147*(C41+E41)*F41</f>
        <v>0</v>
      </c>
      <c r="J147" s="200">
        <f>+E147*((C41+E41)*E41+(E41*D41))</f>
        <v>0</v>
      </c>
      <c r="K147" s="200">
        <f>+E147*(E41*2+D41*2)</f>
        <v>0</v>
      </c>
      <c r="L147" s="188">
        <f>+(E147)/H41+ IF(E147&gt;0,1,0)</f>
        <v>0</v>
      </c>
      <c r="M147" s="201">
        <f>+ROUNDUP(L147,0)</f>
        <v>0</v>
      </c>
      <c r="N147" s="190">
        <f>+(C41+E41-0.08)+(D41+E41-0.08)</f>
        <v>1.34</v>
      </c>
      <c r="O147" s="188">
        <f>+N147/J41+1</f>
        <v>6.36</v>
      </c>
      <c r="P147" s="201">
        <f>+ROUNDUP(O147,0)</f>
        <v>7</v>
      </c>
      <c r="Q147" s="189">
        <f>+E147+E147/6*50*(G41/1000)</f>
        <v>0</v>
      </c>
      <c r="R147" s="191">
        <f>+N147*M147+P147*Q147</f>
        <v>0</v>
      </c>
      <c r="S147" s="200">
        <f>((I41*I41)/162)*R147</f>
        <v>0</v>
      </c>
      <c r="T147" s="155" t="s">
        <v>238</v>
      </c>
    </row>
    <row r="148" spans="2:20" hidden="1">
      <c r="N148" s="190"/>
    </row>
    <row r="149" spans="2:20" hidden="1">
      <c r="B149" s="155" t="s">
        <v>236</v>
      </c>
      <c r="C149" s="179" t="s">
        <v>255</v>
      </c>
      <c r="E149" s="185"/>
      <c r="G149" s="199">
        <f>+E149*(C43+E43*2+1.5)</f>
        <v>0</v>
      </c>
      <c r="H149" s="199">
        <f>+E149*(C43+E43*2)*(((D43+E43+F43)*2+0.6)/2)</f>
        <v>0</v>
      </c>
      <c r="I149" s="200">
        <f>+(C43+E43*2)*E149*F43</f>
        <v>0</v>
      </c>
      <c r="J149" s="200">
        <f>+E149*((C43+E43*2)*E43+(D43*E43)+((D43+0.6)*E43))</f>
        <v>0</v>
      </c>
      <c r="K149" s="200">
        <f>+((D43*2)+$K$104*((D43+E43)+(D43+E43+0.6)))*E149</f>
        <v>0</v>
      </c>
      <c r="L149" s="188">
        <f>+(E149)/H43+ IF(E149&gt;0,1,0)</f>
        <v>0</v>
      </c>
      <c r="M149" s="201">
        <f>+ROUNDUP(L149,0)</f>
        <v>0</v>
      </c>
      <c r="N149" s="190">
        <f>+(E43+D43+E43+C43+2*E43+E43+D43+0.6+E43-9*0.04)+(E43+D43+2*E43-5*0.04)+(E43+0.6+D43+2*E43-5*0.04)+(C43+4*E43-6*0.04)</f>
        <v>6.2</v>
      </c>
      <c r="O149" s="188">
        <f>2*(D43/J43+1)+2*((D43+0.6)/J43+1)+((C43+2*E43)/J43+1)</f>
        <v>23</v>
      </c>
      <c r="P149" s="201">
        <f>+ROUNDUP(O149,0)</f>
        <v>23</v>
      </c>
      <c r="Q149" s="189">
        <f>+E149+E149/6*50*(G43/1000)</f>
        <v>0</v>
      </c>
      <c r="R149" s="191">
        <f>+N149*M149+P149*Q149</f>
        <v>0</v>
      </c>
      <c r="S149" s="200">
        <f>((I43*I43)/162)*R149</f>
        <v>0</v>
      </c>
      <c r="T149" s="155" t="s">
        <v>238</v>
      </c>
    </row>
    <row r="150" spans="2:20" hidden="1"/>
    <row r="151" spans="2:20" hidden="1">
      <c r="B151" s="155" t="s">
        <v>236</v>
      </c>
      <c r="C151" s="179" t="s">
        <v>256</v>
      </c>
      <c r="E151" s="185"/>
      <c r="G151" s="199">
        <f>+E151*(C45+E45*2+1.5)</f>
        <v>0</v>
      </c>
      <c r="H151" s="199">
        <f>+E151*(C45+E45*2)*(((D45+E45+F45)*2+0.6)/2)</f>
        <v>0</v>
      </c>
      <c r="I151" s="200">
        <f>+(C45+E45*2)*E151*F45</f>
        <v>0</v>
      </c>
      <c r="J151" s="200">
        <f>+E151*((C45+E45*2)*E45+(D45*E45)+((D45+0.6)*E45))</f>
        <v>0</v>
      </c>
      <c r="K151" s="200">
        <f>+((D45*2)+$K$104*((D45+E45)+(D45+E45+0.6)))*E151</f>
        <v>0</v>
      </c>
      <c r="L151" s="188">
        <f>+(E151)/H45+ IF(E151&gt;0,1,0)</f>
        <v>0</v>
      </c>
      <c r="M151" s="201">
        <f>+ROUNDUP(L151,0)</f>
        <v>0</v>
      </c>
      <c r="N151" s="190">
        <f>+(E45+D45+E45+C45+2*E45+E45+D45+0.6+E45-9*0.04)+(E45+D45+2*E45-5*0.04)+(E45+0.6+D45+2*E45-5*0.04)+(C45+4*E45-6*0.04)</f>
        <v>7.4000000000000012</v>
      </c>
      <c r="O151" s="188">
        <f>2*(D45/J45+1)+2*((D45+0.6)/J45+1)+((C45+2*E45)/J45+1)</f>
        <v>27</v>
      </c>
      <c r="P151" s="201">
        <f>+ROUNDUP(O151,0)</f>
        <v>27</v>
      </c>
      <c r="Q151" s="189">
        <f>+E151+E151/6*50*(G45/1000)</f>
        <v>0</v>
      </c>
      <c r="R151" s="191">
        <f>+N151*M151+P151*Q151</f>
        <v>0</v>
      </c>
      <c r="S151" s="200">
        <f>((I45*I45)/162)*R151</f>
        <v>0</v>
      </c>
      <c r="T151" s="155" t="s">
        <v>238</v>
      </c>
    </row>
    <row r="152" spans="2:20" hidden="1"/>
    <row r="153" spans="2:20" hidden="1">
      <c r="B153" s="155" t="s">
        <v>236</v>
      </c>
      <c r="C153" s="179" t="s">
        <v>257</v>
      </c>
      <c r="E153" s="185"/>
      <c r="G153" s="199">
        <f>+E153*(C47+E47*2+1.5)</f>
        <v>0</v>
      </c>
      <c r="H153" s="199">
        <f>+E153*(C47+E47*2)*(D47+F47+F47)</f>
        <v>0</v>
      </c>
      <c r="I153" s="200">
        <f>+(C47+E47*2)*E153*F47</f>
        <v>0</v>
      </c>
      <c r="J153" s="200">
        <f>+E153*((C47+E47*2)*E47+(D47*E47*2))</f>
        <v>0</v>
      </c>
      <c r="K153" s="200">
        <f>+(D47+$K$104*(D47+E47))*E153*2</f>
        <v>0</v>
      </c>
      <c r="L153" s="188">
        <f>+(E153)/H47+ IF(E153&gt;0,1,0)</f>
        <v>0</v>
      </c>
      <c r="M153" s="201">
        <f>+ROUNDUP(L153,0)</f>
        <v>0</v>
      </c>
      <c r="N153" s="190">
        <f>+(D47+E47-0.08)*2+(C47+E47*2-0.08)</f>
        <v>2.36</v>
      </c>
      <c r="O153" s="188">
        <f>+N153/J47+1</f>
        <v>10.44</v>
      </c>
      <c r="P153" s="201">
        <f>+ROUNDUP(O153,0)</f>
        <v>11</v>
      </c>
      <c r="Q153" s="189">
        <f>+E153+E153/6*50*(G47/1000)</f>
        <v>0</v>
      </c>
      <c r="R153" s="191">
        <f>+N153*M153+P153*Q153</f>
        <v>0</v>
      </c>
      <c r="S153" s="200">
        <f>((I47*I47)/162)*R153</f>
        <v>0</v>
      </c>
      <c r="T153" s="155" t="s">
        <v>238</v>
      </c>
    </row>
    <row r="154" spans="2:20" hidden="1">
      <c r="C154" s="155" t="s">
        <v>183</v>
      </c>
      <c r="D154" s="192">
        <f>ROUNDUP(+E153/K47,0)</f>
        <v>0</v>
      </c>
      <c r="E154" s="185"/>
      <c r="G154" s="202"/>
      <c r="H154" s="202"/>
      <c r="I154" s="203"/>
      <c r="J154" s="203">
        <f>0.5*(0.075+0.05)*0.075*C47*D154</f>
        <v>0</v>
      </c>
      <c r="K154" s="203">
        <f>+(0.075+0.08)*C47*D154</f>
        <v>0</v>
      </c>
      <c r="L154" s="194">
        <f>+D154</f>
        <v>0</v>
      </c>
      <c r="M154" s="201">
        <f>+ROUNDUP(L154,0)</f>
        <v>0</v>
      </c>
      <c r="N154" s="195">
        <f>+(C47-0.08)+((0.075+0.05-2*0.04)*2)</f>
        <v>1.01</v>
      </c>
      <c r="O154" s="194"/>
      <c r="P154" s="204"/>
      <c r="Q154" s="196"/>
      <c r="R154" s="191">
        <f>+N154*M154+P154*Q154</f>
        <v>0</v>
      </c>
      <c r="S154" s="200">
        <f>((I47*I47)/162)*R154</f>
        <v>0</v>
      </c>
      <c r="T154" s="155" t="s">
        <v>238</v>
      </c>
    </row>
    <row r="155" spans="2:20" hidden="1">
      <c r="E155" s="185"/>
      <c r="M155" s="209"/>
    </row>
    <row r="156" spans="2:20" hidden="1">
      <c r="B156" s="155" t="s">
        <v>236</v>
      </c>
      <c r="C156" s="179" t="s">
        <v>258</v>
      </c>
      <c r="E156" s="185"/>
      <c r="G156" s="199">
        <f>+E156*(C50+E50*2+1.5)</f>
        <v>0</v>
      </c>
      <c r="H156" s="199">
        <f>+E156*(C50+E50*2)*(D50+F50+F50)</f>
        <v>0</v>
      </c>
      <c r="I156" s="200">
        <f>+(C50+E50*2)*E156*F50</f>
        <v>0</v>
      </c>
      <c r="J156" s="200">
        <f>+E156*((C50+E50*2)*E50+(D50*E50*2))</f>
        <v>0</v>
      </c>
      <c r="K156" s="200">
        <f>+(D50+$K$104*(D50+E50))*E156*2</f>
        <v>0</v>
      </c>
      <c r="L156" s="188">
        <f>+(E156)/H50+ IF(E156&gt;0,1,0)</f>
        <v>0</v>
      </c>
      <c r="M156" s="201">
        <f>+ROUNDUP(L156,0)</f>
        <v>0</v>
      </c>
      <c r="N156" s="190">
        <f>+(D50+E50-0.08)*2+(C50+E50*2-0.08)</f>
        <v>2.8600000000000003</v>
      </c>
      <c r="O156" s="188">
        <f>+N156/J50+1</f>
        <v>12.440000000000001</v>
      </c>
      <c r="P156" s="201">
        <f>+ROUNDUP(O156,0)</f>
        <v>13</v>
      </c>
      <c r="Q156" s="189">
        <f>+E156+E156/6*50*(G50/1000)</f>
        <v>0</v>
      </c>
      <c r="R156" s="191">
        <f>+N156*M156+P156*Q156</f>
        <v>0</v>
      </c>
      <c r="S156" s="200">
        <f>((I50*I50)/162)*R156</f>
        <v>0</v>
      </c>
      <c r="T156" s="155" t="s">
        <v>238</v>
      </c>
    </row>
    <row r="157" spans="2:20" hidden="1">
      <c r="C157" s="155" t="s">
        <v>183</v>
      </c>
      <c r="D157" s="192">
        <f>ROUNDUP(+E156/K50,0)</f>
        <v>0</v>
      </c>
      <c r="E157" s="185"/>
      <c r="G157" s="202"/>
      <c r="H157" s="202"/>
      <c r="I157" s="203"/>
      <c r="J157" s="203">
        <f>0.5*(0.075+0.05)*0.075*C50*D157</f>
        <v>0</v>
      </c>
      <c r="K157" s="203">
        <f>+(0.075+0.08)*C50*D157</f>
        <v>0</v>
      </c>
      <c r="L157" s="194">
        <f>+D157</f>
        <v>0</v>
      </c>
      <c r="M157" s="201">
        <f>+ROUNDUP(L157,0)</f>
        <v>0</v>
      </c>
      <c r="N157" s="195">
        <f>+(C50-0.08)+((0.075+0.05-2*0.04)*2)</f>
        <v>1.01</v>
      </c>
      <c r="O157" s="194"/>
      <c r="P157" s="204"/>
      <c r="Q157" s="196"/>
      <c r="R157" s="191">
        <f>+N157*M157+P157*Q157</f>
        <v>0</v>
      </c>
      <c r="S157" s="200">
        <f>((I50*I50)/162)*R157</f>
        <v>0</v>
      </c>
      <c r="T157" s="155" t="s">
        <v>238</v>
      </c>
    </row>
    <row r="158" spans="2:20" hidden="1"/>
    <row r="159" spans="2:20" hidden="1">
      <c r="B159" s="155" t="s">
        <v>236</v>
      </c>
      <c r="C159" s="179" t="s">
        <v>259</v>
      </c>
      <c r="E159" s="185"/>
      <c r="G159" s="199">
        <f>+E159*(C53+E53*2+1.5)</f>
        <v>0</v>
      </c>
      <c r="H159" s="199">
        <f>+E159*(C53+E53*2)*(D53+F53+F53)</f>
        <v>0</v>
      </c>
      <c r="I159" s="200">
        <f>+(C53+E53*2)*E159*F53</f>
        <v>0</v>
      </c>
      <c r="J159" s="200">
        <f>+E159*((C53+E53*2)*E53+(D53*E53*2))</f>
        <v>0</v>
      </c>
      <c r="K159" s="200">
        <f>+(D53+$K$104*(D53+E53))*E159*2</f>
        <v>0</v>
      </c>
      <c r="L159" s="188">
        <f>+(E159)/H53+ IF(E159&gt;0,1,0)</f>
        <v>0</v>
      </c>
      <c r="M159" s="201">
        <f>+ROUNDUP(L159,0)</f>
        <v>0</v>
      </c>
      <c r="N159" s="190">
        <f>+(E53+D53+E53+C53+2*E53+D53+2*E53-0.04*10)+(E53+D53+2*E53-5*0.04)*2+(C53+4*E53-6*0.04)</f>
        <v>6.96</v>
      </c>
      <c r="O159" s="188">
        <f>(2*(D53+E53)+(C53+2*E53)-6*0.04)/J53*2</f>
        <v>26.08</v>
      </c>
      <c r="P159" s="201">
        <f>+ROUNDUP(O159,0)</f>
        <v>27</v>
      </c>
      <c r="Q159" s="189">
        <f>+E159+E159/6*50*(G53/1000)</f>
        <v>0</v>
      </c>
      <c r="R159" s="191">
        <f>+N159*M159+P159*Q159</f>
        <v>0</v>
      </c>
      <c r="S159" s="200">
        <f>((I53*I53)/162)*R159</f>
        <v>0</v>
      </c>
      <c r="T159" s="155" t="s">
        <v>238</v>
      </c>
    </row>
    <row r="160" spans="2:20" hidden="1">
      <c r="C160" s="155" t="s">
        <v>183</v>
      </c>
      <c r="D160" s="192">
        <f>ROUNDUP(+E159/K53,0)</f>
        <v>0</v>
      </c>
      <c r="E160" s="185"/>
      <c r="G160" s="202"/>
      <c r="H160" s="202"/>
      <c r="I160" s="203"/>
      <c r="J160" s="203">
        <f>0.5*(0.075+0.05)*0.075*C53*D160</f>
        <v>0</v>
      </c>
      <c r="K160" s="203">
        <f>+(0.075+0.08)*C53*D160</f>
        <v>0</v>
      </c>
      <c r="L160" s="194">
        <f>+D160</f>
        <v>0</v>
      </c>
      <c r="M160" s="201">
        <f>+ROUNDUP(L160,0)</f>
        <v>0</v>
      </c>
      <c r="N160" s="195">
        <f>+(C53-0.08)+((0.075+0.05-2*0.04)*2)</f>
        <v>1.01</v>
      </c>
      <c r="O160" s="194"/>
      <c r="P160" s="204"/>
      <c r="Q160" s="196"/>
      <c r="R160" s="191">
        <f>+N160*M160+P160*Q160</f>
        <v>0</v>
      </c>
      <c r="S160" s="200">
        <f>((I53*I53)/162)*R160</f>
        <v>0</v>
      </c>
      <c r="T160" s="155" t="s">
        <v>238</v>
      </c>
    </row>
    <row r="161" spans="2:21" hidden="1"/>
    <row r="162" spans="2:21" hidden="1">
      <c r="B162" s="155" t="s">
        <v>236</v>
      </c>
      <c r="C162" s="179" t="s">
        <v>260</v>
      </c>
      <c r="E162" s="185"/>
      <c r="G162" s="199">
        <f>+E162*(C56+E56*2+1.5)</f>
        <v>0</v>
      </c>
      <c r="H162" s="199">
        <f>+E162*(C56+E56*2)*(D56+F56+F56)</f>
        <v>0</v>
      </c>
      <c r="I162" s="200">
        <f>+(C56+E56*2)*E162*F56</f>
        <v>0</v>
      </c>
      <c r="J162" s="200">
        <f>+E162*((C56+E56*2)*E56+(D56*E56*2))</f>
        <v>0</v>
      </c>
      <c r="K162" s="200">
        <f>+(D56+$K$104*(D56+E56))*E162*2</f>
        <v>0</v>
      </c>
      <c r="L162" s="188">
        <f>+(E162)/H56+ IF(E162&gt;0,1,0)</f>
        <v>0</v>
      </c>
      <c r="M162" s="201">
        <f>+ROUNDUP(L162,0)</f>
        <v>0</v>
      </c>
      <c r="N162" s="190">
        <f>+(E56+D56+E56+C56+2*E56+D56+2*E56-0.04*10)+(E56+D56+2*E56-5*0.04)*2+(C56+4*E56-6*0.04)</f>
        <v>6.96</v>
      </c>
      <c r="O162" s="188">
        <f>(2*(D56+E56)+(C56+2*E56)-6*0.04)/J56*2</f>
        <v>26.08</v>
      </c>
      <c r="P162" s="201">
        <f>+ROUNDUP(O162,0)</f>
        <v>27</v>
      </c>
      <c r="Q162" s="189">
        <f>+E162+E162/6*50*(G56/1000)</f>
        <v>0</v>
      </c>
      <c r="R162" s="191">
        <f>+N162*M162+P162*Q162</f>
        <v>0</v>
      </c>
      <c r="S162" s="200">
        <f>((I56*I56)/162)*R162</f>
        <v>0</v>
      </c>
      <c r="T162" s="155" t="s">
        <v>238</v>
      </c>
    </row>
    <row r="163" spans="2:21" hidden="1">
      <c r="C163" s="155" t="s">
        <v>183</v>
      </c>
      <c r="D163" s="192">
        <f>ROUNDUP(+E162/K56,0)</f>
        <v>0</v>
      </c>
      <c r="E163" s="185"/>
      <c r="G163" s="202"/>
      <c r="H163" s="202"/>
      <c r="I163" s="203"/>
      <c r="J163" s="203">
        <f>0.5*(0.075+0.05)*0.075*C56*D163</f>
        <v>0</v>
      </c>
      <c r="K163" s="203">
        <f>+(0.075+0.08)*C56*D163</f>
        <v>0</v>
      </c>
      <c r="L163" s="194">
        <f>+D163</f>
        <v>0</v>
      </c>
      <c r="M163" s="201">
        <f>+ROUNDUP(L163,0)</f>
        <v>0</v>
      </c>
      <c r="N163" s="195">
        <f>+(C56-0.08)+((0.075+0.05-2*0.04)*2)</f>
        <v>1.01</v>
      </c>
      <c r="O163" s="194"/>
      <c r="P163" s="204"/>
      <c r="Q163" s="196"/>
      <c r="R163" s="191">
        <f>+N163*M163+P163*Q163</f>
        <v>0</v>
      </c>
      <c r="S163" s="200">
        <f>((I56*I56)/162)*R163</f>
        <v>0</v>
      </c>
      <c r="T163" s="155" t="s">
        <v>238</v>
      </c>
    </row>
    <row r="164" spans="2:21" hidden="1"/>
    <row r="165" spans="2:21" hidden="1">
      <c r="B165" s="215" t="s">
        <v>261</v>
      </c>
      <c r="C165" s="198" t="s">
        <v>262</v>
      </c>
      <c r="E165" s="185"/>
      <c r="G165" s="199">
        <f>+E165*(C59+E59*2+1)</f>
        <v>0</v>
      </c>
      <c r="H165" s="199">
        <f>(+E165*(C59+E59*2)*(D59+F59+F59))*50%</f>
        <v>0</v>
      </c>
      <c r="I165" s="200">
        <f>+(C59+E59*2)*E165*F59</f>
        <v>0</v>
      </c>
      <c r="J165" s="200">
        <f>+E165*((C59+E59*2+0.06)*E59+(D59*E59*2))</f>
        <v>0</v>
      </c>
      <c r="K165" s="200">
        <f>+(D59+(D59+E59))*E165*2</f>
        <v>0</v>
      </c>
      <c r="L165" s="188">
        <f>+(E165)/H59+ IF(E165&gt;0,1,0)</f>
        <v>0</v>
      </c>
      <c r="M165" s="201">
        <f>+ROUNDUP(L165,0)</f>
        <v>0</v>
      </c>
      <c r="N165" s="190">
        <f>+(D59+E59-0.08)*2+(C59+E59*2-0.08)</f>
        <v>1.5100000000000002</v>
      </c>
      <c r="O165" s="188">
        <f>+N165/J59+1</f>
        <v>7.0400000000000009</v>
      </c>
      <c r="P165" s="201">
        <f>+ROUNDUP(O165,0)</f>
        <v>8</v>
      </c>
      <c r="Q165" s="189">
        <f>+E165+E165/6*50*(G59/1000)</f>
        <v>0</v>
      </c>
      <c r="R165" s="191">
        <f>+N165*M165+P165*Q165</f>
        <v>0</v>
      </c>
      <c r="S165" s="200">
        <f>((I59*I59)/162)*R165</f>
        <v>0</v>
      </c>
      <c r="T165" s="155" t="s">
        <v>238</v>
      </c>
    </row>
    <row r="166" spans="2:21" hidden="1">
      <c r="C166" s="155" t="s">
        <v>263</v>
      </c>
      <c r="D166" s="192">
        <f>ROUNDUP(+(E165/SQRT(L59^2+M59^2)),0)</f>
        <v>0</v>
      </c>
      <c r="E166" s="185"/>
      <c r="G166" s="202"/>
      <c r="H166" s="202"/>
      <c r="I166" s="203"/>
      <c r="J166" s="203">
        <f>0.5*(0.075+0.05)*0.075*C59*D166</f>
        <v>0</v>
      </c>
      <c r="K166" s="203">
        <f>+M59*C59*D166</f>
        <v>0</v>
      </c>
      <c r="L166" s="194"/>
      <c r="M166" s="201">
        <f>+ROUNDUP(L166,0)</f>
        <v>0</v>
      </c>
      <c r="N166" s="195"/>
      <c r="O166" s="194"/>
      <c r="P166" s="204"/>
      <c r="Q166" s="196"/>
      <c r="R166" s="191">
        <f>+N166*M166+P166*Q166</f>
        <v>0</v>
      </c>
      <c r="S166" s="200">
        <f>((I59*I59)/162)*R166</f>
        <v>0</v>
      </c>
    </row>
    <row r="167" spans="2:21" hidden="1">
      <c r="C167" s="155" t="s">
        <v>264</v>
      </c>
      <c r="D167" s="155">
        <f>ROUNDUP(+E165/1,0)</f>
        <v>0</v>
      </c>
    </row>
    <row r="168" spans="2:21" hidden="1"/>
    <row r="169" spans="2:21" hidden="1">
      <c r="B169" s="215" t="s">
        <v>261</v>
      </c>
      <c r="C169" s="198" t="s">
        <v>265</v>
      </c>
      <c r="E169" s="185">
        <f>30.33*1.0785</f>
        <v>32.710904999999997</v>
      </c>
      <c r="G169" s="186">
        <f>+E169*(C63+E63*2+1)</f>
        <v>53.972993249999995</v>
      </c>
      <c r="H169" s="186">
        <f>(+E169*(C63+E63*2)*(D63+F63+F63))*50%</f>
        <v>7.4417308875000003</v>
      </c>
      <c r="I169" s="187">
        <f>+(C63+E63*2)*E169*F63</f>
        <v>1.0631044125</v>
      </c>
      <c r="J169" s="187">
        <f>+E169*((C63+E63*2+0.06)*E63+(D63*E63*2))</f>
        <v>6.2477828549999996</v>
      </c>
      <c r="K169" s="187">
        <f>+(D63+(D63+E63))*E169*2</f>
        <v>85.048352999999977</v>
      </c>
      <c r="L169" s="188">
        <f>+(E169)/H63+ IF(E169&gt;0,1,0)</f>
        <v>131.84361999999999</v>
      </c>
      <c r="M169" s="189">
        <f>+ROUNDUP(L169,0)</f>
        <v>132</v>
      </c>
      <c r="N169" s="190">
        <f>+(D63+E63-0.08)*2+(C63+E63*2-0.08)</f>
        <v>1.81</v>
      </c>
      <c r="O169" s="188">
        <f>+N169/J63+1</f>
        <v>8.24</v>
      </c>
      <c r="P169" s="189">
        <f>+ROUNDUP(O169,0)</f>
        <v>9</v>
      </c>
      <c r="Q169" s="189">
        <f>+E169+E169/6*50*(G63/1000)</f>
        <v>35.436813749999999</v>
      </c>
      <c r="R169" s="191">
        <f>+N169*M169+P169*Q169</f>
        <v>557.85132375000001</v>
      </c>
      <c r="S169" s="187">
        <f>((I63*I63)/162)*R169</f>
        <v>344.35266898148149</v>
      </c>
      <c r="T169" s="155" t="s">
        <v>238</v>
      </c>
    </row>
    <row r="170" spans="2:21" hidden="1">
      <c r="C170" s="155" t="s">
        <v>263</v>
      </c>
      <c r="D170" s="192">
        <f>ROUNDUP(+(E169/SQRT(L63^2+M63^2)),0)</f>
        <v>85</v>
      </c>
      <c r="E170" s="185"/>
      <c r="G170" s="193"/>
      <c r="H170" s="193"/>
      <c r="I170" s="192"/>
      <c r="J170" s="192">
        <f>0.5*(0.075+0.05)*0.075*C63*D170</f>
        <v>0.17929687500000002</v>
      </c>
      <c r="K170" s="192">
        <f>+M63*C63*D170</f>
        <v>10.518750000000001</v>
      </c>
      <c r="L170" s="194"/>
      <c r="M170" s="189">
        <f>+ROUNDUP(L170,0)</f>
        <v>0</v>
      </c>
      <c r="N170" s="195"/>
      <c r="O170" s="194"/>
      <c r="P170" s="196"/>
      <c r="Q170" s="196"/>
      <c r="R170" s="191">
        <f>+N170*M170+P170*Q170</f>
        <v>0</v>
      </c>
      <c r="S170" s="187">
        <f>((I63*I63)/162)*R170</f>
        <v>0</v>
      </c>
      <c r="U170" s="192">
        <f>S169+S170</f>
        <v>344.35266898148149</v>
      </c>
    </row>
    <row r="171" spans="2:21" hidden="1">
      <c r="C171" s="155" t="s">
        <v>264</v>
      </c>
      <c r="D171" s="155">
        <f>ROUNDUP(+E169/1,0)</f>
        <v>33</v>
      </c>
    </row>
    <row r="172" spans="2:21" hidden="1">
      <c r="K172" s="187"/>
    </row>
    <row r="173" spans="2:21" hidden="1">
      <c r="B173" s="215" t="s">
        <v>261</v>
      </c>
      <c r="C173" s="198" t="s">
        <v>266</v>
      </c>
      <c r="E173" s="185">
        <v>73.25</v>
      </c>
      <c r="G173" s="186">
        <f>+E173*(C67+E67*2+1)</f>
        <v>131.85</v>
      </c>
      <c r="H173" s="186">
        <f>(+E173*(C67+E67*2)*(D67+F67+F67))*50%</f>
        <v>20.51</v>
      </c>
      <c r="I173" s="187">
        <f>+(C67+E67*2)*E173*F67</f>
        <v>2.93</v>
      </c>
      <c r="J173" s="187">
        <f>+E173*((C67+E67*2+0.06)*E67+(D67*E67*2))</f>
        <v>15.089500000000001</v>
      </c>
      <c r="K173" s="187">
        <f>+(D67+(D67+E67))*E173*2</f>
        <v>190.44999999999996</v>
      </c>
      <c r="L173" s="188">
        <f>+(E173)/H67+ IF(E173&gt;0,1,0)</f>
        <v>294</v>
      </c>
      <c r="M173" s="189">
        <f>+ROUNDUP(L173,0)</f>
        <v>294</v>
      </c>
      <c r="N173" s="190">
        <f>+(D67+E67-0.08)*2+(C67+E67*2-0.08)</f>
        <v>1.96</v>
      </c>
      <c r="O173" s="188">
        <f>+N173/J67+1</f>
        <v>8.84</v>
      </c>
      <c r="P173" s="189">
        <f>+ROUNDUP(O173,0)</f>
        <v>9</v>
      </c>
      <c r="Q173" s="189">
        <f>+E173+E173/6*50*(G67/1000)</f>
        <v>79.354166666666671</v>
      </c>
      <c r="R173" s="191">
        <f>+N173*M173+P173*Q173</f>
        <v>1290.4275</v>
      </c>
      <c r="S173" s="187">
        <f>((I67*I67)/162)*R173</f>
        <v>796.56018518518511</v>
      </c>
      <c r="T173" s="155" t="s">
        <v>238</v>
      </c>
    </row>
    <row r="174" spans="2:21" hidden="1">
      <c r="C174" s="155" t="s">
        <v>263</v>
      </c>
      <c r="D174" s="192">
        <f>ROUNDUP(+(E173/SQRT(L67^2+M67^2)),0)</f>
        <v>189</v>
      </c>
      <c r="E174" s="185"/>
      <c r="G174" s="193"/>
      <c r="H174" s="193"/>
      <c r="I174" s="192"/>
      <c r="J174" s="192">
        <f>0.5*(0.075+0.05)*0.075*C67*D174</f>
        <v>0.53156249999999994</v>
      </c>
      <c r="K174" s="192">
        <f>+M67*C67*D174</f>
        <v>31.185000000000002</v>
      </c>
      <c r="L174" s="194"/>
      <c r="M174" s="189">
        <f>+ROUNDUP(L174,0)</f>
        <v>0</v>
      </c>
      <c r="N174" s="195"/>
      <c r="O174" s="194"/>
      <c r="P174" s="196"/>
      <c r="Q174" s="196"/>
      <c r="R174" s="191">
        <f>+N174*M174+P174*Q174</f>
        <v>0</v>
      </c>
      <c r="S174" s="187">
        <f>((I67*I67)/162)*R174</f>
        <v>0</v>
      </c>
    </row>
    <row r="175" spans="2:21" hidden="1">
      <c r="C175" s="155" t="s">
        <v>264</v>
      </c>
      <c r="D175" s="155">
        <f>ROUNDUP(+E173/1,0)</f>
        <v>74</v>
      </c>
    </row>
    <row r="176" spans="2:21" hidden="1"/>
    <row r="177" spans="2:20" hidden="1">
      <c r="B177" s="210" t="s">
        <v>261</v>
      </c>
      <c r="C177" s="179" t="s">
        <v>267</v>
      </c>
      <c r="E177" s="185">
        <v>8.6</v>
      </c>
      <c r="G177" s="199">
        <f>+E177*(C71+E71*2+1)</f>
        <v>17.2</v>
      </c>
      <c r="H177" s="199">
        <f>(+E177*(C71+E71*2)*(D71+F71+F71))*50%</f>
        <v>3.8700000000000006</v>
      </c>
      <c r="I177" s="200">
        <f>+(C71+E71*2)*E177*F71</f>
        <v>0.43</v>
      </c>
      <c r="J177" s="200">
        <f>+E177*((C71+E71*2+0.06)*E71+(D71*E71*2))</f>
        <v>2.2875999999999999</v>
      </c>
      <c r="K177" s="200">
        <f>+(D71+(D71+E71))*E177*2</f>
        <v>29.240000000000002</v>
      </c>
      <c r="L177" s="188">
        <f>+(E177)/H71+ IF(E177&gt;0,1,0)</f>
        <v>35.4</v>
      </c>
      <c r="M177" s="201">
        <f>+ROUNDUP(L177,0)</f>
        <v>36</v>
      </c>
      <c r="N177" s="190">
        <f>+(D71+E71-0.08)*2+(C71+E71*2-0.08)</f>
        <v>2.56</v>
      </c>
      <c r="O177" s="188">
        <f>+N177/J71+1</f>
        <v>11.24</v>
      </c>
      <c r="P177" s="201">
        <f>+ROUNDUP(O177,0)</f>
        <v>12</v>
      </c>
      <c r="Q177" s="189">
        <f>+E177+E177/6*50*(G71/1000)</f>
        <v>9.3166666666666664</v>
      </c>
      <c r="R177" s="191">
        <f>+N177*M177+P177*Q177</f>
        <v>203.95999999999998</v>
      </c>
      <c r="S177" s="200">
        <f>((I71*I71)/162)*R177</f>
        <v>125.90123456790121</v>
      </c>
      <c r="T177" s="155" t="s">
        <v>238</v>
      </c>
    </row>
    <row r="178" spans="2:20" hidden="1">
      <c r="C178" s="155" t="s">
        <v>263</v>
      </c>
      <c r="D178" s="192">
        <f>ROUNDUP(+(E177/SQRT(L71^2+M71^2)),0)</f>
        <v>23</v>
      </c>
      <c r="E178" s="185"/>
      <c r="G178" s="202"/>
      <c r="H178" s="202"/>
      <c r="I178" s="203"/>
      <c r="J178" s="203">
        <f>0.5*(0.075+0.05)*0.075*C71*D178</f>
        <v>8.6249999999999993E-2</v>
      </c>
      <c r="K178" s="203">
        <f>+M71*C71*D178</f>
        <v>5.0600000000000005</v>
      </c>
      <c r="L178" s="194"/>
      <c r="M178" s="201">
        <f>+ROUNDUP(L178,0)</f>
        <v>0</v>
      </c>
      <c r="N178" s="195"/>
      <c r="O178" s="194"/>
      <c r="P178" s="204"/>
      <c r="Q178" s="196"/>
      <c r="R178" s="191">
        <f>+N178*M178+P178*Q178</f>
        <v>0</v>
      </c>
      <c r="S178" s="200">
        <f>((I71*I71)/162)*R178</f>
        <v>0</v>
      </c>
    </row>
    <row r="179" spans="2:20" hidden="1">
      <c r="C179" s="155" t="s">
        <v>264</v>
      </c>
      <c r="D179" s="155">
        <f>ROUNDUP(+E177/1,0)</f>
        <v>9</v>
      </c>
      <c r="H179" s="192"/>
    </row>
    <row r="180" spans="2:20" hidden="1"/>
    <row r="181" spans="2:20" hidden="1">
      <c r="B181" s="212" t="s">
        <v>261</v>
      </c>
      <c r="C181" s="179" t="s">
        <v>268</v>
      </c>
      <c r="E181" s="185">
        <v>13.83</v>
      </c>
      <c r="G181" s="199">
        <f>+E181*(C75+E75*2+1)</f>
        <v>31.1175</v>
      </c>
      <c r="H181" s="199">
        <f>(+E181*(C75+E75*2)*(D75+F75+F75))*50%</f>
        <v>9.5081250000000015</v>
      </c>
      <c r="I181" s="200">
        <f>+(C75+E75*2)*E181*F75</f>
        <v>0.86437500000000012</v>
      </c>
      <c r="J181" s="200">
        <f>+E181*((C75+E75*2+0.06)*E75+(D75*E75*2))</f>
        <v>5.7221625000000005</v>
      </c>
      <c r="K181" s="200">
        <f>+(D75+(D75+E75))*E181*2</f>
        <v>58.777500000000003</v>
      </c>
      <c r="L181" s="188">
        <f>+(E181)/H75+ IF(E181&gt;0,1,0)</f>
        <v>56.32</v>
      </c>
      <c r="M181" s="201">
        <f>+ROUNDUP(L181,0)</f>
        <v>57</v>
      </c>
      <c r="N181" s="190">
        <f>+(D75+E75-0.08)*2+(C75+E75*2-0.08)</f>
        <v>3.26</v>
      </c>
      <c r="O181" s="188">
        <f>+N181/J75+1</f>
        <v>14.04</v>
      </c>
      <c r="P181" s="201">
        <f>+ROUNDUP(O181,0)</f>
        <v>15</v>
      </c>
      <c r="Q181" s="189">
        <f>+E181+E181/6*50*(G75/1000)</f>
        <v>14.9825</v>
      </c>
      <c r="R181" s="191">
        <f>+N181*M181+P181*Q181</f>
        <v>410.5575</v>
      </c>
      <c r="S181" s="200">
        <f>((I75*I75)/162)*R181</f>
        <v>253.43055555555554</v>
      </c>
      <c r="T181" s="155" t="s">
        <v>238</v>
      </c>
    </row>
    <row r="182" spans="2:20" hidden="1">
      <c r="C182" s="155" t="s">
        <v>263</v>
      </c>
      <c r="D182" s="192">
        <f>ROUNDUP(+(E181/SQRT(L75^2+M75^2)),0)</f>
        <v>36</v>
      </c>
      <c r="E182" s="185"/>
      <c r="G182" s="202"/>
      <c r="H182" s="202"/>
      <c r="I182" s="203"/>
      <c r="J182" s="203">
        <f>0.5*(0.075+0.05)*0.075*C75*D182</f>
        <v>0.16874999999999998</v>
      </c>
      <c r="K182" s="203">
        <f>+M75*C75*D182</f>
        <v>9.9</v>
      </c>
      <c r="L182" s="194"/>
      <c r="M182" s="201">
        <f>+ROUNDUP(L182,0)</f>
        <v>0</v>
      </c>
      <c r="N182" s="195"/>
      <c r="O182" s="194"/>
      <c r="P182" s="204"/>
      <c r="Q182" s="196"/>
      <c r="R182" s="191">
        <f>+N182*M182+P182*Q182</f>
        <v>0</v>
      </c>
      <c r="S182" s="200">
        <f>((I75*I75)/162)*R182</f>
        <v>0</v>
      </c>
    </row>
    <row r="183" spans="2:20" hidden="1">
      <c r="C183" s="155" t="s">
        <v>264</v>
      </c>
      <c r="D183" s="155">
        <f>ROUNDUP(+E181/1,0)</f>
        <v>14</v>
      </c>
    </row>
    <row r="184" spans="2:20" hidden="1"/>
    <row r="185" spans="2:20" hidden="1">
      <c r="B185" s="210" t="s">
        <v>269</v>
      </c>
      <c r="C185" s="179" t="s">
        <v>262</v>
      </c>
      <c r="E185" s="185">
        <v>100</v>
      </c>
      <c r="G185" s="199">
        <f>+E185*(C79+E79*2+1)</f>
        <v>165</v>
      </c>
      <c r="H185" s="199">
        <f>0.5*L79*M79*D186</f>
        <v>20.25</v>
      </c>
      <c r="I185" s="200">
        <f>+(L79*(C79+2*E79)*D186*E79)</f>
        <v>5.8500000000000014</v>
      </c>
      <c r="J185" s="200">
        <f>+D186*(L79+M79)*E79*(C79+2*E79)+D186*((L79+M79)*E79*D79)*2</f>
        <v>20.925000000000001</v>
      </c>
      <c r="K185" s="200">
        <f>+(D79+(D79+E79))*E185*2</f>
        <v>200</v>
      </c>
      <c r="L185" s="188">
        <f>+(D186*(L79+M79))/H79+ IF(E185&gt;0,1,0)</f>
        <v>541</v>
      </c>
      <c r="M185" s="201">
        <f>+ROUNDUP(L185,0)</f>
        <v>541</v>
      </c>
      <c r="N185" s="190">
        <f>+(D79+E79-0.08)*2+(C79+E79*2-0.08)</f>
        <v>1.5100000000000002</v>
      </c>
      <c r="O185" s="188">
        <f>+N185/J79+1</f>
        <v>7.0400000000000009</v>
      </c>
      <c r="P185" s="201">
        <f>+ROUNDUP(O185,0)</f>
        <v>8</v>
      </c>
      <c r="Q185" s="189">
        <f>+(L79+M79-2*0.04)*D186+(((L79+M79-2*0.04)*D186)/6*50*(I79/1000))</f>
        <v>137.58333333333334</v>
      </c>
      <c r="R185" s="191">
        <f>+N185*M185+P185*Q185</f>
        <v>1917.5766666666668</v>
      </c>
      <c r="S185" s="200">
        <f>((I79*I79)/162)*R185</f>
        <v>1183.6893004115227</v>
      </c>
      <c r="T185" s="155" t="s">
        <v>238</v>
      </c>
    </row>
    <row r="186" spans="2:20" hidden="1">
      <c r="C186" s="155" t="s">
        <v>263</v>
      </c>
      <c r="D186" s="192">
        <f>ROUNDUP(+(E185/SQRT(L79^2+M79^2)),0)</f>
        <v>100</v>
      </c>
      <c r="E186" s="185"/>
      <c r="G186" s="202"/>
      <c r="H186" s="202"/>
      <c r="I186" s="203"/>
      <c r="J186" s="203"/>
      <c r="K186" s="203"/>
      <c r="L186" s="194"/>
      <c r="M186" s="201"/>
      <c r="N186" s="195"/>
      <c r="O186" s="194"/>
      <c r="P186" s="204"/>
      <c r="Q186" s="196"/>
      <c r="R186" s="191"/>
      <c r="S186" s="200"/>
    </row>
    <row r="187" spans="2:20" hidden="1">
      <c r="C187" s="155" t="s">
        <v>264</v>
      </c>
      <c r="D187" s="155">
        <f>ROUNDUP(+E185/1,0)</f>
        <v>100</v>
      </c>
    </row>
    <row r="188" spans="2:20" hidden="1"/>
    <row r="189" spans="2:20" hidden="1">
      <c r="B189" s="210" t="s">
        <v>269</v>
      </c>
      <c r="C189" s="179" t="s">
        <v>265</v>
      </c>
      <c r="E189" s="185">
        <v>28.19</v>
      </c>
      <c r="G189" s="199">
        <f>+E189*(C83+E83*2+1)</f>
        <v>46.513500000000001</v>
      </c>
      <c r="H189" s="199">
        <f>0.5*L83*M83*D190</f>
        <v>5.8725000000000005</v>
      </c>
      <c r="I189" s="200">
        <f>+(L83*(C83+2*E83)*D190*E83)</f>
        <v>1.6965000000000003</v>
      </c>
      <c r="J189" s="200">
        <f>+D190*(L83+M83)*E83*(C83+2*E83)+D190*((L83+M83)*E83*D83)*2</f>
        <v>7.2427500000000009</v>
      </c>
      <c r="K189" s="200">
        <f>+(D83+(D83+E83))*E189*2</f>
        <v>73.293999999999997</v>
      </c>
      <c r="L189" s="188">
        <f>+(D190*(L83+M83))/H83+ IF(E189&gt;0,1,0)</f>
        <v>157.60000000000002</v>
      </c>
      <c r="M189" s="201">
        <f>+ROUNDUP(L189,0)</f>
        <v>158</v>
      </c>
      <c r="N189" s="190">
        <f>+(D83+E83-0.08)*2+(C83+E83*2-0.08)</f>
        <v>1.81</v>
      </c>
      <c r="O189" s="188">
        <f>+N189/J83+1</f>
        <v>8.24</v>
      </c>
      <c r="P189" s="201">
        <f>+ROUNDUP(O189,0)</f>
        <v>9</v>
      </c>
      <c r="Q189" s="189">
        <f>+(L83+M83-2*0.04)*D190+(((L83+M83-2*0.04)*D190)/6*50*(I83/1000))</f>
        <v>39.899166666666666</v>
      </c>
      <c r="R189" s="191">
        <f>+N189*M189+P189*Q189</f>
        <v>645.07249999999999</v>
      </c>
      <c r="S189" s="200">
        <f>((I83*I83)/162)*R189</f>
        <v>398.1929012345679</v>
      </c>
      <c r="T189" s="155" t="s">
        <v>238</v>
      </c>
    </row>
    <row r="190" spans="2:20" hidden="1">
      <c r="C190" s="155" t="s">
        <v>263</v>
      </c>
      <c r="D190" s="192">
        <f>ROUNDUP(+(E189/SQRT(L83^2+M83^2)),0)</f>
        <v>29</v>
      </c>
      <c r="E190" s="185"/>
      <c r="G190" s="202"/>
      <c r="H190" s="202"/>
      <c r="I190" s="203"/>
      <c r="J190" s="203"/>
      <c r="K190" s="203"/>
      <c r="L190" s="194"/>
      <c r="M190" s="201"/>
      <c r="N190" s="195"/>
      <c r="O190" s="194"/>
      <c r="P190" s="204"/>
      <c r="Q190" s="196"/>
      <c r="R190" s="191"/>
      <c r="S190" s="200"/>
    </row>
    <row r="191" spans="2:20" hidden="1">
      <c r="C191" s="155" t="s">
        <v>264</v>
      </c>
      <c r="D191" s="155">
        <f>ROUNDUP(+E189/1,0)</f>
        <v>29</v>
      </c>
    </row>
    <row r="192" spans="2:20" hidden="1"/>
    <row r="193" spans="2:20" hidden="1">
      <c r="B193" s="210" t="s">
        <v>269</v>
      </c>
      <c r="C193" s="179" t="s">
        <v>266</v>
      </c>
      <c r="E193" s="185">
        <v>100</v>
      </c>
      <c r="G193" s="199">
        <f>+E193*(C87+E87*2+1)</f>
        <v>180</v>
      </c>
      <c r="H193" s="199">
        <f>0.5*L87*M87*D194</f>
        <v>20.25</v>
      </c>
      <c r="I193" s="200">
        <f>+(L87*(C87+2*E87)*D194*E87)</f>
        <v>7.200000000000002</v>
      </c>
      <c r="J193" s="200">
        <f>+D194*(L87+M87)*E87*(C87+2*E87)+D194*((L87+M87)*E87*D87)*2</f>
        <v>27</v>
      </c>
      <c r="K193" s="200">
        <f>+(D87+(D87+E87))*E193*2</f>
        <v>259.99999999999994</v>
      </c>
      <c r="L193" s="188">
        <f>+(D194*(L87+M87))/H87+ IF(E193&gt;0,1,0)</f>
        <v>541</v>
      </c>
      <c r="M193" s="201">
        <f>+ROUNDUP(L193,0)</f>
        <v>541</v>
      </c>
      <c r="N193" s="190">
        <f>+(D87+E87-0.08)*2+(C87+E87*2-0.08)</f>
        <v>1.96</v>
      </c>
      <c r="O193" s="188">
        <f>+N193/J87+1</f>
        <v>8.84</v>
      </c>
      <c r="P193" s="201">
        <f>+ROUNDUP(O193,0)</f>
        <v>9</v>
      </c>
      <c r="Q193" s="189">
        <f>+(L87+M87-2*0.04)*D194+(((L87+M87-2*0.04)*D194)/6*50*(I87/1000))</f>
        <v>137.58333333333334</v>
      </c>
      <c r="R193" s="191">
        <f>+N193*M193+P193*Q193</f>
        <v>2298.6099999999997</v>
      </c>
      <c r="S193" s="200">
        <f>((I87*I87)/162)*R193</f>
        <v>1418.8950617283947</v>
      </c>
      <c r="T193" s="155" t="s">
        <v>238</v>
      </c>
    </row>
    <row r="194" spans="2:20" hidden="1">
      <c r="C194" s="155" t="s">
        <v>263</v>
      </c>
      <c r="D194" s="192">
        <f>ROUNDUP(+(E193/SQRT(L87^2+M87^2)),0)</f>
        <v>100</v>
      </c>
      <c r="E194" s="185"/>
      <c r="G194" s="202"/>
      <c r="H194" s="202"/>
      <c r="I194" s="203"/>
      <c r="J194" s="203"/>
      <c r="K194" s="203"/>
      <c r="L194" s="194"/>
      <c r="M194" s="201"/>
      <c r="N194" s="195"/>
      <c r="O194" s="194"/>
      <c r="P194" s="204"/>
      <c r="Q194" s="196"/>
      <c r="R194" s="191"/>
      <c r="S194" s="200"/>
    </row>
    <row r="195" spans="2:20" hidden="1">
      <c r="C195" s="155" t="s">
        <v>264</v>
      </c>
      <c r="D195" s="155">
        <f>ROUNDUP(+E193/1,0)</f>
        <v>100</v>
      </c>
    </row>
    <row r="196" spans="2:20" hidden="1"/>
    <row r="197" spans="2:20" hidden="1">
      <c r="B197" s="210" t="s">
        <v>269</v>
      </c>
      <c r="C197" s="179" t="s">
        <v>267</v>
      </c>
      <c r="E197" s="185">
        <v>100</v>
      </c>
      <c r="G197" s="199">
        <f>+E197*(C91+E91*2+1)</f>
        <v>200</v>
      </c>
      <c r="H197" s="199">
        <f>0.5*L91*M91*D198</f>
        <v>20.25</v>
      </c>
      <c r="I197" s="200">
        <f>+(L91*(C91+2*E91)*D198*E91)</f>
        <v>9</v>
      </c>
      <c r="J197" s="200">
        <f>+D198*(L91+M91)*E91*(C91+2*E91)+D198*((L91+M91)*E91*D91)*2</f>
        <v>35.1</v>
      </c>
      <c r="K197" s="200">
        <f>+(D91+(D91+E91))*E197*2</f>
        <v>340.00000000000006</v>
      </c>
      <c r="L197" s="188">
        <f>+(D198*(L91+M91))/H91+ IF(E197&gt;0,1,0)</f>
        <v>541</v>
      </c>
      <c r="M197" s="201">
        <f>+ROUNDUP(L197,0)</f>
        <v>541</v>
      </c>
      <c r="N197" s="190">
        <f>+(D91+E91-0.08)*2+(C91+E91*2-0.08)</f>
        <v>2.56</v>
      </c>
      <c r="O197" s="188">
        <f>+N197/J91+1</f>
        <v>11.24</v>
      </c>
      <c r="P197" s="201">
        <f>+ROUNDUP(O197,0)</f>
        <v>12</v>
      </c>
      <c r="Q197" s="189">
        <f>+(L91+M91-2*0.04)*D198+(((L91+M91-2*0.04)*D198)/6*50*(I91/1000))</f>
        <v>137.58333333333334</v>
      </c>
      <c r="R197" s="191">
        <f>+N197*M197+P197*Q197</f>
        <v>3035.96</v>
      </c>
      <c r="S197" s="200">
        <f>((I91*I91)/162)*R197</f>
        <v>1874.0493827160492</v>
      </c>
      <c r="T197" s="155" t="s">
        <v>238</v>
      </c>
    </row>
    <row r="198" spans="2:20" hidden="1">
      <c r="C198" s="155" t="s">
        <v>263</v>
      </c>
      <c r="D198" s="192">
        <f>ROUNDUP(+(E197/SQRT(L91^2+M91^2)),0)</f>
        <v>100</v>
      </c>
      <c r="E198" s="185"/>
      <c r="G198" s="202"/>
      <c r="H198" s="202"/>
      <c r="I198" s="203"/>
      <c r="J198" s="203"/>
      <c r="K198" s="203"/>
      <c r="L198" s="194"/>
      <c r="M198" s="201"/>
      <c r="N198" s="195"/>
      <c r="O198" s="194"/>
      <c r="P198" s="204"/>
      <c r="Q198" s="196"/>
      <c r="R198" s="191"/>
      <c r="S198" s="200"/>
    </row>
    <row r="199" spans="2:20" hidden="1">
      <c r="C199" s="155" t="s">
        <v>264</v>
      </c>
      <c r="D199" s="155">
        <f>ROUNDUP(+E197/1,0)</f>
        <v>100</v>
      </c>
    </row>
    <row r="200" spans="2:20" hidden="1"/>
    <row r="201" spans="2:20" hidden="1">
      <c r="B201" s="210" t="s">
        <v>269</v>
      </c>
      <c r="C201" s="179" t="s">
        <v>270</v>
      </c>
      <c r="E201" s="185">
        <f>(22.38+21.09+22.47+16.84)*1.06418</f>
        <v>88.092820399999994</v>
      </c>
      <c r="G201" s="199">
        <f>+E201*(C95+E95*2+1)</f>
        <v>198.20884589999997</v>
      </c>
      <c r="H201" s="199">
        <f>0.5*L95*M95*D202</f>
        <v>17.82</v>
      </c>
      <c r="I201" s="200">
        <f>+(L95*(C95+2*E95)*D202*E95)</f>
        <v>12.375</v>
      </c>
      <c r="J201" s="200">
        <f>+D202*(L95+M95)*E95*(C95+2*E95)+D202*((L95+M95)*E95*D95)*2</f>
        <v>40.837500000000006</v>
      </c>
      <c r="K201" s="200">
        <f>+(D95+(D95+E95))*E201*2</f>
        <v>286.30166629999997</v>
      </c>
      <c r="L201" s="188">
        <f>+(D202*(L95+M95))/H95+ IF(E201&gt;0,1,0)</f>
        <v>476.20000000000005</v>
      </c>
      <c r="M201" s="201">
        <f>+ROUNDUP(L201,0)</f>
        <v>477</v>
      </c>
      <c r="N201" s="190">
        <f>+(D95+E95-0.08)*2+(C95+E95*2-0.08)</f>
        <v>2.76</v>
      </c>
      <c r="O201" s="188">
        <f>+N201/J95+1</f>
        <v>12.04</v>
      </c>
      <c r="P201" s="201">
        <f>+ROUNDUP(O201,0)</f>
        <v>13</v>
      </c>
      <c r="Q201" s="189">
        <f>+(L95+M95-2*0.04)*D202+(((L95+M95-2*0.04)*D202)/6*50*(I95/1000))</f>
        <v>121.07333333333334</v>
      </c>
      <c r="R201" s="191">
        <f>+N201*M201+P201*Q201</f>
        <v>2890.4733333333334</v>
      </c>
      <c r="S201" s="200">
        <f>((I95*I95)/162)*R201</f>
        <v>1784.2427983539094</v>
      </c>
      <c r="T201" s="155" t="s">
        <v>238</v>
      </c>
    </row>
    <row r="202" spans="2:20" hidden="1">
      <c r="C202" s="155" t="s">
        <v>263</v>
      </c>
      <c r="D202" s="192">
        <f>ROUNDUP(+(E201/SQRT(L95^2+M95^2)),0)</f>
        <v>88</v>
      </c>
      <c r="E202" s="185"/>
      <c r="G202" s="202"/>
      <c r="H202" s="202"/>
      <c r="I202" s="203"/>
      <c r="J202" s="203">
        <f>0.5*(0.075+0.05)*0.075*C95*D202</f>
        <v>0.41249999999999998</v>
      </c>
      <c r="K202" s="203">
        <f>D202*C95*M95</f>
        <v>39.6</v>
      </c>
      <c r="L202" s="194"/>
      <c r="M202" s="201"/>
      <c r="N202" s="195"/>
      <c r="O202" s="194"/>
      <c r="P202" s="204"/>
      <c r="Q202" s="196"/>
      <c r="R202" s="191"/>
      <c r="S202" s="200"/>
    </row>
    <row r="203" spans="2:20" hidden="1">
      <c r="C203" s="155" t="s">
        <v>264</v>
      </c>
      <c r="D203" s="155">
        <f>ROUNDUP(+E201/1,0)</f>
        <v>89</v>
      </c>
    </row>
    <row r="204" spans="2:20" hidden="1">
      <c r="G204" s="211" t="s">
        <v>271</v>
      </c>
      <c r="H204" s="211" t="s">
        <v>272</v>
      </c>
      <c r="I204" s="211" t="s">
        <v>125</v>
      </c>
    </row>
    <row r="205" spans="2:20" hidden="1"/>
    <row r="206" spans="2:20" hidden="1">
      <c r="B206" s="205"/>
      <c r="E206" s="205"/>
    </row>
    <row r="207" spans="2:20" hidden="1"/>
    <row r="208" spans="2:20" hidden="1">
      <c r="E208" s="205"/>
    </row>
    <row r="209" spans="5:5" hidden="1"/>
    <row r="210" spans="5:5" hidden="1">
      <c r="E210" s="205"/>
    </row>
    <row r="211" spans="5:5" hidden="1"/>
    <row r="212" spans="5:5" hidden="1">
      <c r="E212" s="205"/>
    </row>
    <row r="213" spans="5:5" hidden="1"/>
    <row r="214" spans="5:5" hidden="1"/>
    <row r="215" spans="5:5" hidden="1"/>
    <row r="216" spans="5:5" hidden="1"/>
    <row r="217" spans="5:5" hidden="1"/>
    <row r="218" spans="5:5" hidden="1"/>
    <row r="219" spans="5:5" hidden="1"/>
    <row r="220" spans="5:5" hidden="1"/>
    <row r="221" spans="5:5" hidden="1"/>
    <row r="222" spans="5:5" hidden="1"/>
    <row r="223" spans="5:5" hidden="1"/>
    <row r="227" spans="2:7">
      <c r="B227" s="205" t="s">
        <v>240</v>
      </c>
    </row>
    <row r="228" spans="2:7" ht="28.8">
      <c r="B228" s="212" t="s">
        <v>273</v>
      </c>
      <c r="C228" s="213">
        <v>10</v>
      </c>
    </row>
    <row r="230" spans="2:7">
      <c r="B230" s="155" t="s">
        <v>274</v>
      </c>
      <c r="C230" s="192"/>
    </row>
    <row r="231" spans="2:7">
      <c r="B231" s="155" t="s">
        <v>275</v>
      </c>
      <c r="C231" s="155">
        <v>0.5</v>
      </c>
    </row>
    <row r="232" spans="2:7">
      <c r="C232" s="192"/>
    </row>
    <row r="233" spans="2:7">
      <c r="B233" s="155" t="s">
        <v>276</v>
      </c>
      <c r="C233" s="155">
        <f>ROUNDUP(C228/C231,0)</f>
        <v>20</v>
      </c>
    </row>
    <row r="236" spans="2:7">
      <c r="B236" s="155" t="s">
        <v>277</v>
      </c>
      <c r="C236" s="155">
        <f>C233*0.16*0.5</f>
        <v>1.6</v>
      </c>
      <c r="E236" s="205" t="s">
        <v>278</v>
      </c>
    </row>
    <row r="237" spans="2:7">
      <c r="B237" s="155" t="s">
        <v>162</v>
      </c>
      <c r="C237" s="155">
        <f>((0.16*2)+(0.15*0.5*2))*C233</f>
        <v>9.3999999999999986</v>
      </c>
    </row>
    <row r="239" spans="2:7">
      <c r="B239" s="155" t="s">
        <v>279</v>
      </c>
      <c r="C239" s="194">
        <v>2.12</v>
      </c>
      <c r="D239" s="214">
        <f>ROUNDUP(0.5/0.125,0)+1</f>
        <v>5</v>
      </c>
      <c r="E239" s="155">
        <f>C233</f>
        <v>20</v>
      </c>
      <c r="F239" s="155">
        <v>1.1000000000000001</v>
      </c>
      <c r="G239" s="155">
        <f>PRODUCT(C239:F239)</f>
        <v>233.20000000000005</v>
      </c>
    </row>
    <row r="240" spans="2:7">
      <c r="C240" s="155">
        <v>0.5</v>
      </c>
      <c r="D240" s="214">
        <f>ROUNDUP(C239/0.2+1,0)</f>
        <v>12</v>
      </c>
      <c r="E240" s="155">
        <f>C233</f>
        <v>20</v>
      </c>
      <c r="F240" s="155">
        <v>1.1000000000000001</v>
      </c>
      <c r="G240" s="155">
        <f>PRODUCT(C240:F240)</f>
        <v>132</v>
      </c>
    </row>
    <row r="242" spans="2:10">
      <c r="G242" s="155">
        <f>SUM(G239:G241)</f>
        <v>365.20000000000005</v>
      </c>
      <c r="H242" s="155">
        <f>ROUND(100/162,3)</f>
        <v>0.61699999999999999</v>
      </c>
      <c r="J242" s="194">
        <f>ROUNDUP(PRODUCT(G242:H242),0)</f>
        <v>226</v>
      </c>
    </row>
    <row r="249" spans="2:10">
      <c r="B249" s="205" t="s">
        <v>280</v>
      </c>
    </row>
    <row r="250" spans="2:10">
      <c r="C250" s="205" t="s">
        <v>271</v>
      </c>
      <c r="D250" s="205" t="s">
        <v>281</v>
      </c>
      <c r="F250" s="205" t="s">
        <v>119</v>
      </c>
    </row>
    <row r="251" spans="2:10">
      <c r="B251" s="205" t="s">
        <v>282</v>
      </c>
      <c r="C251" s="192">
        <f>E107</f>
        <v>20.350000000000001</v>
      </c>
      <c r="D251" s="192">
        <f>(C6+E6+E6)</f>
        <v>0.5</v>
      </c>
      <c r="F251" s="155">
        <f>C251*D251</f>
        <v>10.175000000000001</v>
      </c>
      <c r="G251" s="155">
        <v>1.1000000000000001</v>
      </c>
      <c r="H251" s="155">
        <f>F251*G251</f>
        <v>11.192500000000003</v>
      </c>
    </row>
  </sheetData>
  <mergeCells count="10">
    <mergeCell ref="L105:M105"/>
    <mergeCell ref="O105:P105"/>
    <mergeCell ref="H3:J3"/>
    <mergeCell ref="T6:U6"/>
    <mergeCell ref="W7:W17"/>
    <mergeCell ref="W18:W20"/>
    <mergeCell ref="L103:S103"/>
    <mergeCell ref="L104:N104"/>
    <mergeCell ref="O104:Q104"/>
    <mergeCell ref="R104:S104"/>
  </mergeCells>
  <pageMargins left="0.7" right="0.7" top="0.75" bottom="0.75" header="0.3" footer="0.3"/>
  <pageSetup paperSize="9" orientation="portrait" r:id="rId1"/>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1B10-D9AF-4986-9CD3-7C73222C30D3}">
  <dimension ref="A1:T41"/>
  <sheetViews>
    <sheetView workbookViewId="0">
      <selection activeCell="F22" sqref="F22"/>
    </sheetView>
  </sheetViews>
  <sheetFormatPr defaultColWidth="9.109375" defaultRowHeight="14.4"/>
  <cols>
    <col min="1" max="1" width="21.88671875" style="1" customWidth="1"/>
    <col min="2" max="2" width="9.109375" style="1"/>
    <col min="3" max="3" width="9.5546875" style="1" bestFit="1" customWidth="1"/>
    <col min="4" max="5" width="9.109375" style="1"/>
    <col min="6" max="6" width="13.44140625" style="1" bestFit="1" customWidth="1"/>
    <col min="7" max="8" width="9.109375" style="1"/>
    <col min="9" max="9" width="11.6640625" style="1" bestFit="1" customWidth="1"/>
    <col min="10" max="10" width="12.33203125" style="1" customWidth="1"/>
    <col min="11" max="11" width="12.33203125" style="1" bestFit="1" customWidth="1"/>
    <col min="12" max="12" width="11.33203125" style="1" customWidth="1"/>
    <col min="13" max="13" width="11.5546875" style="1" bestFit="1" customWidth="1"/>
    <col min="14" max="14" width="9.109375" style="1"/>
    <col min="15" max="15" width="11.5546875" style="1" bestFit="1" customWidth="1"/>
    <col min="16" max="16384" width="9.109375" style="1"/>
  </cols>
  <sheetData>
    <row r="1" spans="1:20">
      <c r="A1" s="1" t="s">
        <v>363</v>
      </c>
      <c r="F1" s="684" t="s">
        <v>333</v>
      </c>
      <c r="G1" s="684"/>
      <c r="H1" s="2" t="s">
        <v>1</v>
      </c>
      <c r="I1" s="1" t="s">
        <v>283</v>
      </c>
      <c r="J1" s="265" t="s">
        <v>312</v>
      </c>
      <c r="K1" s="1" t="s">
        <v>306</v>
      </c>
      <c r="L1" s="1" t="s">
        <v>307</v>
      </c>
      <c r="M1" s="2" t="s">
        <v>310</v>
      </c>
      <c r="R1" s="265" t="s">
        <v>1</v>
      </c>
      <c r="S1" s="265" t="s">
        <v>336</v>
      </c>
    </row>
    <row r="2" spans="1:20">
      <c r="J2" s="265"/>
      <c r="P2" s="1" t="s">
        <v>313</v>
      </c>
      <c r="R2" s="1">
        <v>4</v>
      </c>
      <c r="S2" s="1">
        <v>141</v>
      </c>
      <c r="T2" s="244"/>
    </row>
    <row r="3" spans="1:20">
      <c r="A3" s="2" t="s">
        <v>0</v>
      </c>
      <c r="B3" s="2"/>
      <c r="C3" s="2" t="s">
        <v>1</v>
      </c>
      <c r="D3" s="2"/>
      <c r="E3" s="2"/>
      <c r="F3" s="1" t="s">
        <v>364</v>
      </c>
      <c r="H3" s="1">
        <v>15.65</v>
      </c>
      <c r="I3" s="1">
        <v>15.2</v>
      </c>
      <c r="J3" s="1">
        <v>11.18</v>
      </c>
      <c r="M3" s="1">
        <v>1.43</v>
      </c>
      <c r="N3" s="2"/>
      <c r="O3" s="2"/>
    </row>
    <row r="4" spans="1:20">
      <c r="F4" s="1" t="s">
        <v>365</v>
      </c>
      <c r="H4" s="1">
        <v>19.600000000000001</v>
      </c>
      <c r="I4" s="1">
        <f>(I3+13.67)/2</f>
        <v>14.434999999999999</v>
      </c>
      <c r="J4" s="1">
        <f>(J3+9.1)/2</f>
        <v>10.14</v>
      </c>
      <c r="M4" s="1">
        <f>(1.29+M3)/2</f>
        <v>1.3599999999999999</v>
      </c>
    </row>
    <row r="5" spans="1:20">
      <c r="A5" s="1" t="s">
        <v>326</v>
      </c>
      <c r="C5" s="1">
        <f>18.5*1.1</f>
        <v>20.350000000000001</v>
      </c>
      <c r="F5" s="1" t="s">
        <v>366</v>
      </c>
      <c r="H5" s="1">
        <v>20.48</v>
      </c>
      <c r="I5" s="1">
        <f>(13.67+12.89)/2</f>
        <v>13.280000000000001</v>
      </c>
      <c r="J5" s="265">
        <f>(9.1+11.7)/2</f>
        <v>10.399999999999999</v>
      </c>
      <c r="M5" s="1">
        <f>(1.29+0.8)/2</f>
        <v>1.0449999999999999</v>
      </c>
    </row>
    <row r="6" spans="1:20">
      <c r="A6" s="1" t="s">
        <v>2</v>
      </c>
      <c r="C6" s="1">
        <f>59.2*1.1</f>
        <v>65.12</v>
      </c>
      <c r="F6" s="1" t="s">
        <v>367</v>
      </c>
      <c r="H6" s="1">
        <v>10.51</v>
      </c>
      <c r="I6" s="1">
        <f>(12.89+I7)/2</f>
        <v>13.414999999999999</v>
      </c>
      <c r="J6" s="265">
        <f>(11.7+J7)/2</f>
        <v>11.82</v>
      </c>
      <c r="M6" s="1">
        <f>(0.8+M7)/2</f>
        <v>0.92500000000000004</v>
      </c>
      <c r="P6" s="1" t="s">
        <v>314</v>
      </c>
    </row>
    <row r="7" spans="1:20">
      <c r="A7" s="1" t="s">
        <v>3</v>
      </c>
      <c r="C7" s="1">
        <f>81.7*1.1</f>
        <v>89.87</v>
      </c>
      <c r="F7" s="1" t="s">
        <v>368</v>
      </c>
      <c r="H7" s="1">
        <v>4.0199999999999996</v>
      </c>
      <c r="I7" s="1">
        <v>13.94</v>
      </c>
      <c r="J7" s="265">
        <v>11.94</v>
      </c>
      <c r="M7" s="1">
        <v>1.05</v>
      </c>
    </row>
    <row r="8" spans="1:20">
      <c r="J8" s="265"/>
    </row>
    <row r="9" spans="1:20">
      <c r="A9" s="1" t="s">
        <v>369</v>
      </c>
      <c r="F9" s="244" t="s">
        <v>329</v>
      </c>
      <c r="G9" s="244"/>
      <c r="J9" s="265"/>
    </row>
    <row r="10" spans="1:20">
      <c r="J10" s="265"/>
      <c r="P10" s="1" t="s">
        <v>315</v>
      </c>
      <c r="R10" s="1">
        <v>486.25</v>
      </c>
    </row>
    <row r="11" spans="1:20">
      <c r="F11" s="2" t="s">
        <v>304</v>
      </c>
      <c r="G11" s="2"/>
      <c r="H11" s="2" t="s">
        <v>1</v>
      </c>
      <c r="I11" s="1" t="s">
        <v>283</v>
      </c>
      <c r="J11" s="265" t="s">
        <v>312</v>
      </c>
      <c r="K11" s="1" t="s">
        <v>306</v>
      </c>
      <c r="L11" s="1" t="s">
        <v>307</v>
      </c>
      <c r="M11" s="2" t="s">
        <v>310</v>
      </c>
    </row>
    <row r="12" spans="1:20">
      <c r="A12" s="1" t="s">
        <v>327</v>
      </c>
    </row>
    <row r="13" spans="1:20">
      <c r="F13" s="1" t="s">
        <v>330</v>
      </c>
    </row>
    <row r="14" spans="1:20">
      <c r="A14" s="243" t="s">
        <v>8</v>
      </c>
      <c r="F14" s="1" t="s">
        <v>331</v>
      </c>
      <c r="P14" s="1" t="s">
        <v>316</v>
      </c>
      <c r="R14" s="1">
        <v>172.9</v>
      </c>
    </row>
    <row r="15" spans="1:20">
      <c r="A15" s="243" t="s">
        <v>308</v>
      </c>
      <c r="F15" s="1" t="s">
        <v>305</v>
      </c>
    </row>
    <row r="16" spans="1:20">
      <c r="A16" s="243" t="s">
        <v>311</v>
      </c>
      <c r="F16" s="1" t="s">
        <v>332</v>
      </c>
    </row>
    <row r="18" spans="1:6">
      <c r="A18" s="1" t="s">
        <v>309</v>
      </c>
      <c r="F18" s="1" t="str">
        <f>A12</f>
        <v>Gabion Wall Type 2</v>
      </c>
    </row>
    <row r="20" spans="1:6">
      <c r="A20" s="243" t="s">
        <v>8</v>
      </c>
      <c r="F20" s="1" t="s">
        <v>330</v>
      </c>
    </row>
    <row r="21" spans="1:6">
      <c r="A21" s="243" t="s">
        <v>308</v>
      </c>
      <c r="F21" s="1" t="s">
        <v>331</v>
      </c>
    </row>
    <row r="22" spans="1:6">
      <c r="A22" s="243" t="s">
        <v>311</v>
      </c>
      <c r="F22" s="1" t="s">
        <v>305</v>
      </c>
    </row>
    <row r="23" spans="1:6">
      <c r="F23" s="1" t="s">
        <v>332</v>
      </c>
    </row>
    <row r="24" spans="1:6">
      <c r="A24" s="1" t="s">
        <v>328</v>
      </c>
    </row>
    <row r="25" spans="1:6">
      <c r="F25" s="1" t="s">
        <v>354</v>
      </c>
    </row>
    <row r="26" spans="1:6">
      <c r="A26" s="243" t="s">
        <v>8</v>
      </c>
    </row>
    <row r="27" spans="1:6">
      <c r="A27" s="243" t="s">
        <v>308</v>
      </c>
      <c r="F27" s="1" t="str">
        <f>A18</f>
        <v>Gabion Wall Type 3</v>
      </c>
    </row>
    <row r="28" spans="1:6">
      <c r="A28" s="243" t="s">
        <v>311</v>
      </c>
    </row>
    <row r="29" spans="1:6">
      <c r="F29" s="1" t="s">
        <v>349</v>
      </c>
    </row>
    <row r="30" spans="1:6">
      <c r="F30" s="1" t="s">
        <v>350</v>
      </c>
    </row>
    <row r="31" spans="1:6">
      <c r="F31" s="1" t="s">
        <v>355</v>
      </c>
    </row>
    <row r="35" spans="6:6">
      <c r="F35" s="1" t="str">
        <f>A24</f>
        <v>Gabion Wall Type 5</v>
      </c>
    </row>
    <row r="37" spans="6:6">
      <c r="F37" s="1" t="s">
        <v>349</v>
      </c>
    </row>
    <row r="38" spans="6:6">
      <c r="F38" s="1" t="s">
        <v>350</v>
      </c>
    </row>
    <row r="39" spans="6:6">
      <c r="F39" s="1" t="s">
        <v>351</v>
      </c>
    </row>
    <row r="40" spans="6:6">
      <c r="F40" s="1" t="s">
        <v>352</v>
      </c>
    </row>
    <row r="41" spans="6:6">
      <c r="F41" s="1" t="s">
        <v>353</v>
      </c>
    </row>
  </sheetData>
  <mergeCells count="1">
    <mergeCell ref="F1:G1"/>
  </mergeCells>
  <pageMargins left="0.7" right="0.7" top="0.75" bottom="0.75" header="0.3" footer="0.3"/>
  <pageSetup paperSize="0" orientation="portrait" horizontalDpi="0" verticalDpi="0"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33"/>
    <pageSetUpPr fitToPage="1"/>
  </sheetPr>
  <dimension ref="A1:M14"/>
  <sheetViews>
    <sheetView view="pageBreakPreview" topLeftCell="A4" zoomScaleNormal="100" zoomScaleSheetLayoutView="100" workbookViewId="0">
      <selection activeCell="E10" sqref="E10"/>
    </sheetView>
  </sheetViews>
  <sheetFormatPr defaultColWidth="9.109375" defaultRowHeight="13.2"/>
  <cols>
    <col min="1" max="1" width="7.6640625" style="30" customWidth="1"/>
    <col min="2" max="2" width="9.6640625" style="30" customWidth="1"/>
    <col min="3" max="3" width="51.88671875" style="30" customWidth="1"/>
    <col min="4" max="4" width="7.6640625" style="30" customWidth="1"/>
    <col min="5" max="5" width="8.6640625" style="30" customWidth="1"/>
    <col min="6" max="6" width="10.6640625" style="30" customWidth="1"/>
    <col min="7" max="7" width="17.6640625" style="30" customWidth="1"/>
    <col min="8" max="8" width="9.109375" style="30"/>
    <col min="9" max="14" width="0" style="30" hidden="1" customWidth="1"/>
    <col min="15" max="16384" width="9.109375" style="30"/>
  </cols>
  <sheetData>
    <row r="1" spans="1:13" s="26" customFormat="1" ht="48" customHeight="1" thickBot="1">
      <c r="A1" s="631" t="s">
        <v>635</v>
      </c>
      <c r="B1" s="632"/>
      <c r="C1" s="632"/>
      <c r="D1" s="633" t="str">
        <f>'Bill No. 2'!A2</f>
        <v>BILL NO. 02 -REDUCTION OF LANDSLIDE VULNERABILITY BY MITIGATION MEASURES SEETHA - ELIYA TEMPLE NUWARAELIYA (SITE NO 42)</v>
      </c>
      <c r="E1" s="633"/>
      <c r="F1" s="633"/>
      <c r="G1" s="634"/>
    </row>
    <row r="2" spans="1:13" ht="26.4">
      <c r="A2" s="461" t="s">
        <v>18</v>
      </c>
      <c r="B2" s="27" t="s">
        <v>19</v>
      </c>
      <c r="C2" s="28" t="s">
        <v>11</v>
      </c>
      <c r="D2" s="27" t="s">
        <v>20</v>
      </c>
      <c r="E2" s="27" t="s">
        <v>21</v>
      </c>
      <c r="F2" s="29" t="s">
        <v>22</v>
      </c>
      <c r="G2" s="462" t="s">
        <v>23</v>
      </c>
      <c r="J2" s="638" t="s">
        <v>323</v>
      </c>
    </row>
    <row r="3" spans="1:13" ht="30" customHeight="1">
      <c r="A3" s="566" t="s">
        <v>638</v>
      </c>
      <c r="B3" s="31"/>
      <c r="C3" s="216" t="s">
        <v>25</v>
      </c>
      <c r="D3" s="31"/>
      <c r="E3" s="31"/>
      <c r="F3" s="31"/>
      <c r="G3" s="466"/>
      <c r="I3" s="218" t="s">
        <v>0</v>
      </c>
      <c r="J3" s="638"/>
      <c r="K3" s="217"/>
    </row>
    <row r="4" spans="1:13" ht="33" customHeight="1" thickBot="1">
      <c r="A4" s="467" t="s">
        <v>639</v>
      </c>
      <c r="B4" s="32" t="s">
        <v>27</v>
      </c>
      <c r="C4" s="33" t="s">
        <v>634</v>
      </c>
      <c r="D4" s="32" t="s">
        <v>28</v>
      </c>
      <c r="E4" s="290">
        <v>4800</v>
      </c>
      <c r="F4" s="34"/>
      <c r="G4" s="567"/>
      <c r="I4" s="43">
        <f>'2Drains'!G107+'2Drains'!G110+'2Drains'!G113</f>
        <v>1307.98965</v>
      </c>
      <c r="J4" s="43">
        <f>'2QTY'!J38</f>
        <v>3460.1899999999996</v>
      </c>
      <c r="K4" s="35"/>
      <c r="L4" s="43">
        <f>SUM(I4:K4)</f>
        <v>4768.17965</v>
      </c>
    </row>
    <row r="5" spans="1:13" s="26" customFormat="1" ht="30" customHeight="1">
      <c r="A5" s="467" t="s">
        <v>640</v>
      </c>
      <c r="B5" s="36" t="s">
        <v>30</v>
      </c>
      <c r="C5" s="37" t="s">
        <v>31</v>
      </c>
      <c r="D5" s="36" t="s">
        <v>32</v>
      </c>
      <c r="E5" s="292">
        <v>15</v>
      </c>
      <c r="F5" s="38"/>
      <c r="G5" s="293"/>
      <c r="H5" s="39"/>
      <c r="I5" s="639" t="s">
        <v>319</v>
      </c>
      <c r="J5" s="640"/>
      <c r="K5" s="640"/>
      <c r="L5" s="640"/>
      <c r="M5" s="641"/>
    </row>
    <row r="6" spans="1:13" s="26" customFormat="1" ht="30" customHeight="1">
      <c r="A6" s="467" t="s">
        <v>641</v>
      </c>
      <c r="B6" s="36" t="s">
        <v>34</v>
      </c>
      <c r="C6" s="37" t="s">
        <v>35</v>
      </c>
      <c r="D6" s="36" t="s">
        <v>32</v>
      </c>
      <c r="E6" s="292">
        <v>10</v>
      </c>
      <c r="F6" s="38"/>
      <c r="G6" s="293"/>
      <c r="H6" s="39"/>
      <c r="I6" s="642"/>
      <c r="J6" s="643"/>
      <c r="K6" s="643"/>
      <c r="L6" s="643"/>
      <c r="M6" s="644"/>
    </row>
    <row r="7" spans="1:13" s="26" customFormat="1" ht="30" customHeight="1">
      <c r="A7" s="467" t="s">
        <v>642</v>
      </c>
      <c r="B7" s="55" t="s">
        <v>286</v>
      </c>
      <c r="C7" s="222" t="s">
        <v>287</v>
      </c>
      <c r="D7" s="36" t="s">
        <v>32</v>
      </c>
      <c r="E7" s="292">
        <v>10</v>
      </c>
      <c r="F7" s="56"/>
      <c r="G7" s="293"/>
      <c r="H7" s="39"/>
      <c r="I7" s="642"/>
      <c r="J7" s="643"/>
      <c r="K7" s="643"/>
      <c r="L7" s="643"/>
      <c r="M7" s="644"/>
    </row>
    <row r="8" spans="1:13" s="26" customFormat="1" ht="30" customHeight="1">
      <c r="A8" s="467" t="s">
        <v>643</v>
      </c>
      <c r="B8" s="55" t="s">
        <v>289</v>
      </c>
      <c r="C8" s="222" t="s">
        <v>290</v>
      </c>
      <c r="D8" s="36" t="s">
        <v>32</v>
      </c>
      <c r="E8" s="292">
        <v>10</v>
      </c>
      <c r="F8" s="56"/>
      <c r="G8" s="293"/>
      <c r="H8" s="39"/>
      <c r="I8" s="642"/>
      <c r="J8" s="643"/>
      <c r="K8" s="643"/>
      <c r="L8" s="643"/>
      <c r="M8" s="644"/>
    </row>
    <row r="9" spans="1:13" s="26" customFormat="1" ht="30" customHeight="1">
      <c r="A9" s="467" t="s">
        <v>644</v>
      </c>
      <c r="B9" s="55" t="s">
        <v>37</v>
      </c>
      <c r="C9" s="222" t="s">
        <v>292</v>
      </c>
      <c r="D9" s="36" t="s">
        <v>32</v>
      </c>
      <c r="E9" s="292">
        <v>10</v>
      </c>
      <c r="F9" s="56"/>
      <c r="G9" s="293"/>
      <c r="H9" s="39"/>
      <c r="I9" s="642"/>
      <c r="J9" s="643"/>
      <c r="K9" s="643"/>
      <c r="L9" s="643"/>
      <c r="M9" s="644"/>
    </row>
    <row r="10" spans="1:13" s="26" customFormat="1" ht="30" customHeight="1">
      <c r="A10" s="467" t="s">
        <v>645</v>
      </c>
      <c r="B10" s="55" t="s">
        <v>294</v>
      </c>
      <c r="C10" s="222" t="s">
        <v>295</v>
      </c>
      <c r="D10" s="36" t="s">
        <v>32</v>
      </c>
      <c r="E10" s="292">
        <v>14</v>
      </c>
      <c r="F10" s="56"/>
      <c r="G10" s="293"/>
      <c r="H10" s="39"/>
      <c r="I10" s="642"/>
      <c r="J10" s="643"/>
      <c r="K10" s="643"/>
      <c r="L10" s="643"/>
      <c r="M10" s="644"/>
    </row>
    <row r="11" spans="1:13" customFormat="1" ht="30" customHeight="1">
      <c r="A11" s="470" t="s">
        <v>646</v>
      </c>
      <c r="B11" s="54"/>
      <c r="C11" s="63" t="s">
        <v>297</v>
      </c>
      <c r="D11" s="54"/>
      <c r="E11" s="294"/>
      <c r="F11" s="56"/>
      <c r="G11" s="568"/>
      <c r="I11" s="642"/>
      <c r="J11" s="643"/>
      <c r="K11" s="643"/>
      <c r="L11" s="643"/>
      <c r="M11" s="644"/>
    </row>
    <row r="12" spans="1:13" customFormat="1" ht="30" customHeight="1">
      <c r="A12" s="221" t="s">
        <v>647</v>
      </c>
      <c r="B12" s="54" t="s">
        <v>299</v>
      </c>
      <c r="C12" s="219" t="s">
        <v>300</v>
      </c>
      <c r="D12" s="54" t="s">
        <v>49</v>
      </c>
      <c r="E12" s="294">
        <v>10</v>
      </c>
      <c r="F12" s="56"/>
      <c r="G12" s="568"/>
      <c r="I12" s="642"/>
      <c r="J12" s="643"/>
      <c r="K12" s="643"/>
      <c r="L12" s="643"/>
      <c r="M12" s="644"/>
    </row>
    <row r="13" spans="1:13" customFormat="1" ht="30" customHeight="1" thickBot="1">
      <c r="A13" s="221" t="s">
        <v>648</v>
      </c>
      <c r="B13" s="225" t="s">
        <v>302</v>
      </c>
      <c r="C13" s="226" t="s">
        <v>303</v>
      </c>
      <c r="D13" s="225" t="s">
        <v>49</v>
      </c>
      <c r="E13" s="295">
        <v>10</v>
      </c>
      <c r="F13" s="227"/>
      <c r="G13" s="568"/>
      <c r="I13" s="645"/>
      <c r="J13" s="646"/>
      <c r="K13" s="646"/>
      <c r="L13" s="646"/>
      <c r="M13" s="647"/>
    </row>
    <row r="14" spans="1:13" ht="22.5" customHeight="1" thickBot="1">
      <c r="A14" s="473"/>
      <c r="B14" s="635" t="s">
        <v>649</v>
      </c>
      <c r="C14" s="636"/>
      <c r="D14" s="636"/>
      <c r="E14" s="636"/>
      <c r="F14" s="637"/>
      <c r="G14" s="474">
        <f>SUM(G4:G13)</f>
        <v>0</v>
      </c>
    </row>
  </sheetData>
  <mergeCells count="5">
    <mergeCell ref="A1:C1"/>
    <mergeCell ref="D1:G1"/>
    <mergeCell ref="B14:F14"/>
    <mergeCell ref="J2:J3"/>
    <mergeCell ref="I5:M13"/>
  </mergeCells>
  <phoneticPr fontId="31" type="noConversion"/>
  <printOptions horizontalCentered="1"/>
  <pageMargins left="0.75" right="0.5" top="0.5" bottom="0.5" header="0" footer="0"/>
  <pageSetup paperSize="9"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33"/>
    <pageSetUpPr fitToPage="1"/>
  </sheetPr>
  <dimension ref="A1:L18"/>
  <sheetViews>
    <sheetView view="pageBreakPreview" topLeftCell="A10" zoomScaleNormal="100" zoomScaleSheetLayoutView="100" workbookViewId="0">
      <selection activeCell="F4" sqref="F4"/>
    </sheetView>
  </sheetViews>
  <sheetFormatPr defaultColWidth="9.109375" defaultRowHeight="13.2"/>
  <cols>
    <col min="1" max="1" width="7.6640625" style="30" customWidth="1"/>
    <col min="2" max="2" width="9.6640625" style="30" customWidth="1"/>
    <col min="3" max="3" width="54" style="30" customWidth="1"/>
    <col min="4" max="4" width="7.6640625" style="30" customWidth="1"/>
    <col min="5" max="5" width="8.6640625" style="30" customWidth="1"/>
    <col min="6" max="6" width="10.6640625" style="30" customWidth="1"/>
    <col min="7" max="7" width="17.6640625" style="30" customWidth="1"/>
    <col min="8" max="8" width="9.44140625" style="30" bestFit="1" customWidth="1"/>
    <col min="9" max="16384" width="9.109375" style="30"/>
  </cols>
  <sheetData>
    <row r="1" spans="1:12" s="26" customFormat="1" ht="60" customHeight="1" thickBot="1">
      <c r="A1" s="631" t="s">
        <v>651</v>
      </c>
      <c r="B1" s="632"/>
      <c r="C1" s="632"/>
      <c r="D1" s="633" t="str">
        <f>+'Bill 2.1'!D1:G1</f>
        <v>BILL NO. 02 -REDUCTION OF LANDSLIDE VULNERABILITY BY MITIGATION MEASURES SEETHA - ELIYA TEMPLE NUWARAELIYA (SITE NO 42)</v>
      </c>
      <c r="E1" s="633"/>
      <c r="F1" s="633"/>
      <c r="G1" s="634"/>
    </row>
    <row r="2" spans="1:12" ht="26.4">
      <c r="A2" s="461" t="s">
        <v>18</v>
      </c>
      <c r="B2" s="27" t="s">
        <v>19</v>
      </c>
      <c r="C2" s="28" t="s">
        <v>11</v>
      </c>
      <c r="D2" s="27" t="s">
        <v>20</v>
      </c>
      <c r="E2" s="27" t="s">
        <v>21</v>
      </c>
      <c r="F2" s="29" t="s">
        <v>22</v>
      </c>
      <c r="G2" s="462" t="s">
        <v>23</v>
      </c>
    </row>
    <row r="3" spans="1:12" ht="24.75" customHeight="1">
      <c r="A3" s="569" t="s">
        <v>652</v>
      </c>
      <c r="B3" s="40"/>
      <c r="C3" s="41" t="s">
        <v>650</v>
      </c>
      <c r="D3" s="40"/>
      <c r="E3" s="42"/>
      <c r="F3" s="40"/>
      <c r="G3" s="471"/>
    </row>
    <row r="4" spans="1:12" ht="36" customHeight="1" thickBot="1">
      <c r="A4" s="467" t="s">
        <v>653</v>
      </c>
      <c r="B4" s="32" t="s">
        <v>43</v>
      </c>
      <c r="C4" s="282" t="s">
        <v>631</v>
      </c>
      <c r="D4" s="32" t="s">
        <v>44</v>
      </c>
      <c r="E4" s="290">
        <v>600</v>
      </c>
      <c r="F4" s="289"/>
      <c r="G4" s="570"/>
      <c r="H4" s="43">
        <f>'2QTY'!J65</f>
        <v>777.75000000000011</v>
      </c>
    </row>
    <row r="5" spans="1:12" ht="32.25" customHeight="1">
      <c r="A5" s="467" t="s">
        <v>654</v>
      </c>
      <c r="B5" s="32" t="s">
        <v>46</v>
      </c>
      <c r="C5" s="282" t="s">
        <v>668</v>
      </c>
      <c r="D5" s="32" t="s">
        <v>44</v>
      </c>
      <c r="E5" s="290">
        <v>90</v>
      </c>
      <c r="F5" s="289"/>
      <c r="G5" s="570"/>
      <c r="H5" s="43"/>
      <c r="I5" s="648" t="s">
        <v>319</v>
      </c>
    </row>
    <row r="6" spans="1:12" ht="32.25" customHeight="1">
      <c r="A6" s="467" t="s">
        <v>655</v>
      </c>
      <c r="B6" s="45" t="s">
        <v>48</v>
      </c>
      <c r="C6" s="282" t="s">
        <v>669</v>
      </c>
      <c r="D6" s="45" t="s">
        <v>49</v>
      </c>
      <c r="E6" s="288">
        <v>100</v>
      </c>
      <c r="F6" s="289"/>
      <c r="G6" s="570"/>
      <c r="H6" s="43"/>
      <c r="I6" s="649"/>
    </row>
    <row r="7" spans="1:12" ht="32.25" customHeight="1" thickBot="1">
      <c r="A7" s="467" t="s">
        <v>656</v>
      </c>
      <c r="B7" s="45" t="s">
        <v>48</v>
      </c>
      <c r="C7" s="282" t="s">
        <v>357</v>
      </c>
      <c r="D7" s="45" t="s">
        <v>49</v>
      </c>
      <c r="E7" s="288">
        <v>100</v>
      </c>
      <c r="F7" s="289"/>
      <c r="G7" s="570"/>
      <c r="H7" s="284"/>
      <c r="I7" s="650"/>
    </row>
    <row r="8" spans="1:12" ht="32.25" customHeight="1">
      <c r="A8" s="467" t="s">
        <v>657</v>
      </c>
      <c r="B8" s="47" t="s">
        <v>51</v>
      </c>
      <c r="C8" s="452" t="s">
        <v>67</v>
      </c>
      <c r="D8" s="49" t="s">
        <v>44</v>
      </c>
      <c r="E8" s="288">
        <v>600</v>
      </c>
      <c r="F8" s="289"/>
      <c r="G8" s="570"/>
      <c r="H8" s="43">
        <f>E4</f>
        <v>600</v>
      </c>
      <c r="I8" s="254"/>
    </row>
    <row r="9" spans="1:12" ht="26.25" customHeight="1">
      <c r="A9" s="569" t="s">
        <v>658</v>
      </c>
      <c r="B9" s="40"/>
      <c r="C9" s="41" t="s">
        <v>54</v>
      </c>
      <c r="D9" s="50"/>
      <c r="E9" s="454"/>
      <c r="F9" s="291"/>
      <c r="G9" s="571"/>
    </row>
    <row r="10" spans="1:12" ht="48" customHeight="1">
      <c r="A10" s="467" t="s">
        <v>659</v>
      </c>
      <c r="B10" s="51" t="s">
        <v>56</v>
      </c>
      <c r="C10" s="52" t="s">
        <v>57</v>
      </c>
      <c r="D10" s="51" t="s">
        <v>49</v>
      </c>
      <c r="E10" s="290">
        <v>155</v>
      </c>
      <c r="F10" s="289"/>
      <c r="G10" s="570"/>
      <c r="H10" s="43">
        <f>'2Drains'!H107+'2Drains'!H110+'2Drains'!H113</f>
        <v>154.93549500000003</v>
      </c>
    </row>
    <row r="11" spans="1:12" ht="51" customHeight="1">
      <c r="A11" s="467" t="s">
        <v>660</v>
      </c>
      <c r="B11" s="51" t="s">
        <v>56</v>
      </c>
      <c r="C11" s="52" t="s">
        <v>317</v>
      </c>
      <c r="D11" s="51" t="s">
        <v>49</v>
      </c>
      <c r="E11" s="290">
        <v>500</v>
      </c>
      <c r="F11" s="289"/>
      <c r="G11" s="570"/>
      <c r="H11" s="43">
        <f>'2QTY'!J91</f>
        <v>1218.04232</v>
      </c>
      <c r="L11" s="53"/>
    </row>
    <row r="12" spans="1:12" ht="35.25" customHeight="1">
      <c r="A12" s="467" t="s">
        <v>661</v>
      </c>
      <c r="B12" s="51" t="s">
        <v>60</v>
      </c>
      <c r="C12" s="52" t="s">
        <v>318</v>
      </c>
      <c r="D12" s="51" t="s">
        <v>49</v>
      </c>
      <c r="E12" s="290">
        <v>1250</v>
      </c>
      <c r="F12" s="289"/>
      <c r="G12" s="570"/>
      <c r="H12" s="43">
        <f>'2QTY'!J115</f>
        <v>1477.5783000000001</v>
      </c>
      <c r="J12" s="53">
        <f>E11-E12</f>
        <v>-750</v>
      </c>
      <c r="L12" s="53"/>
    </row>
    <row r="13" spans="1:12" ht="35.25" customHeight="1" thickBot="1">
      <c r="A13" s="467" t="s">
        <v>662</v>
      </c>
      <c r="B13" s="51" t="s">
        <v>60</v>
      </c>
      <c r="C13" s="52" t="s">
        <v>321</v>
      </c>
      <c r="D13" s="51" t="s">
        <v>49</v>
      </c>
      <c r="E13" s="290">
        <v>480</v>
      </c>
      <c r="F13" s="289"/>
      <c r="G13" s="570"/>
      <c r="H13" s="43">
        <f>H12-(H10+H11)</f>
        <v>104.60048500000016</v>
      </c>
      <c r="L13" s="53"/>
    </row>
    <row r="14" spans="1:12" ht="35.25" customHeight="1">
      <c r="A14" s="467" t="s">
        <v>663</v>
      </c>
      <c r="B14" s="45" t="s">
        <v>62</v>
      </c>
      <c r="C14" s="282" t="s">
        <v>668</v>
      </c>
      <c r="D14" s="45" t="s">
        <v>49</v>
      </c>
      <c r="E14" s="288">
        <v>45</v>
      </c>
      <c r="F14" s="289"/>
      <c r="G14" s="570"/>
      <c r="J14" s="648" t="s">
        <v>319</v>
      </c>
      <c r="L14" s="53"/>
    </row>
    <row r="15" spans="1:12" ht="35.25" customHeight="1">
      <c r="A15" s="467" t="s">
        <v>664</v>
      </c>
      <c r="B15" s="45" t="s">
        <v>64</v>
      </c>
      <c r="C15" s="282" t="s">
        <v>669</v>
      </c>
      <c r="D15" s="45" t="s">
        <v>49</v>
      </c>
      <c r="E15" s="288">
        <v>50</v>
      </c>
      <c r="F15" s="289"/>
      <c r="G15" s="570"/>
      <c r="J15" s="649"/>
      <c r="L15" s="53"/>
    </row>
    <row r="16" spans="1:12" ht="35.25" customHeight="1">
      <c r="A16" s="467" t="s">
        <v>665</v>
      </c>
      <c r="B16" s="45" t="s">
        <v>48</v>
      </c>
      <c r="C16" s="282" t="s">
        <v>357</v>
      </c>
      <c r="D16" s="45" t="s">
        <v>49</v>
      </c>
      <c r="E16" s="288">
        <v>50</v>
      </c>
      <c r="F16" s="289"/>
      <c r="G16" s="570"/>
      <c r="H16" s="283"/>
      <c r="J16" s="649"/>
    </row>
    <row r="17" spans="1:12" ht="35.25" customHeight="1" thickBot="1">
      <c r="A17" s="467" t="s">
        <v>666</v>
      </c>
      <c r="B17" s="47" t="s">
        <v>66</v>
      </c>
      <c r="C17" s="48" t="s">
        <v>679</v>
      </c>
      <c r="D17" s="49" t="s">
        <v>44</v>
      </c>
      <c r="E17" s="288">
        <v>50</v>
      </c>
      <c r="F17" s="289"/>
      <c r="G17" s="570"/>
      <c r="H17" s="43"/>
      <c r="J17" s="650"/>
      <c r="L17" s="53"/>
    </row>
    <row r="18" spans="1:12" ht="28.5" customHeight="1" thickBot="1">
      <c r="A18" s="473"/>
      <c r="B18" s="635" t="s">
        <v>667</v>
      </c>
      <c r="C18" s="636"/>
      <c r="D18" s="636"/>
      <c r="E18" s="636"/>
      <c r="F18" s="637"/>
      <c r="G18" s="474">
        <f>SUM(G4:G17)</f>
        <v>0</v>
      </c>
    </row>
  </sheetData>
  <mergeCells count="5">
    <mergeCell ref="A1:C1"/>
    <mergeCell ref="D1:G1"/>
    <mergeCell ref="B18:F18"/>
    <mergeCell ref="J14:J17"/>
    <mergeCell ref="I5:I7"/>
  </mergeCells>
  <phoneticPr fontId="31" type="noConversion"/>
  <printOptions horizontalCentered="1"/>
  <pageMargins left="0.75" right="0.5" top="0.5" bottom="0.5" header="0" footer="0"/>
  <pageSetup paperSize="9" scale="7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33"/>
    <pageSetUpPr fitToPage="1"/>
  </sheetPr>
  <dimension ref="A1:H34"/>
  <sheetViews>
    <sheetView view="pageBreakPreview" zoomScale="85" zoomScaleNormal="110" zoomScaleSheetLayoutView="85" workbookViewId="0">
      <pane ySplit="2" topLeftCell="A3" activePane="bottomLeft" state="frozen"/>
      <selection activeCell="E4" sqref="E4"/>
      <selection pane="bottomLeft" activeCell="F6" sqref="F6"/>
    </sheetView>
  </sheetViews>
  <sheetFormatPr defaultColWidth="9.109375" defaultRowHeight="13.2"/>
  <cols>
    <col min="1" max="1" width="7.6640625" style="30" customWidth="1"/>
    <col min="2" max="2" width="9.6640625" style="30" customWidth="1"/>
    <col min="3" max="3" width="54" style="30" customWidth="1"/>
    <col min="4" max="4" width="7.6640625" style="30" customWidth="1"/>
    <col min="5" max="5" width="8.6640625" style="30" customWidth="1"/>
    <col min="6" max="6" width="10.6640625" style="30" customWidth="1"/>
    <col min="7" max="7" width="17.6640625" style="30" customWidth="1"/>
    <col min="8" max="8" width="11.44140625" style="58" customWidth="1"/>
    <col min="9" max="16384" width="9.109375" style="30"/>
  </cols>
  <sheetData>
    <row r="1" spans="1:8" s="26" customFormat="1" ht="60" customHeight="1" thickBot="1">
      <c r="A1" s="631" t="s">
        <v>636</v>
      </c>
      <c r="B1" s="632"/>
      <c r="C1" s="632"/>
      <c r="D1" s="633" t="str">
        <f>+'Bill 2.1'!D1:G1</f>
        <v>BILL NO. 02 -REDUCTION OF LANDSLIDE VULNERABILITY BY MITIGATION MEASURES SEETHA - ELIYA TEMPLE NUWARAELIYA (SITE NO 42)</v>
      </c>
      <c r="E1" s="633"/>
      <c r="F1" s="633"/>
      <c r="G1" s="634"/>
    </row>
    <row r="2" spans="1:8" ht="26.4">
      <c r="A2" s="461" t="s">
        <v>18</v>
      </c>
      <c r="B2" s="27" t="s">
        <v>19</v>
      </c>
      <c r="C2" s="28" t="s">
        <v>11</v>
      </c>
      <c r="D2" s="27" t="s">
        <v>20</v>
      </c>
      <c r="E2" s="27" t="s">
        <v>21</v>
      </c>
      <c r="F2" s="29" t="s">
        <v>22</v>
      </c>
      <c r="G2" s="462" t="s">
        <v>23</v>
      </c>
    </row>
    <row r="3" spans="1:8" ht="22.2" customHeight="1">
      <c r="A3" s="475" t="s">
        <v>680</v>
      </c>
      <c r="B3" s="59"/>
      <c r="C3" s="41" t="s">
        <v>339</v>
      </c>
      <c r="D3" s="60"/>
      <c r="E3" s="60"/>
      <c r="F3" s="60"/>
      <c r="G3" s="476"/>
    </row>
    <row r="4" spans="1:8" ht="29.4" customHeight="1">
      <c r="A4" s="467" t="s">
        <v>681</v>
      </c>
      <c r="B4" s="61" t="s">
        <v>72</v>
      </c>
      <c r="C4" s="44" t="s">
        <v>73</v>
      </c>
      <c r="D4" s="32" t="s">
        <v>44</v>
      </c>
      <c r="E4" s="455">
        <v>6</v>
      </c>
      <c r="F4" s="34"/>
      <c r="G4" s="477"/>
      <c r="H4" s="58">
        <f>'2Drains'!I107</f>
        <v>5.6372250000000008</v>
      </c>
    </row>
    <row r="5" spans="1:8" ht="29.4" customHeight="1">
      <c r="A5" s="467" t="s">
        <v>682</v>
      </c>
      <c r="B5" s="61" t="s">
        <v>75</v>
      </c>
      <c r="C5" s="44" t="s">
        <v>76</v>
      </c>
      <c r="D5" s="32" t="s">
        <v>44</v>
      </c>
      <c r="E5" s="455">
        <v>25</v>
      </c>
      <c r="F5" s="34"/>
      <c r="G5" s="477"/>
      <c r="H5" s="58">
        <f>'2Drains'!J107+'2Drains'!J108</f>
        <v>24.910665000000002</v>
      </c>
    </row>
    <row r="6" spans="1:8" ht="29.4" customHeight="1">
      <c r="A6" s="467" t="s">
        <v>683</v>
      </c>
      <c r="B6" s="61" t="s">
        <v>78</v>
      </c>
      <c r="C6" s="44" t="s">
        <v>79</v>
      </c>
      <c r="D6" s="32" t="s">
        <v>80</v>
      </c>
      <c r="E6" s="455">
        <v>1670</v>
      </c>
      <c r="F6" s="34"/>
      <c r="G6" s="477"/>
      <c r="H6" s="58">
        <f>'2Drains'!U108</f>
        <v>1661.7645061728397</v>
      </c>
    </row>
    <row r="7" spans="1:8" ht="29.4" customHeight="1">
      <c r="A7" s="467" t="s">
        <v>684</v>
      </c>
      <c r="B7" s="61" t="s">
        <v>82</v>
      </c>
      <c r="C7" s="44" t="s">
        <v>83</v>
      </c>
      <c r="D7" s="32" t="s">
        <v>28</v>
      </c>
      <c r="E7" s="455">
        <v>320</v>
      </c>
      <c r="F7" s="34"/>
      <c r="G7" s="477"/>
      <c r="H7" s="58">
        <f>'2Drains'!K107+'2Drains'!K108</f>
        <v>319.21860000000004</v>
      </c>
    </row>
    <row r="8" spans="1:8" ht="24" customHeight="1">
      <c r="A8" s="475" t="s">
        <v>685</v>
      </c>
      <c r="B8" s="59"/>
      <c r="C8" s="41" t="s">
        <v>70</v>
      </c>
      <c r="D8" s="60"/>
      <c r="E8" s="60"/>
      <c r="F8" s="60"/>
      <c r="G8" s="476"/>
    </row>
    <row r="9" spans="1:8" ht="29.4" customHeight="1">
      <c r="A9" s="467" t="s">
        <v>686</v>
      </c>
      <c r="B9" s="61" t="s">
        <v>72</v>
      </c>
      <c r="C9" s="44" t="s">
        <v>73</v>
      </c>
      <c r="D9" s="32" t="s">
        <v>44</v>
      </c>
      <c r="E9" s="455">
        <v>6</v>
      </c>
      <c r="F9" s="34"/>
      <c r="G9" s="477"/>
      <c r="H9" s="58">
        <f>'2Drains'!I110</f>
        <v>5.4279225000000011</v>
      </c>
    </row>
    <row r="10" spans="1:8" ht="29.4" customHeight="1">
      <c r="A10" s="467" t="s">
        <v>687</v>
      </c>
      <c r="B10" s="61" t="s">
        <v>75</v>
      </c>
      <c r="C10" s="44" t="s">
        <v>76</v>
      </c>
      <c r="D10" s="32" t="s">
        <v>44</v>
      </c>
      <c r="E10" s="455">
        <v>26</v>
      </c>
      <c r="F10" s="34"/>
      <c r="G10" s="477"/>
      <c r="H10" s="58">
        <f>'2Drains'!J110+'2Drains'!J111</f>
        <v>26.005140000000004</v>
      </c>
    </row>
    <row r="11" spans="1:8" ht="29.4" customHeight="1">
      <c r="A11" s="467" t="s">
        <v>688</v>
      </c>
      <c r="B11" s="61" t="s">
        <v>78</v>
      </c>
      <c r="C11" s="44" t="s">
        <v>79</v>
      </c>
      <c r="D11" s="32" t="s">
        <v>80</v>
      </c>
      <c r="E11" s="455">
        <v>1700</v>
      </c>
      <c r="F11" s="34"/>
      <c r="G11" s="477"/>
      <c r="H11" s="58">
        <f>'2Drains'!U111</f>
        <v>1692.3185185185187</v>
      </c>
    </row>
    <row r="12" spans="1:8" ht="29.4" customHeight="1">
      <c r="A12" s="467" t="s">
        <v>689</v>
      </c>
      <c r="B12" s="61" t="s">
        <v>82</v>
      </c>
      <c r="C12" s="44" t="s">
        <v>83</v>
      </c>
      <c r="D12" s="32" t="s">
        <v>28</v>
      </c>
      <c r="E12" s="455">
        <v>338</v>
      </c>
      <c r="F12" s="34"/>
      <c r="G12" s="477"/>
      <c r="H12" s="58">
        <f>'2Drains'!K110+'2Drains'!K111</f>
        <v>337.93200000000002</v>
      </c>
    </row>
    <row r="13" spans="1:8" ht="16.95" customHeight="1">
      <c r="A13" s="475" t="s">
        <v>690</v>
      </c>
      <c r="B13" s="50"/>
      <c r="C13" s="41" t="s">
        <v>85</v>
      </c>
      <c r="D13" s="40"/>
      <c r="E13" s="40"/>
      <c r="F13" s="40"/>
      <c r="G13" s="471"/>
    </row>
    <row r="14" spans="1:8" ht="29.4" customHeight="1">
      <c r="A14" s="467" t="s">
        <v>691</v>
      </c>
      <c r="B14" s="61" t="s">
        <v>72</v>
      </c>
      <c r="C14" s="44" t="s">
        <v>73</v>
      </c>
      <c r="D14" s="32" t="s">
        <v>44</v>
      </c>
      <c r="E14" s="455">
        <v>3</v>
      </c>
      <c r="F14" s="34"/>
      <c r="G14" s="477"/>
      <c r="H14" s="58">
        <f>'2Drains'!I113</f>
        <v>2.6043600000000007</v>
      </c>
    </row>
    <row r="15" spans="1:8" ht="29.4" customHeight="1">
      <c r="A15" s="467" t="s">
        <v>692</v>
      </c>
      <c r="B15" s="61" t="s">
        <v>75</v>
      </c>
      <c r="C15" s="44" t="s">
        <v>76</v>
      </c>
      <c r="D15" s="32" t="s">
        <v>44</v>
      </c>
      <c r="E15" s="455">
        <v>14</v>
      </c>
      <c r="F15" s="34"/>
      <c r="G15" s="477"/>
      <c r="H15" s="58">
        <f>'2Drains'!J113+'2Drains'!J114</f>
        <v>13.083675000000003</v>
      </c>
    </row>
    <row r="16" spans="1:8" ht="29.4" customHeight="1">
      <c r="A16" s="467" t="s">
        <v>693</v>
      </c>
      <c r="B16" s="61" t="s">
        <v>78</v>
      </c>
      <c r="C16" s="44" t="s">
        <v>79</v>
      </c>
      <c r="D16" s="32" t="s">
        <v>80</v>
      </c>
      <c r="E16" s="455">
        <v>800</v>
      </c>
      <c r="F16" s="34"/>
      <c r="G16" s="477"/>
      <c r="H16" s="58">
        <f>'2Drains'!U114</f>
        <v>796.85972222222222</v>
      </c>
    </row>
    <row r="17" spans="1:8" ht="29.4" customHeight="1">
      <c r="A17" s="467" t="s">
        <v>694</v>
      </c>
      <c r="B17" s="61" t="s">
        <v>82</v>
      </c>
      <c r="C17" s="44" t="s">
        <v>83</v>
      </c>
      <c r="D17" s="32" t="s">
        <v>28</v>
      </c>
      <c r="E17" s="455">
        <v>172</v>
      </c>
      <c r="F17" s="34"/>
      <c r="G17" s="477"/>
      <c r="H17" s="58">
        <f>'2Drains'!K113+'2Drains'!K114</f>
        <v>171.32939999999999</v>
      </c>
    </row>
    <row r="18" spans="1:8" ht="20.399999999999999" customHeight="1">
      <c r="A18" s="475" t="s">
        <v>695</v>
      </c>
      <c r="B18" s="59"/>
      <c r="C18" s="62" t="s">
        <v>340</v>
      </c>
      <c r="D18" s="40"/>
      <c r="E18" s="60"/>
      <c r="F18" s="34"/>
      <c r="G18" s="471"/>
    </row>
    <row r="19" spans="1:8" ht="30" customHeight="1">
      <c r="A19" s="467" t="s">
        <v>698</v>
      </c>
      <c r="B19" s="61" t="s">
        <v>75</v>
      </c>
      <c r="C19" s="44" t="s">
        <v>76</v>
      </c>
      <c r="D19" s="32" t="s">
        <v>44</v>
      </c>
      <c r="E19" s="455">
        <v>3</v>
      </c>
      <c r="F19" s="34"/>
      <c r="G19" s="477"/>
    </row>
    <row r="20" spans="1:8" ht="30" customHeight="1">
      <c r="A20" s="467" t="s">
        <v>696</v>
      </c>
      <c r="B20" s="61" t="s">
        <v>78</v>
      </c>
      <c r="C20" s="44" t="s">
        <v>79</v>
      </c>
      <c r="D20" s="32" t="s">
        <v>80</v>
      </c>
      <c r="E20" s="455">
        <v>250</v>
      </c>
      <c r="F20" s="34"/>
      <c r="G20" s="477"/>
    </row>
    <row r="21" spans="1:8" ht="30" customHeight="1">
      <c r="A21" s="467" t="s">
        <v>697</v>
      </c>
      <c r="B21" s="61" t="s">
        <v>82</v>
      </c>
      <c r="C21" s="44" t="s">
        <v>83</v>
      </c>
      <c r="D21" s="32" t="s">
        <v>28</v>
      </c>
      <c r="E21" s="455">
        <v>10</v>
      </c>
      <c r="F21" s="34"/>
      <c r="G21" s="477"/>
    </row>
    <row r="22" spans="1:8" ht="22.2" customHeight="1">
      <c r="A22" s="475" t="s">
        <v>699</v>
      </c>
      <c r="B22" s="50"/>
      <c r="C22" s="63" t="s">
        <v>344</v>
      </c>
      <c r="D22" s="40"/>
      <c r="E22" s="40"/>
      <c r="F22" s="40"/>
      <c r="G22" s="471"/>
    </row>
    <row r="23" spans="1:8" ht="30" customHeight="1">
      <c r="A23" s="467" t="s">
        <v>700</v>
      </c>
      <c r="B23" s="61" t="s">
        <v>99</v>
      </c>
      <c r="C23" s="44" t="s">
        <v>100</v>
      </c>
      <c r="D23" s="32" t="s">
        <v>44</v>
      </c>
      <c r="E23" s="455">
        <v>172</v>
      </c>
      <c r="F23" s="228"/>
      <c r="G23" s="469"/>
      <c r="H23" s="58">
        <f>'2QTY'!J125</f>
        <v>769.10625000000005</v>
      </c>
    </row>
    <row r="24" spans="1:8" ht="30" customHeight="1">
      <c r="A24" s="467" t="s">
        <v>701</v>
      </c>
      <c r="B24" s="61" t="s">
        <v>101</v>
      </c>
      <c r="C24" s="44" t="s">
        <v>102</v>
      </c>
      <c r="D24" s="32" t="s">
        <v>28</v>
      </c>
      <c r="E24" s="455">
        <v>315</v>
      </c>
      <c r="F24" s="228"/>
      <c r="G24" s="469"/>
      <c r="H24" s="58">
        <f>'2QTY'!J127</f>
        <v>1401.4824999999998</v>
      </c>
    </row>
    <row r="25" spans="1:8" ht="30" customHeight="1">
      <c r="A25" s="467" t="s">
        <v>702</v>
      </c>
      <c r="B25" s="61" t="s">
        <v>103</v>
      </c>
      <c r="C25" s="44" t="s">
        <v>104</v>
      </c>
      <c r="D25" s="32" t="s">
        <v>44</v>
      </c>
      <c r="E25" s="455">
        <v>90</v>
      </c>
      <c r="F25" s="228"/>
      <c r="G25" s="469"/>
      <c r="H25" s="58">
        <f>'2QTY'!J126</f>
        <v>170.91250000000002</v>
      </c>
    </row>
    <row r="26" spans="1:8" ht="20.399999999999999" customHeight="1">
      <c r="A26" s="475" t="s">
        <v>95</v>
      </c>
      <c r="B26" s="50"/>
      <c r="C26" s="63" t="s">
        <v>345</v>
      </c>
      <c r="D26" s="40"/>
      <c r="E26" s="40"/>
      <c r="F26" s="40"/>
      <c r="G26" s="471"/>
    </row>
    <row r="27" spans="1:8" ht="30" customHeight="1">
      <c r="A27" s="467" t="s">
        <v>96</v>
      </c>
      <c r="B27" s="61" t="s">
        <v>99</v>
      </c>
      <c r="C27" s="44" t="s">
        <v>100</v>
      </c>
      <c r="D27" s="32" t="s">
        <v>44</v>
      </c>
      <c r="E27" s="455">
        <v>97</v>
      </c>
      <c r="F27" s="228"/>
      <c r="G27" s="469"/>
      <c r="H27" s="58">
        <f>'2QTY'!J130</f>
        <v>96.049800000000005</v>
      </c>
    </row>
    <row r="28" spans="1:8" ht="30" customHeight="1">
      <c r="A28" s="467" t="s">
        <v>347</v>
      </c>
      <c r="B28" s="61" t="s">
        <v>101</v>
      </c>
      <c r="C28" s="44" t="s">
        <v>102</v>
      </c>
      <c r="D28" s="32" t="s">
        <v>28</v>
      </c>
      <c r="E28" s="455">
        <v>130</v>
      </c>
      <c r="F28" s="228"/>
      <c r="G28" s="469"/>
      <c r="H28" s="58">
        <f>'2QTY'!J132</f>
        <v>128.06640000000002</v>
      </c>
    </row>
    <row r="29" spans="1:8" ht="30" customHeight="1">
      <c r="A29" s="467" t="s">
        <v>348</v>
      </c>
      <c r="B29" s="61" t="s">
        <v>103</v>
      </c>
      <c r="C29" s="44" t="s">
        <v>104</v>
      </c>
      <c r="D29" s="32" t="s">
        <v>44</v>
      </c>
      <c r="E29" s="455">
        <v>21</v>
      </c>
      <c r="F29" s="228"/>
      <c r="G29" s="469"/>
      <c r="H29" s="58">
        <f>'2QTY'!J131</f>
        <v>20.010375000000003</v>
      </c>
    </row>
    <row r="30" spans="1:8" ht="20.399999999999999" customHeight="1">
      <c r="A30" s="475" t="s">
        <v>703</v>
      </c>
      <c r="B30" s="50"/>
      <c r="C30" s="63" t="s">
        <v>346</v>
      </c>
      <c r="D30" s="40"/>
      <c r="E30" s="40"/>
      <c r="F30" s="40"/>
      <c r="G30" s="471"/>
    </row>
    <row r="31" spans="1:8" ht="30" customHeight="1">
      <c r="A31" s="467" t="s">
        <v>704</v>
      </c>
      <c r="B31" s="61" t="s">
        <v>99</v>
      </c>
      <c r="C31" s="44" t="s">
        <v>100</v>
      </c>
      <c r="D31" s="32" t="s">
        <v>44</v>
      </c>
      <c r="E31" s="455">
        <v>250</v>
      </c>
      <c r="F31" s="228"/>
      <c r="G31" s="469"/>
      <c r="H31" s="58">
        <f>'2QTY'!J135</f>
        <v>261.42050000000006</v>
      </c>
    </row>
    <row r="32" spans="1:8" ht="30" customHeight="1">
      <c r="A32" s="467" t="s">
        <v>705</v>
      </c>
      <c r="B32" s="61" t="s">
        <v>101</v>
      </c>
      <c r="C32" s="44" t="s">
        <v>102</v>
      </c>
      <c r="D32" s="32" t="s">
        <v>28</v>
      </c>
      <c r="E32" s="455">
        <v>600</v>
      </c>
      <c r="F32" s="228"/>
      <c r="G32" s="469"/>
      <c r="H32" s="58">
        <f>'2QTY'!J137</f>
        <v>622.18079000000012</v>
      </c>
    </row>
    <row r="33" spans="1:8" ht="22.2" customHeight="1">
      <c r="A33" s="467" t="s">
        <v>706</v>
      </c>
      <c r="B33" s="61" t="s">
        <v>103</v>
      </c>
      <c r="C33" s="44" t="s">
        <v>104</v>
      </c>
      <c r="D33" s="32" t="s">
        <v>44</v>
      </c>
      <c r="E33" s="455">
        <v>80</v>
      </c>
      <c r="F33" s="228"/>
      <c r="G33" s="469"/>
      <c r="H33" s="58">
        <f>'2QTY'!J136</f>
        <v>85.745924000000002</v>
      </c>
    </row>
    <row r="34" spans="1:8" ht="30" customHeight="1" thickBot="1">
      <c r="A34" s="473"/>
      <c r="B34" s="635" t="s">
        <v>707</v>
      </c>
      <c r="C34" s="636"/>
      <c r="D34" s="636"/>
      <c r="E34" s="636"/>
      <c r="F34" s="637"/>
      <c r="G34" s="474">
        <f>SUM(G3:G33)</f>
        <v>0</v>
      </c>
    </row>
  </sheetData>
  <mergeCells count="3">
    <mergeCell ref="A1:C1"/>
    <mergeCell ref="D1:G1"/>
    <mergeCell ref="B34:F34"/>
  </mergeCells>
  <phoneticPr fontId="31" type="noConversion"/>
  <printOptions horizontalCentered="1"/>
  <pageMargins left="0.75" right="0.5" top="0.5" bottom="0.5" header="0" footer="0"/>
  <pageSetup paperSize="9" scale="7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33"/>
    <pageSetUpPr fitToPage="1"/>
  </sheetPr>
  <dimension ref="A1:J19"/>
  <sheetViews>
    <sheetView view="pageBreakPreview" zoomScale="89" zoomScaleNormal="110" zoomScaleSheetLayoutView="89" workbookViewId="0">
      <selection activeCell="F4" sqref="F4"/>
    </sheetView>
  </sheetViews>
  <sheetFormatPr defaultColWidth="9.109375" defaultRowHeight="13.2"/>
  <cols>
    <col min="1" max="1" width="7.6640625" style="30" customWidth="1"/>
    <col min="2" max="2" width="9.6640625" style="75" customWidth="1"/>
    <col min="3" max="3" width="54" style="30" customWidth="1"/>
    <col min="4" max="4" width="7.6640625" style="76" customWidth="1"/>
    <col min="5" max="5" width="8.6640625" style="30" customWidth="1"/>
    <col min="6" max="6" width="13.44140625" style="30" customWidth="1"/>
    <col min="7" max="7" width="17.6640625" style="30" customWidth="1"/>
    <col min="8" max="8" width="8.5546875" style="30" bestFit="1" customWidth="1"/>
    <col min="9" max="9" width="9.109375" style="30"/>
    <col min="10" max="10" width="10.44140625" style="30" bestFit="1" customWidth="1"/>
    <col min="11" max="16384" width="9.109375" style="30"/>
  </cols>
  <sheetData>
    <row r="1" spans="1:8" s="26" customFormat="1" ht="60" customHeight="1" thickBot="1">
      <c r="A1" s="631" t="s">
        <v>710</v>
      </c>
      <c r="B1" s="632"/>
      <c r="C1" s="632"/>
      <c r="D1" s="633" t="str">
        <f>+'Bill 2.1'!D1:G1</f>
        <v>BILL NO. 02 -REDUCTION OF LANDSLIDE VULNERABILITY BY MITIGATION MEASURES SEETHA - ELIYA TEMPLE NUWARAELIYA (SITE NO 42)</v>
      </c>
      <c r="E1" s="633"/>
      <c r="F1" s="633"/>
      <c r="G1" s="634"/>
    </row>
    <row r="2" spans="1:8" ht="26.4">
      <c r="A2" s="461" t="s">
        <v>18</v>
      </c>
      <c r="B2" s="27" t="s">
        <v>19</v>
      </c>
      <c r="C2" s="28" t="s">
        <v>11</v>
      </c>
      <c r="D2" s="27" t="s">
        <v>20</v>
      </c>
      <c r="E2" s="27" t="s">
        <v>21</v>
      </c>
      <c r="F2" s="29" t="s">
        <v>22</v>
      </c>
      <c r="G2" s="462" t="s">
        <v>23</v>
      </c>
    </row>
    <row r="3" spans="1:8" ht="33" customHeight="1">
      <c r="A3" s="463"/>
      <c r="B3" s="65"/>
      <c r="C3" s="460" t="s">
        <v>1011</v>
      </c>
      <c r="D3" s="65"/>
      <c r="E3" s="65"/>
      <c r="F3" s="67"/>
      <c r="G3" s="464"/>
    </row>
    <row r="4" spans="1:8" ht="129.6" customHeight="1">
      <c r="A4" s="463"/>
      <c r="B4" s="65"/>
      <c r="C4" s="478" t="s">
        <v>709</v>
      </c>
      <c r="D4" s="65"/>
      <c r="E4" s="65"/>
      <c r="F4" s="67"/>
      <c r="G4" s="464"/>
    </row>
    <row r="5" spans="1:8" ht="25.2" customHeight="1">
      <c r="A5" s="465" t="s">
        <v>711</v>
      </c>
      <c r="B5" s="68"/>
      <c r="C5" s="69" t="s">
        <v>108</v>
      </c>
      <c r="D5" s="70"/>
      <c r="E5" s="31"/>
      <c r="F5" s="31"/>
      <c r="G5" s="466"/>
    </row>
    <row r="6" spans="1:8" ht="30" customHeight="1">
      <c r="A6" s="467" t="s">
        <v>712</v>
      </c>
      <c r="B6" s="32" t="s">
        <v>110</v>
      </c>
      <c r="C6" s="71" t="s">
        <v>111</v>
      </c>
      <c r="D6" s="32" t="s">
        <v>112</v>
      </c>
      <c r="E6" s="455"/>
      <c r="F6" s="228"/>
      <c r="G6" s="468"/>
    </row>
    <row r="7" spans="1:8" s="73" customFormat="1" ht="30" customHeight="1">
      <c r="A7" s="467" t="s">
        <v>713</v>
      </c>
      <c r="B7" s="32" t="s">
        <v>115</v>
      </c>
      <c r="C7" s="46" t="s">
        <v>116</v>
      </c>
      <c r="D7" s="32" t="s">
        <v>7</v>
      </c>
      <c r="E7" s="455">
        <v>1218</v>
      </c>
      <c r="F7" s="228"/>
      <c r="G7" s="469"/>
      <c r="H7" s="72">
        <f>'2QTY'!J190</f>
        <v>2100</v>
      </c>
    </row>
    <row r="8" spans="1:8" ht="30" customHeight="1">
      <c r="A8" s="467" t="s">
        <v>714</v>
      </c>
      <c r="B8" s="32" t="s">
        <v>729</v>
      </c>
      <c r="C8" s="74" t="s">
        <v>632</v>
      </c>
      <c r="D8" s="32" t="s">
        <v>28</v>
      </c>
      <c r="E8" s="455">
        <v>1320</v>
      </c>
      <c r="F8" s="228"/>
      <c r="G8" s="469"/>
      <c r="H8" s="35">
        <f>'2QTY'!J170</f>
        <v>1310.0192049999998</v>
      </c>
    </row>
    <row r="9" spans="1:8" ht="30" customHeight="1">
      <c r="A9" s="467" t="s">
        <v>715</v>
      </c>
      <c r="B9" s="224" t="s">
        <v>727</v>
      </c>
      <c r="C9" s="223" t="s">
        <v>728</v>
      </c>
      <c r="D9" s="45" t="s">
        <v>7</v>
      </c>
      <c r="E9" s="288">
        <v>641</v>
      </c>
      <c r="F9" s="456"/>
      <c r="G9" s="469"/>
      <c r="H9" s="35">
        <f>'2QTY'!J195</f>
        <v>640.75</v>
      </c>
    </row>
    <row r="10" spans="1:8" ht="30" customHeight="1">
      <c r="A10" s="467" t="s">
        <v>716</v>
      </c>
      <c r="B10" s="61" t="s">
        <v>121</v>
      </c>
      <c r="C10" s="479" t="s">
        <v>633</v>
      </c>
      <c r="D10" s="32" t="s">
        <v>7</v>
      </c>
      <c r="E10" s="455">
        <v>325</v>
      </c>
      <c r="F10" s="228"/>
      <c r="G10" s="469"/>
      <c r="H10" s="35">
        <f>'2QTY'!J204</f>
        <v>321.20000000000005</v>
      </c>
    </row>
    <row r="11" spans="1:8" ht="30" customHeight="1">
      <c r="A11" s="467" t="s">
        <v>717</v>
      </c>
      <c r="B11" s="55" t="s">
        <v>98</v>
      </c>
      <c r="C11" s="57" t="s">
        <v>708</v>
      </c>
      <c r="D11" s="55" t="s">
        <v>7</v>
      </c>
      <c r="E11" s="455">
        <v>160</v>
      </c>
      <c r="F11" s="228"/>
      <c r="G11" s="469"/>
      <c r="H11" s="35"/>
    </row>
    <row r="12" spans="1:8" ht="30" customHeight="1">
      <c r="A12" s="467" t="s">
        <v>718</v>
      </c>
      <c r="B12" s="32" t="s">
        <v>123</v>
      </c>
      <c r="C12" s="71" t="s">
        <v>730</v>
      </c>
      <c r="D12" s="32" t="s">
        <v>125</v>
      </c>
      <c r="E12" s="455">
        <v>5</v>
      </c>
      <c r="F12" s="228"/>
      <c r="G12" s="469"/>
      <c r="H12" s="35">
        <f>('2Sheet1'!S2+'2Sheet1'!S3)*2%</f>
        <v>4.74</v>
      </c>
    </row>
    <row r="13" spans="1:8" ht="30" customHeight="1">
      <c r="A13" s="470" t="s">
        <v>719</v>
      </c>
      <c r="B13" s="54"/>
      <c r="C13" s="63" t="s">
        <v>127</v>
      </c>
      <c r="D13" s="54"/>
      <c r="E13" s="40"/>
      <c r="F13" s="40"/>
      <c r="G13" s="471"/>
      <c r="H13" s="35"/>
    </row>
    <row r="14" spans="1:8" ht="58.5" customHeight="1">
      <c r="A14" s="467" t="s">
        <v>720</v>
      </c>
      <c r="B14" s="260" t="s">
        <v>128</v>
      </c>
      <c r="C14" s="261" t="s">
        <v>129</v>
      </c>
      <c r="D14" s="260" t="s">
        <v>7</v>
      </c>
      <c r="E14" s="457">
        <v>210</v>
      </c>
      <c r="F14" s="458"/>
      <c r="G14" s="472"/>
      <c r="H14" s="35">
        <f>'2QTY'!J200</f>
        <v>210</v>
      </c>
    </row>
    <row r="15" spans="1:8" ht="30" customHeight="1">
      <c r="A15" s="470" t="s">
        <v>721</v>
      </c>
      <c r="B15" s="262"/>
      <c r="C15" s="263" t="s">
        <v>131</v>
      </c>
      <c r="D15" s="264"/>
      <c r="E15" s="40"/>
      <c r="F15" s="287"/>
      <c r="G15" s="471"/>
    </row>
    <row r="16" spans="1:8" customFormat="1" ht="30" customHeight="1">
      <c r="A16" s="467" t="s">
        <v>722</v>
      </c>
      <c r="B16" s="45" t="s">
        <v>132</v>
      </c>
      <c r="C16" s="46" t="s">
        <v>133</v>
      </c>
      <c r="D16" s="45" t="s">
        <v>97</v>
      </c>
      <c r="E16" s="455">
        <v>1320</v>
      </c>
      <c r="F16" s="456"/>
      <c r="G16" s="459"/>
      <c r="H16" s="43">
        <f>'Bill 2.4'!H8</f>
        <v>1310.0192049999998</v>
      </c>
    </row>
    <row r="17" spans="1:10" ht="30" customHeight="1">
      <c r="A17" s="467" t="s">
        <v>723</v>
      </c>
      <c r="B17" s="32" t="s">
        <v>134</v>
      </c>
      <c r="C17" s="77" t="s">
        <v>135</v>
      </c>
      <c r="D17" s="32" t="s">
        <v>28</v>
      </c>
      <c r="E17" s="455">
        <v>1320</v>
      </c>
      <c r="F17" s="228"/>
      <c r="G17" s="459"/>
      <c r="H17" s="43">
        <f>H16</f>
        <v>1310.0192049999998</v>
      </c>
    </row>
    <row r="18" spans="1:10" s="26" customFormat="1" ht="30" customHeight="1">
      <c r="A18" s="467" t="s">
        <v>724</v>
      </c>
      <c r="B18" s="17" t="s">
        <v>284</v>
      </c>
      <c r="C18" s="219" t="s">
        <v>285</v>
      </c>
      <c r="D18" s="45" t="s">
        <v>97</v>
      </c>
      <c r="E18" s="288">
        <v>50</v>
      </c>
      <c r="F18" s="456"/>
      <c r="G18" s="459"/>
      <c r="H18" s="43">
        <v>50</v>
      </c>
      <c r="I18" s="220"/>
      <c r="J18" s="251" t="s">
        <v>319</v>
      </c>
    </row>
    <row r="19" spans="1:10" ht="24.75" customHeight="1" thickBot="1">
      <c r="A19" s="473"/>
      <c r="B19" s="635" t="s">
        <v>725</v>
      </c>
      <c r="C19" s="636"/>
      <c r="D19" s="636"/>
      <c r="E19" s="636"/>
      <c r="F19" s="637"/>
      <c r="G19" s="474">
        <f>SUM(G5:G18)</f>
        <v>0</v>
      </c>
    </row>
  </sheetData>
  <mergeCells count="3">
    <mergeCell ref="A1:C1"/>
    <mergeCell ref="D1:G1"/>
    <mergeCell ref="B19:F19"/>
  </mergeCells>
  <phoneticPr fontId="31" type="noConversion"/>
  <printOptions horizontalCentered="1"/>
  <pageMargins left="0.75" right="0.5" top="0.5" bottom="0.5" header="0" footer="0"/>
  <pageSetup paperSize="9"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R215"/>
  <sheetViews>
    <sheetView view="pageBreakPreview" zoomScale="90" zoomScaleNormal="100" zoomScaleSheetLayoutView="90" workbookViewId="0">
      <pane ySplit="2" topLeftCell="A172" activePane="bottomLeft" state="frozen"/>
      <selection activeCell="J195" sqref="J195"/>
      <selection pane="bottomLeft" activeCell="J195" sqref="J195"/>
    </sheetView>
  </sheetViews>
  <sheetFormatPr defaultColWidth="9.109375" defaultRowHeight="13.2"/>
  <cols>
    <col min="1" max="1" width="26.5546875" style="78" customWidth="1"/>
    <col min="2" max="5" width="10.6640625" style="78" customWidth="1"/>
    <col min="6" max="7" width="12.6640625" style="78" customWidth="1"/>
    <col min="8" max="8" width="5.5546875" style="78" customWidth="1"/>
    <col min="9" max="10" width="12.6640625" style="78" customWidth="1"/>
    <col min="11" max="11" width="10.33203125" style="78" bestFit="1" customWidth="1"/>
    <col min="12" max="12" width="10" style="78" bestFit="1" customWidth="1"/>
    <col min="13" max="15" width="9.109375" style="78"/>
    <col min="16" max="16" width="11.109375" style="78" bestFit="1" customWidth="1"/>
    <col min="17" max="16384" width="9.109375" style="78"/>
  </cols>
  <sheetData>
    <row r="1" spans="1:12" ht="20.100000000000001" customHeight="1">
      <c r="A1" s="662" t="s">
        <v>360</v>
      </c>
      <c r="B1" s="663"/>
      <c r="C1" s="663"/>
      <c r="D1" s="663"/>
      <c r="E1" s="663"/>
      <c r="F1" s="663"/>
      <c r="G1" s="663"/>
      <c r="H1" s="663"/>
      <c r="I1" s="663"/>
      <c r="J1" s="664"/>
    </row>
    <row r="2" spans="1:12" s="81" customFormat="1" ht="30" customHeight="1">
      <c r="A2" s="79"/>
      <c r="B2" s="80" t="s">
        <v>136</v>
      </c>
      <c r="C2" s="80" t="s">
        <v>137</v>
      </c>
      <c r="D2" s="80" t="s">
        <v>9</v>
      </c>
      <c r="E2" s="80" t="s">
        <v>138</v>
      </c>
      <c r="F2" s="80" t="s">
        <v>139</v>
      </c>
      <c r="G2" s="80" t="s">
        <v>140</v>
      </c>
      <c r="H2" s="80" t="s">
        <v>141</v>
      </c>
      <c r="I2" s="80" t="s">
        <v>142</v>
      </c>
      <c r="J2" s="80" t="s">
        <v>143</v>
      </c>
      <c r="L2" s="82"/>
    </row>
    <row r="3" spans="1:12" ht="24.9" customHeight="1">
      <c r="A3" s="665" t="s">
        <v>144</v>
      </c>
      <c r="B3" s="666"/>
      <c r="C3" s="666"/>
      <c r="D3" s="666"/>
      <c r="E3" s="666"/>
      <c r="F3" s="666"/>
      <c r="G3" s="666"/>
      <c r="H3" s="666"/>
      <c r="I3" s="666"/>
      <c r="J3" s="667"/>
    </row>
    <row r="4" spans="1:12" ht="15">
      <c r="A4" s="668" t="s">
        <v>145</v>
      </c>
      <c r="B4" s="669"/>
      <c r="C4" s="669"/>
      <c r="D4" s="669"/>
      <c r="E4" s="669"/>
      <c r="F4" s="670"/>
      <c r="G4" s="83"/>
      <c r="H4" s="84"/>
      <c r="I4" s="83"/>
      <c r="J4" s="83"/>
    </row>
    <row r="5" spans="1:12" ht="15">
      <c r="A5" s="272" t="str">
        <f>'2Sheet1'!F1</f>
        <v>Nailing Area 01</v>
      </c>
      <c r="B5" s="86"/>
      <c r="C5" s="87"/>
      <c r="D5" s="88"/>
      <c r="E5" s="87"/>
      <c r="F5" s="86"/>
      <c r="G5" s="87"/>
      <c r="H5" s="87"/>
      <c r="I5" s="87"/>
      <c r="J5" s="89"/>
      <c r="L5" s="90"/>
    </row>
    <row r="6" spans="1:12" ht="15">
      <c r="A6" s="273" t="str">
        <f>'2Sheet1'!F3</f>
        <v>~CS01</v>
      </c>
      <c r="B6" s="91">
        <f>'2Sheet1'!H3</f>
        <v>11.12</v>
      </c>
      <c r="C6" s="91">
        <f>'2Sheet1'!I3</f>
        <v>8.32</v>
      </c>
      <c r="D6" s="88"/>
      <c r="E6" s="87"/>
      <c r="F6" s="86">
        <f>B6*C6</f>
        <v>92.5184</v>
      </c>
      <c r="G6" s="87"/>
      <c r="H6" s="274" t="s">
        <v>119</v>
      </c>
      <c r="I6" s="89">
        <f>F6*1.1</f>
        <v>101.77024</v>
      </c>
      <c r="J6" s="252">
        <f>ROUNDUP(I6,2)</f>
        <v>101.78</v>
      </c>
      <c r="L6" s="90"/>
    </row>
    <row r="7" spans="1:12" ht="15">
      <c r="A7" s="273" t="str">
        <f>'2Sheet1'!F4</f>
        <v>CS01-CS02</v>
      </c>
      <c r="B7" s="91">
        <f>'2Sheet1'!H4</f>
        <v>22.22</v>
      </c>
      <c r="C7" s="91">
        <f>'2Sheet1'!I4</f>
        <v>8.2850000000000001</v>
      </c>
      <c r="D7" s="88"/>
      <c r="E7" s="87"/>
      <c r="F7" s="86">
        <f t="shared" ref="F7:F36" si="0">B7*C7</f>
        <v>184.09270000000001</v>
      </c>
      <c r="G7" s="87"/>
      <c r="H7" s="274" t="s">
        <v>119</v>
      </c>
      <c r="I7" s="89">
        <f t="shared" ref="I7:I36" si="1">F7*1.1</f>
        <v>202.50197000000003</v>
      </c>
      <c r="J7" s="252">
        <f t="shared" ref="J7:J36" si="2">ROUNDUP(I7,2)</f>
        <v>202.51</v>
      </c>
      <c r="L7" s="90"/>
    </row>
    <row r="8" spans="1:12" ht="15">
      <c r="A8" s="273" t="str">
        <f>'2Sheet1'!F5</f>
        <v>CS02-CS03</v>
      </c>
      <c r="B8" s="91">
        <f>'2Sheet1'!H5</f>
        <v>11.81</v>
      </c>
      <c r="C8" s="91">
        <f>'2Sheet1'!I5</f>
        <v>8.82</v>
      </c>
      <c r="D8" s="88"/>
      <c r="E8" s="87"/>
      <c r="F8" s="86">
        <f t="shared" si="0"/>
        <v>104.16420000000001</v>
      </c>
      <c r="G8" s="87"/>
      <c r="H8" s="274" t="s">
        <v>119</v>
      </c>
      <c r="I8" s="89">
        <f t="shared" si="1"/>
        <v>114.58062000000002</v>
      </c>
      <c r="J8" s="252">
        <f t="shared" si="2"/>
        <v>114.59</v>
      </c>
      <c r="L8" s="90"/>
    </row>
    <row r="9" spans="1:12" ht="15">
      <c r="A9" s="273" t="str">
        <f>'2Sheet1'!F6</f>
        <v>CS02-CS04</v>
      </c>
      <c r="B9" s="91">
        <f>'2Sheet1'!H6</f>
        <v>15.51</v>
      </c>
      <c r="C9" s="91">
        <f>'2Sheet1'!I6</f>
        <v>8.495000000000001</v>
      </c>
      <c r="D9" s="88"/>
      <c r="E9" s="87"/>
      <c r="F9" s="86">
        <f t="shared" si="0"/>
        <v>131.75745000000001</v>
      </c>
      <c r="G9" s="87"/>
      <c r="H9" s="274" t="s">
        <v>119</v>
      </c>
      <c r="I9" s="89">
        <f t="shared" si="1"/>
        <v>144.93319500000001</v>
      </c>
      <c r="J9" s="252">
        <f t="shared" si="2"/>
        <v>144.94</v>
      </c>
      <c r="L9" s="90"/>
    </row>
    <row r="10" spans="1:12" ht="15">
      <c r="A10" s="273" t="str">
        <f>'2Sheet1'!F7</f>
        <v>CS04~</v>
      </c>
      <c r="B10" s="91">
        <f>'2Sheet1'!H7</f>
        <v>6.48</v>
      </c>
      <c r="C10" s="91">
        <f>'2Sheet1'!I7</f>
        <v>7.6</v>
      </c>
      <c r="D10" s="88"/>
      <c r="E10" s="87"/>
      <c r="F10" s="86">
        <f t="shared" si="0"/>
        <v>49.247999999999998</v>
      </c>
      <c r="G10" s="87"/>
      <c r="H10" s="274" t="s">
        <v>119</v>
      </c>
      <c r="I10" s="89">
        <f t="shared" si="1"/>
        <v>54.172800000000002</v>
      </c>
      <c r="J10" s="252">
        <f t="shared" si="2"/>
        <v>54.18</v>
      </c>
      <c r="L10" s="90"/>
    </row>
    <row r="11" spans="1:12" ht="15">
      <c r="A11" s="95"/>
      <c r="B11" s="96"/>
      <c r="C11" s="86"/>
      <c r="D11" s="88"/>
      <c r="E11" s="87"/>
      <c r="F11" s="275"/>
      <c r="G11" s="87"/>
      <c r="H11" s="274"/>
      <c r="I11" s="89"/>
      <c r="J11" s="120"/>
      <c r="L11" s="90"/>
    </row>
    <row r="12" spans="1:12" ht="15">
      <c r="A12" s="273" t="str">
        <f>'2Sheet1'!F9</f>
        <v>Nailing Area 02</v>
      </c>
      <c r="B12" s="96"/>
      <c r="C12" s="86"/>
      <c r="D12" s="88"/>
      <c r="E12" s="87"/>
      <c r="F12" s="275"/>
      <c r="G12" s="87"/>
      <c r="H12" s="274"/>
      <c r="I12" s="89"/>
      <c r="J12" s="120"/>
      <c r="L12" s="90"/>
    </row>
    <row r="13" spans="1:12" ht="15">
      <c r="A13" s="273" t="str">
        <f>'2Sheet1'!F13</f>
        <v>~CS01</v>
      </c>
      <c r="B13" s="96">
        <f>'2Sheet1'!H13</f>
        <v>11.37</v>
      </c>
      <c r="C13" s="86">
        <f>'2Sheet1'!I13</f>
        <v>10.050000000000001</v>
      </c>
      <c r="D13" s="88"/>
      <c r="E13" s="87"/>
      <c r="F13" s="86">
        <f t="shared" si="0"/>
        <v>114.2685</v>
      </c>
      <c r="G13" s="87"/>
      <c r="H13" s="274" t="s">
        <v>119</v>
      </c>
      <c r="I13" s="89">
        <f t="shared" si="1"/>
        <v>125.69535000000002</v>
      </c>
      <c r="J13" s="252">
        <f t="shared" si="2"/>
        <v>125.7</v>
      </c>
      <c r="L13" s="90"/>
    </row>
    <row r="14" spans="1:12" ht="15">
      <c r="A14" s="273" t="str">
        <f>'2Sheet1'!F14</f>
        <v>CS01-CS02</v>
      </c>
      <c r="B14" s="96">
        <f>'2Sheet1'!H14</f>
        <v>32.64</v>
      </c>
      <c r="C14" s="86">
        <f>'2Sheet1'!I14</f>
        <v>13.865</v>
      </c>
      <c r="D14" s="88"/>
      <c r="E14" s="87"/>
      <c r="F14" s="86">
        <f t="shared" si="0"/>
        <v>452.55360000000002</v>
      </c>
      <c r="G14" s="87"/>
      <c r="H14" s="274" t="s">
        <v>119</v>
      </c>
      <c r="I14" s="89">
        <f t="shared" si="1"/>
        <v>497.80896000000007</v>
      </c>
      <c r="J14" s="252">
        <f t="shared" si="2"/>
        <v>497.81</v>
      </c>
      <c r="L14" s="90"/>
    </row>
    <row r="15" spans="1:12" ht="15">
      <c r="A15" s="273" t="str">
        <f>'2Sheet1'!F15</f>
        <v>CS02-CS03</v>
      </c>
      <c r="B15" s="96">
        <f>'2Sheet1'!H15</f>
        <v>17.329999999999998</v>
      </c>
      <c r="C15" s="86">
        <f>'2Sheet1'!I15</f>
        <v>13.89</v>
      </c>
      <c r="D15" s="88"/>
      <c r="E15" s="87"/>
      <c r="F15" s="86">
        <f t="shared" si="0"/>
        <v>240.71369999999999</v>
      </c>
      <c r="G15" s="87"/>
      <c r="H15" s="274" t="s">
        <v>119</v>
      </c>
      <c r="I15" s="89">
        <f t="shared" si="1"/>
        <v>264.78507000000002</v>
      </c>
      <c r="J15" s="252">
        <f t="shared" si="2"/>
        <v>264.78999999999996</v>
      </c>
      <c r="L15" s="90"/>
    </row>
    <row r="16" spans="1:12" ht="15">
      <c r="A16" s="273" t="str">
        <f>'2Sheet1'!F16</f>
        <v>CS03~</v>
      </c>
      <c r="B16" s="96">
        <f>'2Sheet1'!H16</f>
        <v>9.6999999999999993</v>
      </c>
      <c r="C16" s="86">
        <f>'2Sheet1'!I16</f>
        <v>10.1</v>
      </c>
      <c r="D16" s="88"/>
      <c r="E16" s="87"/>
      <c r="F16" s="86">
        <f t="shared" si="0"/>
        <v>97.969999999999985</v>
      </c>
      <c r="G16" s="87"/>
      <c r="H16" s="274" t="s">
        <v>119</v>
      </c>
      <c r="I16" s="89">
        <f t="shared" si="1"/>
        <v>107.767</v>
      </c>
      <c r="J16" s="252">
        <f t="shared" si="2"/>
        <v>107.77000000000001</v>
      </c>
      <c r="L16" s="90"/>
    </row>
    <row r="17" spans="1:12" ht="15">
      <c r="A17" s="273"/>
      <c r="B17" s="96"/>
      <c r="C17" s="86"/>
      <c r="D17" s="88"/>
      <c r="E17" s="87"/>
      <c r="F17" s="275"/>
      <c r="G17" s="87"/>
      <c r="H17" s="274"/>
      <c r="I17" s="89"/>
      <c r="J17" s="120"/>
      <c r="L17" s="90"/>
    </row>
    <row r="18" spans="1:12" ht="15">
      <c r="A18" s="273" t="str">
        <f>'2Sheet1'!F18</f>
        <v>Gabion Wall Type 2</v>
      </c>
      <c r="B18" s="96"/>
      <c r="C18" s="86"/>
      <c r="D18" s="88"/>
      <c r="E18" s="87"/>
      <c r="F18" s="275"/>
      <c r="G18" s="87"/>
      <c r="H18" s="274"/>
      <c r="I18" s="89"/>
      <c r="J18" s="120"/>
      <c r="L18" s="90"/>
    </row>
    <row r="19" spans="1:12" ht="15">
      <c r="A19" s="273" t="str">
        <f>'2Sheet1'!F20</f>
        <v>~CS01</v>
      </c>
      <c r="B19" s="96">
        <f>'2Sheet1'!H20</f>
        <v>67.3</v>
      </c>
      <c r="C19" s="86">
        <f>'2Sheet1'!I20</f>
        <v>8.9</v>
      </c>
      <c r="D19" s="88"/>
      <c r="E19" s="87"/>
      <c r="F19" s="86">
        <f t="shared" si="0"/>
        <v>598.97</v>
      </c>
      <c r="G19" s="87"/>
      <c r="H19" s="274" t="s">
        <v>119</v>
      </c>
      <c r="I19" s="89">
        <f t="shared" si="1"/>
        <v>658.86700000000008</v>
      </c>
      <c r="J19" s="252">
        <f t="shared" si="2"/>
        <v>658.87</v>
      </c>
      <c r="L19" s="90"/>
    </row>
    <row r="20" spans="1:12" ht="15">
      <c r="A20" s="273" t="str">
        <f>'2Sheet1'!F21</f>
        <v>CS01-CS02</v>
      </c>
      <c r="B20" s="96">
        <f>'2Sheet1'!H21</f>
        <v>15.8</v>
      </c>
      <c r="C20" s="86">
        <f>'2Sheet1'!I21</f>
        <v>7.26</v>
      </c>
      <c r="D20" s="88"/>
      <c r="E20" s="87"/>
      <c r="F20" s="86">
        <f t="shared" si="0"/>
        <v>114.708</v>
      </c>
      <c r="G20" s="87"/>
      <c r="H20" s="274" t="s">
        <v>119</v>
      </c>
      <c r="I20" s="89">
        <f t="shared" si="1"/>
        <v>126.17880000000001</v>
      </c>
      <c r="J20" s="252">
        <f t="shared" si="2"/>
        <v>126.18</v>
      </c>
      <c r="L20" s="90"/>
    </row>
    <row r="21" spans="1:12" ht="15">
      <c r="A21" s="273" t="str">
        <f>'2Sheet1'!F22</f>
        <v>CS02-CS03</v>
      </c>
      <c r="B21" s="96">
        <f>'2Sheet1'!H22</f>
        <v>13.1</v>
      </c>
      <c r="C21" s="86">
        <f>'2Sheet1'!I22</f>
        <v>5.1899999999999995</v>
      </c>
      <c r="D21" s="88"/>
      <c r="E21" s="87"/>
      <c r="F21" s="86">
        <f t="shared" si="0"/>
        <v>67.98899999999999</v>
      </c>
      <c r="G21" s="87"/>
      <c r="H21" s="274" t="s">
        <v>119</v>
      </c>
      <c r="I21" s="89">
        <f t="shared" si="1"/>
        <v>74.787899999999993</v>
      </c>
      <c r="J21" s="252">
        <f t="shared" si="2"/>
        <v>74.790000000000006</v>
      </c>
      <c r="L21" s="90"/>
    </row>
    <row r="22" spans="1:12" ht="15">
      <c r="A22" s="273" t="str">
        <f>'2Sheet1'!F23</f>
        <v>CS03~</v>
      </c>
      <c r="B22" s="96">
        <f>'2Sheet1'!H23</f>
        <v>13.43</v>
      </c>
      <c r="C22" s="86">
        <f>'2Sheet1'!I23</f>
        <v>4.76</v>
      </c>
      <c r="D22" s="88"/>
      <c r="E22" s="87"/>
      <c r="F22" s="86">
        <f t="shared" si="0"/>
        <v>63.926799999999993</v>
      </c>
      <c r="G22" s="87"/>
      <c r="H22" s="274" t="s">
        <v>119</v>
      </c>
      <c r="I22" s="89">
        <f t="shared" si="1"/>
        <v>70.319479999999999</v>
      </c>
      <c r="J22" s="252">
        <f t="shared" si="2"/>
        <v>70.320000000000007</v>
      </c>
      <c r="L22" s="90"/>
    </row>
    <row r="23" spans="1:12" ht="15">
      <c r="A23" s="273"/>
      <c r="B23" s="96"/>
      <c r="C23" s="86"/>
      <c r="D23" s="88"/>
      <c r="E23" s="87"/>
      <c r="F23" s="275"/>
      <c r="G23" s="87"/>
      <c r="H23" s="274"/>
      <c r="I23" s="89"/>
      <c r="J23" s="120"/>
      <c r="L23" s="90"/>
    </row>
    <row r="24" spans="1:12" ht="15">
      <c r="A24" s="273" t="str">
        <f>'2Sheet1'!F25</f>
        <v>CS07</v>
      </c>
      <c r="B24" s="96">
        <f>'2Sheet1'!H25</f>
        <v>9.6</v>
      </c>
      <c r="C24" s="86">
        <f>'2Sheet1'!I25</f>
        <v>5.72</v>
      </c>
      <c r="D24" s="88"/>
      <c r="E24" s="87"/>
      <c r="F24" s="86">
        <f t="shared" si="0"/>
        <v>54.911999999999999</v>
      </c>
      <c r="G24" s="87"/>
      <c r="H24" s="274" t="s">
        <v>119</v>
      </c>
      <c r="I24" s="89">
        <f t="shared" si="1"/>
        <v>60.403200000000005</v>
      </c>
      <c r="J24" s="252">
        <f t="shared" si="2"/>
        <v>60.41</v>
      </c>
      <c r="L24" s="90"/>
    </row>
    <row r="25" spans="1:12" ht="15">
      <c r="A25" s="273"/>
      <c r="B25" s="96"/>
      <c r="C25" s="86"/>
      <c r="D25" s="88"/>
      <c r="E25" s="87"/>
      <c r="F25" s="275"/>
      <c r="G25" s="87"/>
      <c r="H25" s="274"/>
      <c r="I25" s="89"/>
      <c r="J25" s="120"/>
      <c r="L25" s="90"/>
    </row>
    <row r="26" spans="1:12" ht="15">
      <c r="A26" s="273" t="str">
        <f>'2Sheet1'!F27</f>
        <v>Gabion Wall Type 3</v>
      </c>
      <c r="B26" s="96"/>
      <c r="C26" s="86"/>
      <c r="D26" s="88"/>
      <c r="E26" s="87"/>
      <c r="F26" s="275"/>
      <c r="G26" s="87"/>
      <c r="H26" s="274"/>
      <c r="I26" s="89"/>
      <c r="J26" s="120"/>
      <c r="L26" s="90"/>
    </row>
    <row r="27" spans="1:12" ht="15">
      <c r="A27" s="273" t="str">
        <f>'2Sheet1'!F29</f>
        <v>~CS05</v>
      </c>
      <c r="B27" s="96">
        <f>'2Sheet1'!H29</f>
        <v>1.8</v>
      </c>
      <c r="C27" s="86">
        <f>'2Sheet1'!I29</f>
        <v>9.82</v>
      </c>
      <c r="D27" s="88"/>
      <c r="E27" s="87"/>
      <c r="F27" s="86">
        <f t="shared" si="0"/>
        <v>17.676000000000002</v>
      </c>
      <c r="G27" s="87"/>
      <c r="H27" s="274" t="s">
        <v>119</v>
      </c>
      <c r="I27" s="89">
        <f t="shared" si="1"/>
        <v>19.443600000000004</v>
      </c>
      <c r="J27" s="252">
        <f t="shared" si="2"/>
        <v>19.450000000000003</v>
      </c>
      <c r="L27" s="90"/>
    </row>
    <row r="28" spans="1:12" ht="15">
      <c r="A28" s="273" t="str">
        <f>'2Sheet1'!F30</f>
        <v>CS05-CS06</v>
      </c>
      <c r="B28" s="96">
        <f>'2Sheet1'!H30</f>
        <v>16.55</v>
      </c>
      <c r="C28" s="86">
        <f>'2Sheet1'!I30</f>
        <v>9.56</v>
      </c>
      <c r="D28" s="88"/>
      <c r="E28" s="87"/>
      <c r="F28" s="86">
        <f t="shared" si="0"/>
        <v>158.21800000000002</v>
      </c>
      <c r="G28" s="87"/>
      <c r="H28" s="274" t="s">
        <v>119</v>
      </c>
      <c r="I28" s="89">
        <f t="shared" si="1"/>
        <v>174.03980000000004</v>
      </c>
      <c r="J28" s="252">
        <f t="shared" si="2"/>
        <v>174.04</v>
      </c>
      <c r="L28" s="90"/>
    </row>
    <row r="29" spans="1:12" ht="15">
      <c r="A29" s="273" t="str">
        <f>'2Sheet1'!F31</f>
        <v>CS06~</v>
      </c>
      <c r="B29" s="96">
        <f>'2Sheet1'!H31</f>
        <v>13.12</v>
      </c>
      <c r="C29" s="86">
        <f>'2Sheet1'!I31</f>
        <v>9.3000000000000007</v>
      </c>
      <c r="D29" s="88"/>
      <c r="E29" s="87"/>
      <c r="F29" s="86">
        <f t="shared" si="0"/>
        <v>122.01600000000001</v>
      </c>
      <c r="G29" s="87"/>
      <c r="H29" s="274" t="s">
        <v>119</v>
      </c>
      <c r="I29" s="89">
        <f t="shared" si="1"/>
        <v>134.2176</v>
      </c>
      <c r="J29" s="252">
        <f t="shared" si="2"/>
        <v>134.22</v>
      </c>
      <c r="L29" s="90"/>
    </row>
    <row r="30" spans="1:12" ht="15">
      <c r="A30" s="273"/>
      <c r="B30" s="96"/>
      <c r="C30" s="86"/>
      <c r="D30" s="88"/>
      <c r="E30" s="87"/>
      <c r="F30" s="275"/>
      <c r="G30" s="87"/>
      <c r="H30" s="274"/>
      <c r="I30" s="89"/>
      <c r="J30" s="120"/>
      <c r="L30" s="90"/>
    </row>
    <row r="31" spans="1:12" ht="15">
      <c r="A31" s="273" t="str">
        <f>'2Sheet1'!F35</f>
        <v>Gabion Wall Type 5</v>
      </c>
      <c r="B31" s="96"/>
      <c r="C31" s="86"/>
      <c r="D31" s="88"/>
      <c r="E31" s="87"/>
      <c r="F31" s="275"/>
      <c r="G31" s="87"/>
      <c r="H31" s="274"/>
      <c r="I31" s="89"/>
      <c r="J31" s="120"/>
      <c r="L31" s="90"/>
    </row>
    <row r="32" spans="1:12" ht="15">
      <c r="A32" s="273" t="str">
        <f>'2Sheet1'!F37</f>
        <v>~CS05</v>
      </c>
      <c r="B32" s="96">
        <f>'2Sheet1'!H37</f>
        <v>13.12</v>
      </c>
      <c r="C32" s="86">
        <f>'2Sheet1'!I37</f>
        <v>4.55</v>
      </c>
      <c r="D32" s="88"/>
      <c r="E32" s="87"/>
      <c r="F32" s="86">
        <f t="shared" si="0"/>
        <v>59.695999999999991</v>
      </c>
      <c r="G32" s="87"/>
      <c r="H32" s="274" t="s">
        <v>119</v>
      </c>
      <c r="I32" s="89">
        <f t="shared" si="1"/>
        <v>65.665599999999998</v>
      </c>
      <c r="J32" s="252">
        <f t="shared" si="2"/>
        <v>65.67</v>
      </c>
      <c r="L32" s="90"/>
    </row>
    <row r="33" spans="1:12" ht="15">
      <c r="A33" s="273" t="str">
        <f>'2Sheet1'!F38</f>
        <v>CS05-CS06</v>
      </c>
      <c r="B33" s="96">
        <f>'2Sheet1'!H38</f>
        <v>17.170000000000002</v>
      </c>
      <c r="C33" s="86">
        <f>'2Sheet1'!I38</f>
        <v>4.3499999999999996</v>
      </c>
      <c r="D33" s="88"/>
      <c r="E33" s="87"/>
      <c r="F33" s="86">
        <f t="shared" si="0"/>
        <v>74.689499999999995</v>
      </c>
      <c r="G33" s="87"/>
      <c r="H33" s="274" t="s">
        <v>119</v>
      </c>
      <c r="I33" s="89">
        <f t="shared" si="1"/>
        <v>82.158450000000002</v>
      </c>
      <c r="J33" s="252">
        <f t="shared" si="2"/>
        <v>82.160000000000011</v>
      </c>
      <c r="L33" s="90"/>
    </row>
    <row r="34" spans="1:12" ht="15">
      <c r="A34" s="273" t="str">
        <f>'2Sheet1'!F39</f>
        <v>CS06-CS07</v>
      </c>
      <c r="B34" s="96">
        <f>'2Sheet1'!H39</f>
        <v>22</v>
      </c>
      <c r="C34" s="86">
        <f>'2Sheet1'!I39</f>
        <v>5.0050000000000008</v>
      </c>
      <c r="D34" s="88"/>
      <c r="E34" s="87"/>
      <c r="F34" s="86">
        <f t="shared" si="0"/>
        <v>110.11000000000001</v>
      </c>
      <c r="G34" s="87"/>
      <c r="H34" s="274" t="s">
        <v>119</v>
      </c>
      <c r="I34" s="89">
        <f t="shared" si="1"/>
        <v>121.12100000000002</v>
      </c>
      <c r="J34" s="252">
        <f t="shared" si="2"/>
        <v>121.13000000000001</v>
      </c>
      <c r="L34" s="90"/>
    </row>
    <row r="35" spans="1:12" ht="15">
      <c r="A35" s="273" t="str">
        <f>'2Sheet1'!F40</f>
        <v>CS07-CS08</v>
      </c>
      <c r="B35" s="96">
        <f>'2Sheet1'!H40</f>
        <v>13.71</v>
      </c>
      <c r="C35" s="86">
        <f>'2Sheet1'!I40</f>
        <v>6.5050000000000008</v>
      </c>
      <c r="D35" s="88"/>
      <c r="E35" s="87"/>
      <c r="F35" s="86">
        <f t="shared" si="0"/>
        <v>89.183550000000011</v>
      </c>
      <c r="G35" s="87"/>
      <c r="H35" s="274" t="s">
        <v>119</v>
      </c>
      <c r="I35" s="89">
        <f t="shared" si="1"/>
        <v>98.101905000000016</v>
      </c>
      <c r="J35" s="252">
        <f t="shared" si="2"/>
        <v>98.11</v>
      </c>
      <c r="L35" s="90"/>
    </row>
    <row r="36" spans="1:12" ht="15">
      <c r="A36" s="273" t="str">
        <f>'2Sheet1'!F41</f>
        <v>CS08~</v>
      </c>
      <c r="B36" s="96">
        <f>'2Sheet1'!H41</f>
        <v>20.440000000000001</v>
      </c>
      <c r="C36" s="86">
        <f>'2Sheet1'!I41</f>
        <v>7.15</v>
      </c>
      <c r="D36" s="88"/>
      <c r="E36" s="87"/>
      <c r="F36" s="86">
        <f t="shared" si="0"/>
        <v>146.14600000000002</v>
      </c>
      <c r="G36" s="87"/>
      <c r="H36" s="274" t="s">
        <v>119</v>
      </c>
      <c r="I36" s="89">
        <f t="shared" si="1"/>
        <v>160.76060000000004</v>
      </c>
      <c r="J36" s="252">
        <f t="shared" si="2"/>
        <v>160.76999999999998</v>
      </c>
      <c r="L36" s="90"/>
    </row>
    <row r="37" spans="1:12" ht="15">
      <c r="A37" s="273"/>
      <c r="B37" s="96"/>
      <c r="C37" s="86"/>
      <c r="D37" s="88"/>
      <c r="E37" s="87"/>
      <c r="F37" s="275"/>
      <c r="G37" s="87"/>
      <c r="H37" s="87"/>
      <c r="I37" s="89"/>
      <c r="J37" s="120"/>
      <c r="L37" s="90"/>
    </row>
    <row r="38" spans="1:12" ht="15">
      <c r="A38" s="92"/>
      <c r="B38" s="86"/>
      <c r="C38" s="86"/>
      <c r="D38" s="88"/>
      <c r="E38" s="87"/>
      <c r="F38" s="86"/>
      <c r="G38" s="87"/>
      <c r="H38" s="87"/>
      <c r="I38" s="89"/>
      <c r="J38" s="93">
        <f>SUM(J6:J37)</f>
        <v>3460.1899999999996</v>
      </c>
      <c r="L38" s="90"/>
    </row>
    <row r="39" spans="1:12" ht="15">
      <c r="A39" s="95"/>
      <c r="B39" s="96"/>
      <c r="C39" s="97"/>
      <c r="D39" s="98"/>
      <c r="E39" s="99"/>
      <c r="F39" s="96"/>
      <c r="G39" s="99"/>
      <c r="H39" s="99"/>
      <c r="I39" s="100"/>
      <c r="J39" s="101"/>
    </row>
    <row r="40" spans="1:12" ht="15">
      <c r="A40" s="665" t="s">
        <v>147</v>
      </c>
      <c r="B40" s="666"/>
      <c r="C40" s="666"/>
      <c r="D40" s="666"/>
      <c r="E40" s="666"/>
      <c r="F40" s="666"/>
      <c r="G40" s="666"/>
      <c r="H40" s="666"/>
      <c r="I40" s="666"/>
      <c r="J40" s="667"/>
    </row>
    <row r="41" spans="1:12" ht="15">
      <c r="A41" s="671" t="s">
        <v>148</v>
      </c>
      <c r="B41" s="672"/>
      <c r="C41" s="672"/>
      <c r="D41" s="672"/>
      <c r="E41" s="672"/>
      <c r="F41" s="673"/>
      <c r="G41" s="83"/>
      <c r="H41" s="84"/>
      <c r="I41" s="84"/>
      <c r="J41" s="83"/>
      <c r="K41" s="102"/>
    </row>
    <row r="42" spans="1:12" ht="15">
      <c r="A42" s="671" t="s">
        <v>149</v>
      </c>
      <c r="B42" s="672"/>
      <c r="C42" s="672"/>
      <c r="D42" s="672"/>
      <c r="E42" s="672"/>
      <c r="F42" s="673"/>
      <c r="G42" s="83"/>
      <c r="H42" s="84"/>
      <c r="I42" s="83"/>
      <c r="J42" s="83"/>
      <c r="L42" s="90"/>
    </row>
    <row r="43" spans="1:12" ht="15">
      <c r="A43" s="671" t="s">
        <v>150</v>
      </c>
      <c r="B43" s="672"/>
      <c r="C43" s="672"/>
      <c r="D43" s="672"/>
      <c r="E43" s="672"/>
      <c r="F43" s="673"/>
      <c r="G43" s="103"/>
      <c r="H43" s="104"/>
      <c r="I43" s="103"/>
      <c r="J43" s="103"/>
      <c r="L43" s="90"/>
    </row>
    <row r="44" spans="1:12" ht="15">
      <c r="A44" s="92" t="s">
        <v>151</v>
      </c>
      <c r="B44" s="86"/>
      <c r="C44" s="86"/>
      <c r="D44" s="88"/>
      <c r="E44" s="87"/>
      <c r="F44" s="86"/>
      <c r="G44" s="87"/>
      <c r="H44" s="87"/>
      <c r="I44" s="89"/>
      <c r="J44" s="89"/>
      <c r="L44" s="90"/>
    </row>
    <row r="45" spans="1:12" ht="15">
      <c r="A45" s="273" t="str">
        <f t="shared" ref="A45:B63" si="3">A18</f>
        <v>Gabion Wall Type 2</v>
      </c>
      <c r="B45" s="96"/>
      <c r="C45" s="86"/>
      <c r="D45" s="88"/>
      <c r="E45" s="87"/>
      <c r="F45" s="86"/>
      <c r="G45" s="87"/>
      <c r="H45" s="87"/>
      <c r="I45" s="89"/>
      <c r="J45" s="120"/>
      <c r="L45" s="90"/>
    </row>
    <row r="46" spans="1:12" ht="15">
      <c r="A46" s="273" t="str">
        <f t="shared" si="3"/>
        <v>~CS01</v>
      </c>
      <c r="B46" s="96">
        <f t="shared" si="3"/>
        <v>67.3</v>
      </c>
      <c r="C46" s="86">
        <f>'2Sheet1'!M20</f>
        <v>1.63</v>
      </c>
      <c r="D46" s="88"/>
      <c r="E46" s="87"/>
      <c r="F46" s="86">
        <f>B46*C46</f>
        <v>109.69899999999998</v>
      </c>
      <c r="G46" s="87"/>
      <c r="H46" s="87" t="s">
        <v>146</v>
      </c>
      <c r="I46" s="89">
        <f>F46*1.1</f>
        <v>120.66889999999999</v>
      </c>
      <c r="J46" s="252">
        <f>ROUNDUP(I46,2)</f>
        <v>120.67</v>
      </c>
      <c r="L46" s="90"/>
    </row>
    <row r="47" spans="1:12" ht="15">
      <c r="A47" s="273" t="str">
        <f t="shared" si="3"/>
        <v>CS01-CS02</v>
      </c>
      <c r="B47" s="96">
        <f t="shared" si="3"/>
        <v>15.8</v>
      </c>
      <c r="C47" s="86">
        <f>'2Sheet1'!M21</f>
        <v>2.875</v>
      </c>
      <c r="D47" s="88"/>
      <c r="E47" s="87"/>
      <c r="F47" s="86">
        <f t="shared" ref="F47:F49" si="4">B47*C47</f>
        <v>45.425000000000004</v>
      </c>
      <c r="G47" s="87"/>
      <c r="H47" s="87" t="s">
        <v>146</v>
      </c>
      <c r="I47" s="89">
        <f t="shared" ref="I47:I49" si="5">F47*1.1</f>
        <v>49.967500000000008</v>
      </c>
      <c r="J47" s="252">
        <f t="shared" ref="J47:J63" si="6">ROUNDUP(I47,2)</f>
        <v>49.97</v>
      </c>
      <c r="L47" s="90"/>
    </row>
    <row r="48" spans="1:12" ht="15">
      <c r="A48" s="273" t="str">
        <f t="shared" si="3"/>
        <v>CS02-CS03</v>
      </c>
      <c r="B48" s="96">
        <f t="shared" si="3"/>
        <v>13.1</v>
      </c>
      <c r="C48" s="86">
        <f>'2Sheet1'!M22</f>
        <v>3.05</v>
      </c>
      <c r="D48" s="88"/>
      <c r="E48" s="87"/>
      <c r="F48" s="86">
        <f t="shared" si="4"/>
        <v>39.954999999999998</v>
      </c>
      <c r="G48" s="87"/>
      <c r="H48" s="87" t="s">
        <v>146</v>
      </c>
      <c r="I48" s="89">
        <f t="shared" si="5"/>
        <v>43.950499999999998</v>
      </c>
      <c r="J48" s="252">
        <f t="shared" si="6"/>
        <v>43.96</v>
      </c>
      <c r="L48" s="90"/>
    </row>
    <row r="49" spans="1:12" ht="15">
      <c r="A49" s="273" t="str">
        <f t="shared" si="3"/>
        <v>CS03~</v>
      </c>
      <c r="B49" s="96">
        <f t="shared" si="3"/>
        <v>13.43</v>
      </c>
      <c r="C49" s="86">
        <f>'2Sheet1'!M23</f>
        <v>1.98</v>
      </c>
      <c r="D49" s="88"/>
      <c r="E49" s="87"/>
      <c r="F49" s="86">
        <f t="shared" si="4"/>
        <v>26.5914</v>
      </c>
      <c r="G49" s="87"/>
      <c r="H49" s="87" t="s">
        <v>146</v>
      </c>
      <c r="I49" s="89">
        <f t="shared" si="5"/>
        <v>29.250540000000001</v>
      </c>
      <c r="J49" s="252">
        <f t="shared" si="6"/>
        <v>29.26</v>
      </c>
      <c r="L49" s="90"/>
    </row>
    <row r="50" spans="1:12" ht="15">
      <c r="A50" s="273"/>
      <c r="B50" s="96"/>
      <c r="C50" s="86"/>
      <c r="D50" s="88"/>
      <c r="E50" s="87"/>
      <c r="F50" s="86"/>
      <c r="G50" s="87"/>
      <c r="H50" s="87"/>
      <c r="I50" s="89"/>
      <c r="J50" s="252"/>
      <c r="L50" s="90"/>
    </row>
    <row r="51" spans="1:12" ht="15">
      <c r="A51" s="273" t="str">
        <f t="shared" si="3"/>
        <v>CS07</v>
      </c>
      <c r="B51" s="96">
        <f t="shared" si="3"/>
        <v>9.6</v>
      </c>
      <c r="C51" s="86">
        <f>'2Sheet1'!M25</f>
        <v>4.3600000000000003</v>
      </c>
      <c r="D51" s="88"/>
      <c r="E51" s="87"/>
      <c r="F51" s="86">
        <f t="shared" ref="F51:F63" si="7">B51*C51</f>
        <v>41.856000000000002</v>
      </c>
      <c r="G51" s="87"/>
      <c r="H51" s="87" t="s">
        <v>146</v>
      </c>
      <c r="I51" s="89">
        <f t="shared" ref="I51:I63" si="8">F51*1.1</f>
        <v>46.041600000000003</v>
      </c>
      <c r="J51" s="252">
        <f t="shared" si="6"/>
        <v>46.05</v>
      </c>
      <c r="L51" s="90"/>
    </row>
    <row r="52" spans="1:12" ht="15">
      <c r="A52" s="273"/>
      <c r="B52" s="96"/>
      <c r="C52" s="86"/>
      <c r="D52" s="88"/>
      <c r="E52" s="87"/>
      <c r="F52" s="86"/>
      <c r="G52" s="87"/>
      <c r="H52" s="87"/>
      <c r="I52" s="89"/>
      <c r="J52" s="252"/>
      <c r="L52" s="90"/>
    </row>
    <row r="53" spans="1:12" ht="15">
      <c r="A53" s="273" t="str">
        <f t="shared" si="3"/>
        <v>Gabion Wall Type 3</v>
      </c>
      <c r="B53" s="96"/>
      <c r="C53" s="86"/>
      <c r="D53" s="88"/>
      <c r="E53" s="87"/>
      <c r="F53" s="86"/>
      <c r="G53" s="87"/>
      <c r="H53" s="87"/>
      <c r="I53" s="89"/>
      <c r="J53" s="252"/>
      <c r="L53" s="90"/>
    </row>
    <row r="54" spans="1:12" ht="15">
      <c r="A54" s="273" t="str">
        <f t="shared" si="3"/>
        <v>~CS05</v>
      </c>
      <c r="B54" s="96">
        <f t="shared" si="3"/>
        <v>1.8</v>
      </c>
      <c r="C54" s="86">
        <f>'2Sheet1'!M29</f>
        <v>10.32</v>
      </c>
      <c r="D54" s="88"/>
      <c r="E54" s="87"/>
      <c r="F54" s="86">
        <f t="shared" si="7"/>
        <v>18.576000000000001</v>
      </c>
      <c r="G54" s="87"/>
      <c r="H54" s="87" t="s">
        <v>146</v>
      </c>
      <c r="I54" s="89">
        <f t="shared" si="8"/>
        <v>20.433600000000002</v>
      </c>
      <c r="J54" s="252">
        <f t="shared" si="6"/>
        <v>20.440000000000001</v>
      </c>
      <c r="L54" s="90"/>
    </row>
    <row r="55" spans="1:12" ht="15">
      <c r="A55" s="273" t="str">
        <f t="shared" si="3"/>
        <v>CS05-CS06</v>
      </c>
      <c r="B55" s="96">
        <f t="shared" si="3"/>
        <v>16.55</v>
      </c>
      <c r="C55" s="86">
        <f>'2Sheet1'!M30</f>
        <v>8.7100000000000009</v>
      </c>
      <c r="D55" s="88"/>
      <c r="E55" s="87"/>
      <c r="F55" s="86">
        <f t="shared" si="7"/>
        <v>144.15050000000002</v>
      </c>
      <c r="G55" s="87"/>
      <c r="H55" s="87" t="s">
        <v>146</v>
      </c>
      <c r="I55" s="89">
        <f t="shared" si="8"/>
        <v>158.56555000000003</v>
      </c>
      <c r="J55" s="252">
        <f t="shared" si="6"/>
        <v>158.57</v>
      </c>
      <c r="L55" s="90"/>
    </row>
    <row r="56" spans="1:12" ht="15">
      <c r="A56" s="273" t="str">
        <f t="shared" si="3"/>
        <v>CS06~</v>
      </c>
      <c r="B56" s="96">
        <f t="shared" si="3"/>
        <v>13.12</v>
      </c>
      <c r="C56" s="86">
        <f>'2Sheet1'!M31</f>
        <v>7.1</v>
      </c>
      <c r="D56" s="88"/>
      <c r="E56" s="87"/>
      <c r="F56" s="86">
        <f t="shared" si="7"/>
        <v>93.151999999999987</v>
      </c>
      <c r="G56" s="87"/>
      <c r="H56" s="87" t="s">
        <v>146</v>
      </c>
      <c r="I56" s="89">
        <f t="shared" si="8"/>
        <v>102.46719999999999</v>
      </c>
      <c r="J56" s="252">
        <f t="shared" si="6"/>
        <v>102.47</v>
      </c>
      <c r="L56" s="90"/>
    </row>
    <row r="57" spans="1:12" ht="15">
      <c r="A57" s="273"/>
      <c r="B57" s="96"/>
      <c r="C57" s="86"/>
      <c r="D57" s="88"/>
      <c r="E57" s="87"/>
      <c r="F57" s="86"/>
      <c r="G57" s="87"/>
      <c r="H57" s="87"/>
      <c r="I57" s="89"/>
      <c r="J57" s="252"/>
      <c r="L57" s="90"/>
    </row>
    <row r="58" spans="1:12" ht="15">
      <c r="A58" s="273" t="str">
        <f t="shared" si="3"/>
        <v>Gabion Wall Type 5</v>
      </c>
      <c r="B58" s="96"/>
      <c r="C58" s="86"/>
      <c r="D58" s="88"/>
      <c r="E58" s="87"/>
      <c r="F58" s="86"/>
      <c r="G58" s="87"/>
      <c r="H58" s="87"/>
      <c r="I58" s="89"/>
      <c r="J58" s="252"/>
      <c r="L58" s="90"/>
    </row>
    <row r="59" spans="1:12" ht="15">
      <c r="A59" s="273" t="str">
        <f t="shared" si="3"/>
        <v>~CS05</v>
      </c>
      <c r="B59" s="96">
        <f t="shared" si="3"/>
        <v>13.12</v>
      </c>
      <c r="C59" s="86">
        <f>'2Sheet1'!M37</f>
        <v>2.1</v>
      </c>
      <c r="D59" s="88"/>
      <c r="E59" s="87"/>
      <c r="F59" s="86">
        <f t="shared" si="7"/>
        <v>27.552</v>
      </c>
      <c r="G59" s="87"/>
      <c r="H59" s="87" t="s">
        <v>146</v>
      </c>
      <c r="I59" s="89">
        <f t="shared" si="8"/>
        <v>30.307200000000002</v>
      </c>
      <c r="J59" s="252">
        <f t="shared" si="6"/>
        <v>30.310000000000002</v>
      </c>
      <c r="L59" s="90"/>
    </row>
    <row r="60" spans="1:12" ht="15">
      <c r="A60" s="273" t="str">
        <f t="shared" si="3"/>
        <v>CS05-CS06</v>
      </c>
      <c r="B60" s="96">
        <f t="shared" si="3"/>
        <v>17.170000000000002</v>
      </c>
      <c r="C60" s="86">
        <f>'2Sheet1'!M38</f>
        <v>2.2599999999999998</v>
      </c>
      <c r="D60" s="88"/>
      <c r="E60" s="87"/>
      <c r="F60" s="86">
        <f t="shared" si="7"/>
        <v>38.804200000000002</v>
      </c>
      <c r="G60" s="87"/>
      <c r="H60" s="87" t="s">
        <v>146</v>
      </c>
      <c r="I60" s="89">
        <f t="shared" si="8"/>
        <v>42.684620000000002</v>
      </c>
      <c r="J60" s="252">
        <f t="shared" si="6"/>
        <v>42.69</v>
      </c>
      <c r="L60" s="90"/>
    </row>
    <row r="61" spans="1:12" ht="15">
      <c r="A61" s="273" t="str">
        <f t="shared" si="3"/>
        <v>CS06-CS07</v>
      </c>
      <c r="B61" s="96">
        <f t="shared" si="3"/>
        <v>22</v>
      </c>
      <c r="C61" s="86">
        <f>'2Sheet1'!M39</f>
        <v>1.91</v>
      </c>
      <c r="D61" s="88"/>
      <c r="E61" s="87"/>
      <c r="F61" s="86">
        <f t="shared" si="7"/>
        <v>42.019999999999996</v>
      </c>
      <c r="G61" s="87"/>
      <c r="H61" s="87" t="s">
        <v>146</v>
      </c>
      <c r="I61" s="89">
        <f t="shared" si="8"/>
        <v>46.222000000000001</v>
      </c>
      <c r="J61" s="252">
        <f t="shared" si="6"/>
        <v>46.23</v>
      </c>
      <c r="L61" s="90"/>
    </row>
    <row r="62" spans="1:12" ht="15">
      <c r="A62" s="273" t="str">
        <f t="shared" si="3"/>
        <v>CS07-CS08</v>
      </c>
      <c r="B62" s="96">
        <f t="shared" si="3"/>
        <v>13.71</v>
      </c>
      <c r="C62" s="86">
        <f>'2Sheet1'!M40</f>
        <v>1.9749999999999999</v>
      </c>
      <c r="D62" s="88"/>
      <c r="E62" s="87"/>
      <c r="F62" s="86">
        <f t="shared" si="7"/>
        <v>27.077249999999999</v>
      </c>
      <c r="G62" s="87"/>
      <c r="H62" s="87" t="s">
        <v>146</v>
      </c>
      <c r="I62" s="89">
        <f t="shared" si="8"/>
        <v>29.784975000000003</v>
      </c>
      <c r="J62" s="252">
        <f t="shared" si="6"/>
        <v>29.790000000000003</v>
      </c>
      <c r="L62" s="90"/>
    </row>
    <row r="63" spans="1:12" ht="15">
      <c r="A63" s="273" t="str">
        <f t="shared" si="3"/>
        <v>CS08~</v>
      </c>
      <c r="B63" s="96">
        <f t="shared" si="3"/>
        <v>20.440000000000001</v>
      </c>
      <c r="C63" s="86">
        <f>'2Sheet1'!M41</f>
        <v>2.5499999999999998</v>
      </c>
      <c r="D63" s="88"/>
      <c r="E63" s="87"/>
      <c r="F63" s="86">
        <f t="shared" si="7"/>
        <v>52.122</v>
      </c>
      <c r="G63" s="87"/>
      <c r="H63" s="87" t="s">
        <v>146</v>
      </c>
      <c r="I63" s="89">
        <f t="shared" si="8"/>
        <v>57.334200000000003</v>
      </c>
      <c r="J63" s="252">
        <f t="shared" si="6"/>
        <v>57.339999999999996</v>
      </c>
      <c r="L63" s="90"/>
    </row>
    <row r="64" spans="1:12" ht="15">
      <c r="A64" s="92"/>
      <c r="B64" s="86"/>
      <c r="C64" s="86"/>
      <c r="D64" s="88"/>
      <c r="E64" s="87"/>
      <c r="F64" s="86"/>
      <c r="G64" s="87"/>
      <c r="H64" s="87"/>
      <c r="I64" s="89"/>
      <c r="J64" s="252"/>
      <c r="L64" s="90"/>
    </row>
    <row r="65" spans="1:12" ht="15">
      <c r="A65" s="92"/>
      <c r="B65" s="86"/>
      <c r="C65" s="86"/>
      <c r="D65" s="88"/>
      <c r="E65" s="87"/>
      <c r="F65" s="86"/>
      <c r="G65" s="87"/>
      <c r="H65" s="87"/>
      <c r="I65" s="89"/>
      <c r="J65" s="93">
        <f>SUM(J44:J64)</f>
        <v>777.75000000000011</v>
      </c>
    </row>
    <row r="66" spans="1:12" ht="15">
      <c r="A66" s="92"/>
      <c r="B66" s="86"/>
      <c r="C66" s="86"/>
      <c r="D66" s="88"/>
      <c r="E66" s="87"/>
      <c r="F66" s="86"/>
      <c r="G66" s="87"/>
      <c r="H66" s="87"/>
      <c r="I66" s="89"/>
      <c r="J66" s="93"/>
    </row>
    <row r="67" spans="1:12" ht="15">
      <c r="A67" s="92"/>
      <c r="B67" s="86"/>
      <c r="C67" s="86"/>
      <c r="D67" s="88"/>
      <c r="E67" s="87"/>
      <c r="F67" s="86"/>
      <c r="G67" s="87"/>
      <c r="H67" s="87"/>
      <c r="I67" s="89"/>
      <c r="J67" s="89"/>
    </row>
    <row r="68" spans="1:12" ht="15">
      <c r="A68" s="671" t="s">
        <v>152</v>
      </c>
      <c r="B68" s="672"/>
      <c r="C68" s="672"/>
      <c r="D68" s="672"/>
      <c r="E68" s="672"/>
      <c r="F68" s="673"/>
      <c r="G68" s="105"/>
      <c r="H68" s="84"/>
      <c r="I68" s="83"/>
      <c r="J68" s="83"/>
      <c r="K68" s="90"/>
      <c r="L68" s="90"/>
    </row>
    <row r="69" spans="1:12" ht="15">
      <c r="A69" s="671" t="s">
        <v>153</v>
      </c>
      <c r="B69" s="672"/>
      <c r="C69" s="672"/>
      <c r="D69" s="672"/>
      <c r="E69" s="672"/>
      <c r="F69" s="673"/>
      <c r="G69" s="105"/>
      <c r="H69" s="84"/>
      <c r="I69" s="83"/>
      <c r="J69" s="83"/>
      <c r="K69" s="90"/>
      <c r="L69" s="90"/>
    </row>
    <row r="70" spans="1:12" ht="15">
      <c r="A70" s="671" t="s">
        <v>154</v>
      </c>
      <c r="B70" s="672"/>
      <c r="C70" s="672"/>
      <c r="D70" s="672"/>
      <c r="E70" s="672"/>
      <c r="F70" s="673"/>
      <c r="G70" s="103"/>
      <c r="H70" s="104"/>
      <c r="I70" s="103"/>
      <c r="J70" s="103"/>
      <c r="K70" s="90"/>
      <c r="L70" s="90"/>
    </row>
    <row r="71" spans="1:12" ht="15">
      <c r="A71" s="106" t="s">
        <v>155</v>
      </c>
      <c r="B71" s="91"/>
      <c r="C71" s="107"/>
      <c r="D71" s="107"/>
      <c r="E71" s="108"/>
      <c r="F71" s="91"/>
      <c r="G71" s="108"/>
      <c r="H71" s="108"/>
      <c r="I71" s="89"/>
      <c r="J71" s="109"/>
      <c r="K71" s="90"/>
      <c r="L71" s="90"/>
    </row>
    <row r="72" spans="1:12" ht="15">
      <c r="A72" s="277" t="str">
        <f>A45</f>
        <v>Gabion Wall Type 2</v>
      </c>
      <c r="B72" s="96"/>
      <c r="C72" s="97"/>
      <c r="D72" s="98"/>
      <c r="E72" s="99"/>
      <c r="F72" s="96"/>
      <c r="G72" s="110"/>
      <c r="H72" s="87"/>
      <c r="I72" s="89"/>
      <c r="J72" s="120"/>
      <c r="K72" s="90"/>
      <c r="L72" s="90"/>
    </row>
    <row r="73" spans="1:12" ht="15">
      <c r="A73" s="277" t="str">
        <f t="shared" ref="A73:B90" si="9">A46</f>
        <v>~CS01</v>
      </c>
      <c r="B73" s="96">
        <f>B46</f>
        <v>67.3</v>
      </c>
      <c r="C73" s="97">
        <f>'2Sheet1'!K20</f>
        <v>3.67</v>
      </c>
      <c r="D73" s="98"/>
      <c r="E73" s="99"/>
      <c r="F73" s="96">
        <f>PRODUCT(B73:E73)</f>
        <v>246.99099999999999</v>
      </c>
      <c r="G73" s="110">
        <f>F73</f>
        <v>246.99099999999999</v>
      </c>
      <c r="H73" s="87" t="s">
        <v>146</v>
      </c>
      <c r="I73" s="89">
        <f>G73*1.1</f>
        <v>271.69010000000003</v>
      </c>
      <c r="J73" s="252">
        <f>I73</f>
        <v>271.69010000000003</v>
      </c>
      <c r="K73" s="90"/>
      <c r="L73" s="90"/>
    </row>
    <row r="74" spans="1:12" ht="15">
      <c r="A74" s="277" t="str">
        <f t="shared" si="9"/>
        <v>CS01-CS02</v>
      </c>
      <c r="B74" s="96">
        <f t="shared" si="9"/>
        <v>15.8</v>
      </c>
      <c r="C74" s="97">
        <f>'2Sheet1'!K21</f>
        <v>4.5199999999999996</v>
      </c>
      <c r="D74" s="98"/>
      <c r="E74" s="99"/>
      <c r="F74" s="96">
        <f t="shared" ref="F74:F90" si="10">PRODUCT(B74:E74)</f>
        <v>71.415999999999997</v>
      </c>
      <c r="G74" s="110">
        <f t="shared" ref="G74:G90" si="11">F74</f>
        <v>71.415999999999997</v>
      </c>
      <c r="H74" s="87" t="s">
        <v>146</v>
      </c>
      <c r="I74" s="89">
        <f t="shared" ref="I74:I90" si="12">G74*1.1</f>
        <v>78.557600000000008</v>
      </c>
      <c r="J74" s="252">
        <f t="shared" ref="J74:J90" si="13">I74</f>
        <v>78.557600000000008</v>
      </c>
      <c r="K74" s="90"/>
      <c r="L74" s="90"/>
    </row>
    <row r="75" spans="1:12" ht="15">
      <c r="A75" s="277" t="str">
        <f t="shared" si="9"/>
        <v>CS02-CS03</v>
      </c>
      <c r="B75" s="96">
        <f t="shared" si="9"/>
        <v>13.1</v>
      </c>
      <c r="C75" s="97">
        <f>'2Sheet1'!K22</f>
        <v>9.4699999999999989</v>
      </c>
      <c r="D75" s="98"/>
      <c r="E75" s="99"/>
      <c r="F75" s="96">
        <f t="shared" si="10"/>
        <v>124.05699999999999</v>
      </c>
      <c r="G75" s="110">
        <f t="shared" si="11"/>
        <v>124.05699999999999</v>
      </c>
      <c r="H75" s="87" t="s">
        <v>146</v>
      </c>
      <c r="I75" s="89">
        <f t="shared" si="12"/>
        <v>136.46269999999998</v>
      </c>
      <c r="J75" s="252">
        <f t="shared" si="13"/>
        <v>136.46269999999998</v>
      </c>
      <c r="K75" s="90"/>
      <c r="L75" s="90"/>
    </row>
    <row r="76" spans="1:12" ht="15">
      <c r="A76" s="277" t="str">
        <f t="shared" si="9"/>
        <v>CS03~</v>
      </c>
      <c r="B76" s="96">
        <f t="shared" si="9"/>
        <v>13.43</v>
      </c>
      <c r="C76" s="97">
        <f>'2Sheet1'!K23</f>
        <v>4.0999999999999996</v>
      </c>
      <c r="D76" s="98"/>
      <c r="E76" s="99"/>
      <c r="F76" s="96">
        <f t="shared" si="10"/>
        <v>55.062999999999995</v>
      </c>
      <c r="G76" s="110">
        <f t="shared" si="11"/>
        <v>55.062999999999995</v>
      </c>
      <c r="H76" s="87" t="s">
        <v>146</v>
      </c>
      <c r="I76" s="89">
        <f t="shared" si="12"/>
        <v>60.569299999999998</v>
      </c>
      <c r="J76" s="252">
        <f t="shared" si="13"/>
        <v>60.569299999999998</v>
      </c>
      <c r="K76" s="90"/>
      <c r="L76" s="90"/>
    </row>
    <row r="77" spans="1:12" ht="15">
      <c r="A77" s="277"/>
      <c r="B77" s="96"/>
      <c r="C77" s="97"/>
      <c r="D77" s="98"/>
      <c r="E77" s="99"/>
      <c r="F77" s="96"/>
      <c r="G77" s="110"/>
      <c r="H77" s="87"/>
      <c r="I77" s="89"/>
      <c r="J77" s="120"/>
      <c r="K77" s="90"/>
      <c r="L77" s="90"/>
    </row>
    <row r="78" spans="1:12" ht="15">
      <c r="A78" s="277" t="str">
        <f t="shared" si="9"/>
        <v>CS07</v>
      </c>
      <c r="B78" s="96">
        <f t="shared" ref="B78:B90" si="14">B51</f>
        <v>9.6</v>
      </c>
      <c r="C78" s="97">
        <f>'2Sheet1'!K25</f>
        <v>5.17</v>
      </c>
      <c r="D78" s="98"/>
      <c r="E78" s="99"/>
      <c r="F78" s="96">
        <f t="shared" si="10"/>
        <v>49.631999999999998</v>
      </c>
      <c r="G78" s="110">
        <f t="shared" si="11"/>
        <v>49.631999999999998</v>
      </c>
      <c r="H78" s="87" t="s">
        <v>146</v>
      </c>
      <c r="I78" s="89">
        <f t="shared" si="12"/>
        <v>54.595200000000006</v>
      </c>
      <c r="J78" s="252">
        <f t="shared" si="13"/>
        <v>54.595200000000006</v>
      </c>
      <c r="K78" s="90"/>
      <c r="L78" s="90"/>
    </row>
    <row r="79" spans="1:12" ht="15">
      <c r="A79" s="277"/>
      <c r="B79" s="96"/>
      <c r="C79" s="97"/>
      <c r="D79" s="98"/>
      <c r="E79" s="99"/>
      <c r="F79" s="96"/>
      <c r="G79" s="110"/>
      <c r="H79" s="87"/>
      <c r="I79" s="89"/>
      <c r="J79" s="120"/>
      <c r="K79" s="90"/>
      <c r="L79" s="90"/>
    </row>
    <row r="80" spans="1:12" ht="15">
      <c r="A80" s="277" t="str">
        <f t="shared" si="9"/>
        <v>Gabion Wall Type 3</v>
      </c>
      <c r="B80" s="96"/>
      <c r="C80" s="97"/>
      <c r="D80" s="98"/>
      <c r="E80" s="99"/>
      <c r="F80" s="96"/>
      <c r="G80" s="110"/>
      <c r="H80" s="87"/>
      <c r="I80" s="89"/>
      <c r="J80" s="120"/>
      <c r="K80" s="90"/>
      <c r="L80" s="90"/>
    </row>
    <row r="81" spans="1:18" ht="15">
      <c r="A81" s="277" t="str">
        <f t="shared" si="9"/>
        <v>~CS05</v>
      </c>
      <c r="B81" s="96">
        <f t="shared" si="14"/>
        <v>1.8</v>
      </c>
      <c r="C81" s="98">
        <f>'2Sheet1'!K29</f>
        <v>10.82</v>
      </c>
      <c r="D81" s="98"/>
      <c r="E81" s="99"/>
      <c r="F81" s="96">
        <f t="shared" si="10"/>
        <v>19.476000000000003</v>
      </c>
      <c r="G81" s="110">
        <f t="shared" si="11"/>
        <v>19.476000000000003</v>
      </c>
      <c r="H81" s="87" t="s">
        <v>146</v>
      </c>
      <c r="I81" s="89">
        <f t="shared" si="12"/>
        <v>21.423600000000004</v>
      </c>
      <c r="J81" s="252">
        <f t="shared" si="13"/>
        <v>21.423600000000004</v>
      </c>
      <c r="K81" s="90"/>
      <c r="L81" s="90"/>
    </row>
    <row r="82" spans="1:18" ht="15">
      <c r="A82" s="277" t="str">
        <f t="shared" si="9"/>
        <v>CS05-CS06</v>
      </c>
      <c r="B82" s="96">
        <f t="shared" si="14"/>
        <v>16.55</v>
      </c>
      <c r="C82" s="98">
        <f>'2Sheet1'!K30</f>
        <v>9.2100000000000009</v>
      </c>
      <c r="D82" s="98"/>
      <c r="E82" s="99"/>
      <c r="F82" s="96">
        <f t="shared" si="10"/>
        <v>152.42550000000003</v>
      </c>
      <c r="G82" s="110">
        <f t="shared" si="11"/>
        <v>152.42550000000003</v>
      </c>
      <c r="H82" s="87" t="s">
        <v>146</v>
      </c>
      <c r="I82" s="89">
        <f t="shared" si="12"/>
        <v>167.66805000000005</v>
      </c>
      <c r="J82" s="252">
        <f t="shared" si="13"/>
        <v>167.66805000000005</v>
      </c>
      <c r="K82" s="90"/>
      <c r="L82" s="90"/>
    </row>
    <row r="83" spans="1:18" ht="15">
      <c r="A83" s="277" t="str">
        <f t="shared" si="9"/>
        <v>CS06~</v>
      </c>
      <c r="B83" s="96">
        <f t="shared" si="14"/>
        <v>13.12</v>
      </c>
      <c r="C83" s="98">
        <f>'2Sheet1'!K31</f>
        <v>7.6</v>
      </c>
      <c r="D83" s="98"/>
      <c r="E83" s="99"/>
      <c r="F83" s="96">
        <f t="shared" si="10"/>
        <v>99.711999999999989</v>
      </c>
      <c r="G83" s="110">
        <f t="shared" si="11"/>
        <v>99.711999999999989</v>
      </c>
      <c r="H83" s="87" t="s">
        <v>146</v>
      </c>
      <c r="I83" s="89">
        <f t="shared" si="12"/>
        <v>109.6832</v>
      </c>
      <c r="J83" s="252">
        <f t="shared" si="13"/>
        <v>109.6832</v>
      </c>
      <c r="K83" s="90"/>
      <c r="L83" s="90"/>
    </row>
    <row r="84" spans="1:18" ht="15">
      <c r="A84" s="277"/>
      <c r="B84" s="96"/>
      <c r="C84" s="98"/>
      <c r="D84" s="98"/>
      <c r="E84" s="99"/>
      <c r="F84" s="96"/>
      <c r="G84" s="110"/>
      <c r="H84" s="87"/>
      <c r="I84" s="89"/>
      <c r="J84" s="120"/>
      <c r="K84" s="90"/>
      <c r="L84" s="90"/>
    </row>
    <row r="85" spans="1:18" ht="15">
      <c r="A85" s="277" t="str">
        <f t="shared" si="9"/>
        <v>Gabion Wall Type 5</v>
      </c>
      <c r="B85" s="96"/>
      <c r="C85" s="98"/>
      <c r="D85" s="98"/>
      <c r="E85" s="99"/>
      <c r="F85" s="96"/>
      <c r="G85" s="110"/>
      <c r="H85" s="87"/>
      <c r="I85" s="89"/>
      <c r="J85" s="120"/>
      <c r="K85" s="90"/>
      <c r="L85" s="90"/>
    </row>
    <row r="86" spans="1:18" ht="15">
      <c r="A86" s="277" t="str">
        <f t="shared" si="9"/>
        <v>~CS05</v>
      </c>
      <c r="B86" s="96">
        <f t="shared" si="14"/>
        <v>13.12</v>
      </c>
      <c r="C86" s="98">
        <f>'2Sheet1'!K37</f>
        <v>3.85</v>
      </c>
      <c r="D86" s="98"/>
      <c r="E86" s="99"/>
      <c r="F86" s="96">
        <f t="shared" si="10"/>
        <v>50.512</v>
      </c>
      <c r="G86" s="110">
        <f t="shared" si="11"/>
        <v>50.512</v>
      </c>
      <c r="H86" s="87" t="s">
        <v>146</v>
      </c>
      <c r="I86" s="89">
        <f t="shared" si="12"/>
        <v>55.563200000000002</v>
      </c>
      <c r="J86" s="252">
        <f t="shared" si="13"/>
        <v>55.563200000000002</v>
      </c>
      <c r="K86" s="90"/>
      <c r="L86" s="90"/>
    </row>
    <row r="87" spans="1:18" ht="15">
      <c r="A87" s="277" t="str">
        <f t="shared" si="9"/>
        <v>CS05-CS06</v>
      </c>
      <c r="B87" s="96">
        <f t="shared" si="14"/>
        <v>17.170000000000002</v>
      </c>
      <c r="C87" s="98">
        <f>'2Sheet1'!K38</f>
        <v>4.0350000000000001</v>
      </c>
      <c r="D87" s="98"/>
      <c r="E87" s="99"/>
      <c r="F87" s="96">
        <f t="shared" si="10"/>
        <v>69.280950000000004</v>
      </c>
      <c r="G87" s="110">
        <f t="shared" si="11"/>
        <v>69.280950000000004</v>
      </c>
      <c r="H87" s="87" t="s">
        <v>146</v>
      </c>
      <c r="I87" s="89">
        <f t="shared" si="12"/>
        <v>76.209045000000017</v>
      </c>
      <c r="J87" s="252">
        <f t="shared" si="13"/>
        <v>76.209045000000017</v>
      </c>
      <c r="K87" s="90"/>
      <c r="L87" s="90"/>
    </row>
    <row r="88" spans="1:18" ht="15">
      <c r="A88" s="277" t="str">
        <f t="shared" si="9"/>
        <v>CS06-CS07</v>
      </c>
      <c r="B88" s="96">
        <f t="shared" si="14"/>
        <v>22</v>
      </c>
      <c r="C88" s="98">
        <f>'2Sheet1'!K39</f>
        <v>3.51</v>
      </c>
      <c r="D88" s="98"/>
      <c r="E88" s="99"/>
      <c r="F88" s="96">
        <f t="shared" si="10"/>
        <v>77.22</v>
      </c>
      <c r="G88" s="110">
        <f t="shared" si="11"/>
        <v>77.22</v>
      </c>
      <c r="H88" s="87" t="s">
        <v>146</v>
      </c>
      <c r="I88" s="89">
        <f t="shared" si="12"/>
        <v>84.942000000000007</v>
      </c>
      <c r="J88" s="252">
        <f t="shared" si="13"/>
        <v>84.942000000000007</v>
      </c>
      <c r="K88" s="90"/>
      <c r="L88" s="90"/>
    </row>
    <row r="89" spans="1:18" ht="15">
      <c r="A89" s="277" t="str">
        <f t="shared" si="9"/>
        <v>CS07-CS08</v>
      </c>
      <c r="B89" s="96">
        <f t="shared" si="14"/>
        <v>13.71</v>
      </c>
      <c r="C89" s="98">
        <f>'2Sheet1'!K40</f>
        <v>2.7249999999999996</v>
      </c>
      <c r="D89" s="98"/>
      <c r="E89" s="99"/>
      <c r="F89" s="96">
        <f t="shared" si="10"/>
        <v>37.359749999999998</v>
      </c>
      <c r="G89" s="110">
        <f t="shared" si="11"/>
        <v>37.359749999999998</v>
      </c>
      <c r="H89" s="87" t="s">
        <v>146</v>
      </c>
      <c r="I89" s="89">
        <f t="shared" si="12"/>
        <v>41.095725000000002</v>
      </c>
      <c r="J89" s="252">
        <f t="shared" si="13"/>
        <v>41.095725000000002</v>
      </c>
      <c r="K89" s="90"/>
      <c r="L89" s="90"/>
    </row>
    <row r="90" spans="1:18" ht="15">
      <c r="A90" s="277" t="str">
        <f t="shared" si="9"/>
        <v>CS08~</v>
      </c>
      <c r="B90" s="96">
        <f t="shared" si="14"/>
        <v>20.440000000000001</v>
      </c>
      <c r="C90" s="98">
        <f>'2Sheet1'!K41</f>
        <v>2.65</v>
      </c>
      <c r="D90" s="98"/>
      <c r="E90" s="99"/>
      <c r="F90" s="96">
        <f t="shared" si="10"/>
        <v>54.166000000000004</v>
      </c>
      <c r="G90" s="110">
        <f t="shared" si="11"/>
        <v>54.166000000000004</v>
      </c>
      <c r="H90" s="87" t="s">
        <v>146</v>
      </c>
      <c r="I90" s="89">
        <f t="shared" si="12"/>
        <v>59.582600000000006</v>
      </c>
      <c r="J90" s="252">
        <f t="shared" si="13"/>
        <v>59.582600000000006</v>
      </c>
      <c r="K90" s="90"/>
      <c r="L90" s="90"/>
    </row>
    <row r="91" spans="1:18" ht="15">
      <c r="A91" s="276"/>
      <c r="B91" s="96"/>
      <c r="C91" s="98"/>
      <c r="D91" s="98"/>
      <c r="E91" s="99"/>
      <c r="F91" s="96"/>
      <c r="G91" s="99"/>
      <c r="H91" s="99"/>
      <c r="I91" s="89"/>
      <c r="J91" s="253">
        <f>SUM(J73:J90)</f>
        <v>1218.04232</v>
      </c>
      <c r="K91" s="90"/>
      <c r="L91" s="90"/>
    </row>
    <row r="92" spans="1:18" ht="15">
      <c r="A92" s="276"/>
      <c r="B92" s="96"/>
      <c r="C92" s="98"/>
      <c r="D92" s="98"/>
      <c r="E92" s="99"/>
      <c r="F92" s="96"/>
      <c r="G92" s="99"/>
      <c r="H92" s="99"/>
      <c r="I92" s="89"/>
      <c r="J92" s="109"/>
      <c r="K92" s="90"/>
      <c r="L92" s="90"/>
    </row>
    <row r="93" spans="1:18" ht="15">
      <c r="A93" s="95"/>
      <c r="B93" s="96"/>
      <c r="C93" s="98"/>
      <c r="D93" s="98"/>
      <c r="E93" s="99"/>
      <c r="F93" s="96"/>
      <c r="G93" s="99"/>
      <c r="H93" s="99"/>
      <c r="I93" s="89"/>
      <c r="J93" s="109"/>
      <c r="K93" s="90"/>
      <c r="L93" s="90"/>
    </row>
    <row r="94" spans="1:18" ht="15">
      <c r="A94" s="654" t="s">
        <v>156</v>
      </c>
      <c r="B94" s="655"/>
      <c r="C94" s="655"/>
      <c r="D94" s="655"/>
      <c r="E94" s="655"/>
      <c r="F94" s="655"/>
      <c r="G94" s="655"/>
      <c r="H94" s="655"/>
      <c r="I94" s="655"/>
      <c r="J94" s="674"/>
      <c r="K94" s="90"/>
      <c r="L94" s="90"/>
    </row>
    <row r="95" spans="1:18" ht="15">
      <c r="A95" s="106" t="s">
        <v>155</v>
      </c>
      <c r="B95" s="86"/>
      <c r="C95" s="88"/>
      <c r="D95" s="88"/>
      <c r="E95" s="87"/>
      <c r="F95" s="86"/>
      <c r="G95" s="87"/>
      <c r="H95" s="87"/>
      <c r="I95" s="89"/>
      <c r="J95" s="89"/>
      <c r="K95" s="90"/>
      <c r="L95" s="90"/>
    </row>
    <row r="96" spans="1:18" ht="15">
      <c r="A96" s="279" t="str">
        <f>A72</f>
        <v>Gabion Wall Type 2</v>
      </c>
      <c r="B96" s="91"/>
      <c r="C96" s="137"/>
      <c r="D96" s="88"/>
      <c r="E96" s="87"/>
      <c r="F96" s="281"/>
      <c r="G96" s="110"/>
      <c r="H96" s="87"/>
      <c r="I96" s="89"/>
      <c r="J96" s="120"/>
      <c r="K96" s="90"/>
      <c r="L96" s="90"/>
      <c r="P96" s="1"/>
      <c r="Q96" s="1"/>
      <c r="R96" s="1"/>
    </row>
    <row r="97" spans="1:18" ht="15">
      <c r="A97" s="279" t="str">
        <f t="shared" ref="A97:B114" si="15">A73</f>
        <v>~CS01</v>
      </c>
      <c r="B97" s="91">
        <f>B73</f>
        <v>67.3</v>
      </c>
      <c r="C97" s="137">
        <f>'2Sheet1'!L20</f>
        <v>6.47</v>
      </c>
      <c r="D97" s="88"/>
      <c r="E97" s="87"/>
      <c r="F97" s="96">
        <f>PRODUCT(B97:E97)</f>
        <v>435.43099999999998</v>
      </c>
      <c r="G97" s="110">
        <f>F97</f>
        <v>435.43099999999998</v>
      </c>
      <c r="H97" s="87" t="s">
        <v>146</v>
      </c>
      <c r="I97" s="89">
        <f>G97*1.1</f>
        <v>478.97410000000002</v>
      </c>
      <c r="J97" s="252">
        <f>I97</f>
        <v>478.97410000000002</v>
      </c>
      <c r="K97" s="90"/>
      <c r="L97" s="90"/>
      <c r="P97" s="1"/>
      <c r="Q97" s="1"/>
      <c r="R97" s="1"/>
    </row>
    <row r="98" spans="1:18" ht="15">
      <c r="A98" s="279" t="str">
        <f t="shared" si="15"/>
        <v>CS01-CS02</v>
      </c>
      <c r="B98" s="91">
        <f t="shared" si="15"/>
        <v>15.8</v>
      </c>
      <c r="C98" s="137">
        <f>'2Sheet1'!L21</f>
        <v>5.96</v>
      </c>
      <c r="D98" s="88"/>
      <c r="E98" s="87"/>
      <c r="F98" s="96">
        <f t="shared" ref="F98:F114" si="16">PRODUCT(B98:E98)</f>
        <v>94.168000000000006</v>
      </c>
      <c r="G98" s="110">
        <f t="shared" ref="G98:G114" si="17">F98</f>
        <v>94.168000000000006</v>
      </c>
      <c r="H98" s="135" t="s">
        <v>146</v>
      </c>
      <c r="I98" s="89">
        <f t="shared" ref="I98:I114" si="18">G98*1.1</f>
        <v>103.58480000000002</v>
      </c>
      <c r="J98" s="252">
        <f t="shared" ref="J98:J114" si="19">I98</f>
        <v>103.58480000000002</v>
      </c>
      <c r="K98" s="90"/>
      <c r="L98" s="90"/>
      <c r="P98" s="1"/>
      <c r="Q98" s="1"/>
      <c r="R98" s="1"/>
    </row>
    <row r="99" spans="1:18" ht="15">
      <c r="A99" s="279" t="str">
        <f t="shared" si="15"/>
        <v>CS02-CS03</v>
      </c>
      <c r="B99" s="91">
        <f t="shared" si="15"/>
        <v>13.1</v>
      </c>
      <c r="C99" s="137">
        <f>'2Sheet1'!L22</f>
        <v>5.4</v>
      </c>
      <c r="D99" s="88"/>
      <c r="E99" s="87"/>
      <c r="F99" s="96">
        <f t="shared" si="16"/>
        <v>70.740000000000009</v>
      </c>
      <c r="G99" s="110">
        <f t="shared" si="17"/>
        <v>70.740000000000009</v>
      </c>
      <c r="H99" s="87" t="s">
        <v>146</v>
      </c>
      <c r="I99" s="89">
        <f t="shared" si="18"/>
        <v>77.814000000000021</v>
      </c>
      <c r="J99" s="252">
        <f t="shared" si="19"/>
        <v>77.814000000000021</v>
      </c>
      <c r="K99" s="90"/>
      <c r="L99" s="90"/>
      <c r="P99" s="1"/>
      <c r="Q99" s="1"/>
      <c r="R99" s="1"/>
    </row>
    <row r="100" spans="1:18" ht="15">
      <c r="A100" s="279" t="str">
        <f t="shared" si="15"/>
        <v>CS03~</v>
      </c>
      <c r="B100" s="91">
        <f t="shared" si="15"/>
        <v>13.43</v>
      </c>
      <c r="C100" s="137">
        <f>'2Sheet1'!L23</f>
        <v>5.35</v>
      </c>
      <c r="D100" s="88"/>
      <c r="E100" s="87"/>
      <c r="F100" s="96">
        <f t="shared" si="16"/>
        <v>71.850499999999997</v>
      </c>
      <c r="G100" s="110">
        <f t="shared" si="17"/>
        <v>71.850499999999997</v>
      </c>
      <c r="H100" s="135" t="s">
        <v>146</v>
      </c>
      <c r="I100" s="89">
        <f t="shared" si="18"/>
        <v>79.035550000000001</v>
      </c>
      <c r="J100" s="252">
        <f t="shared" si="19"/>
        <v>79.035550000000001</v>
      </c>
      <c r="K100" s="90"/>
      <c r="L100" s="90"/>
      <c r="P100" s="1"/>
      <c r="Q100" s="1"/>
      <c r="R100" s="1"/>
    </row>
    <row r="101" spans="1:18" ht="15">
      <c r="A101" s="279"/>
      <c r="B101" s="91"/>
      <c r="C101" s="137"/>
      <c r="D101" s="88"/>
      <c r="E101" s="87"/>
      <c r="F101" s="281"/>
      <c r="G101" s="110"/>
      <c r="H101" s="87"/>
      <c r="I101" s="89"/>
      <c r="J101" s="120"/>
      <c r="K101" s="90"/>
      <c r="L101" s="90"/>
      <c r="P101" s="1"/>
      <c r="Q101" s="1"/>
      <c r="R101" s="1"/>
    </row>
    <row r="102" spans="1:18" ht="15">
      <c r="A102" s="279" t="str">
        <f t="shared" si="15"/>
        <v>CS07</v>
      </c>
      <c r="B102" s="91">
        <f t="shared" ref="B102:B114" si="20">B78</f>
        <v>9.6</v>
      </c>
      <c r="C102" s="137">
        <f>'2Sheet1'!L25</f>
        <v>6.1</v>
      </c>
      <c r="D102" s="88"/>
      <c r="E102" s="87"/>
      <c r="F102" s="96">
        <f t="shared" si="16"/>
        <v>58.559999999999995</v>
      </c>
      <c r="G102" s="110">
        <f t="shared" si="17"/>
        <v>58.559999999999995</v>
      </c>
      <c r="H102" s="135" t="s">
        <v>146</v>
      </c>
      <c r="I102" s="89">
        <f t="shared" si="18"/>
        <v>64.415999999999997</v>
      </c>
      <c r="J102" s="252">
        <f t="shared" si="19"/>
        <v>64.415999999999997</v>
      </c>
      <c r="K102" s="90"/>
      <c r="L102" s="90"/>
      <c r="P102" s="1"/>
      <c r="Q102" s="1"/>
      <c r="R102" s="1"/>
    </row>
    <row r="103" spans="1:18" ht="15">
      <c r="A103" s="279"/>
      <c r="B103" s="91"/>
      <c r="C103" s="137"/>
      <c r="D103" s="88"/>
      <c r="E103" s="87"/>
      <c r="F103" s="281"/>
      <c r="G103" s="110"/>
      <c r="H103" s="87" t="s">
        <v>146</v>
      </c>
      <c r="I103" s="89"/>
      <c r="J103" s="120"/>
      <c r="K103" s="90"/>
      <c r="L103" s="90"/>
      <c r="P103" s="1"/>
      <c r="Q103" s="1"/>
      <c r="R103" s="1"/>
    </row>
    <row r="104" spans="1:18" ht="15">
      <c r="A104" s="279" t="str">
        <f t="shared" si="15"/>
        <v>Gabion Wall Type 3</v>
      </c>
      <c r="B104" s="91"/>
      <c r="C104" s="137"/>
      <c r="D104" s="88"/>
      <c r="E104" s="87"/>
      <c r="F104" s="281"/>
      <c r="G104" s="110"/>
      <c r="H104" s="135" t="s">
        <v>146</v>
      </c>
      <c r="I104" s="89"/>
      <c r="J104" s="120"/>
      <c r="K104" s="90"/>
      <c r="L104" s="90"/>
      <c r="P104" s="1"/>
      <c r="Q104" s="1"/>
      <c r="R104" s="1"/>
    </row>
    <row r="105" spans="1:18" ht="15">
      <c r="A105" s="279" t="str">
        <f t="shared" si="15"/>
        <v>~CS05</v>
      </c>
      <c r="B105" s="91">
        <f t="shared" si="20"/>
        <v>1.8</v>
      </c>
      <c r="C105" s="137">
        <f>'2Sheet1'!L29</f>
        <v>13.25</v>
      </c>
      <c r="D105" s="88"/>
      <c r="E105" s="87"/>
      <c r="F105" s="96">
        <f t="shared" si="16"/>
        <v>23.85</v>
      </c>
      <c r="G105" s="110">
        <f t="shared" si="17"/>
        <v>23.85</v>
      </c>
      <c r="H105" s="87" t="s">
        <v>146</v>
      </c>
      <c r="I105" s="89">
        <f t="shared" si="18"/>
        <v>26.235000000000003</v>
      </c>
      <c r="J105" s="252">
        <f t="shared" si="19"/>
        <v>26.235000000000003</v>
      </c>
      <c r="K105" s="90"/>
      <c r="L105" s="90"/>
      <c r="P105" s="1"/>
      <c r="Q105" s="1"/>
      <c r="R105" s="1"/>
    </row>
    <row r="106" spans="1:18" ht="15">
      <c r="A106" s="279" t="str">
        <f t="shared" si="15"/>
        <v>CS05-CS06</v>
      </c>
      <c r="B106" s="91">
        <f t="shared" si="20"/>
        <v>16.55</v>
      </c>
      <c r="C106" s="137">
        <f>'2Sheet1'!L30</f>
        <v>12.085000000000001</v>
      </c>
      <c r="D106" s="88"/>
      <c r="E106" s="87"/>
      <c r="F106" s="96">
        <f t="shared" si="16"/>
        <v>200.00675000000001</v>
      </c>
      <c r="G106" s="110">
        <f t="shared" si="17"/>
        <v>200.00675000000001</v>
      </c>
      <c r="H106" s="135" t="s">
        <v>146</v>
      </c>
      <c r="I106" s="89">
        <f t="shared" si="18"/>
        <v>220.00742500000004</v>
      </c>
      <c r="J106" s="252">
        <f t="shared" si="19"/>
        <v>220.00742500000004</v>
      </c>
      <c r="K106" s="90"/>
      <c r="L106" s="90"/>
      <c r="P106" s="1"/>
      <c r="Q106" s="1"/>
      <c r="R106" s="1"/>
    </row>
    <row r="107" spans="1:18" ht="15">
      <c r="A107" s="279" t="str">
        <f t="shared" si="15"/>
        <v>CS06~</v>
      </c>
      <c r="B107" s="91">
        <f t="shared" si="20"/>
        <v>13.12</v>
      </c>
      <c r="C107" s="137">
        <f>'2Sheet1'!L31</f>
        <v>10.92</v>
      </c>
      <c r="D107" s="88"/>
      <c r="E107" s="87"/>
      <c r="F107" s="96">
        <f t="shared" si="16"/>
        <v>143.2704</v>
      </c>
      <c r="G107" s="110">
        <f t="shared" si="17"/>
        <v>143.2704</v>
      </c>
      <c r="H107" s="87" t="s">
        <v>146</v>
      </c>
      <c r="I107" s="89">
        <f t="shared" si="18"/>
        <v>157.59744000000001</v>
      </c>
      <c r="J107" s="252">
        <f t="shared" si="19"/>
        <v>157.59744000000001</v>
      </c>
      <c r="K107" s="90"/>
      <c r="L107" s="90"/>
      <c r="P107" s="1"/>
      <c r="Q107" s="1"/>
      <c r="R107" s="1"/>
    </row>
    <row r="108" spans="1:18" ht="15">
      <c r="A108" s="279"/>
      <c r="B108" s="91"/>
      <c r="C108" s="137"/>
      <c r="D108" s="88"/>
      <c r="E108" s="87"/>
      <c r="F108" s="281"/>
      <c r="G108" s="110"/>
      <c r="H108" s="135"/>
      <c r="I108" s="89"/>
      <c r="J108" s="120"/>
      <c r="K108" s="90"/>
      <c r="L108" s="90"/>
      <c r="P108" s="1"/>
      <c r="Q108" s="1"/>
      <c r="R108" s="1"/>
    </row>
    <row r="109" spans="1:18" ht="15">
      <c r="A109" s="279" t="str">
        <f t="shared" si="15"/>
        <v>Gabion Wall Type 5</v>
      </c>
      <c r="B109" s="91"/>
      <c r="C109" s="137"/>
      <c r="D109" s="88"/>
      <c r="E109" s="87"/>
      <c r="F109" s="281"/>
      <c r="G109" s="110"/>
      <c r="H109" s="87"/>
      <c r="I109" s="89"/>
      <c r="J109" s="120"/>
      <c r="K109" s="90"/>
      <c r="L109" s="90"/>
      <c r="P109" s="1"/>
      <c r="Q109" s="1"/>
      <c r="R109" s="1"/>
    </row>
    <row r="110" spans="1:18" ht="15">
      <c r="A110" s="279" t="str">
        <f t="shared" si="15"/>
        <v>~CS05</v>
      </c>
      <c r="B110" s="91">
        <f t="shared" si="20"/>
        <v>13.12</v>
      </c>
      <c r="C110" s="137">
        <f>'2Sheet1'!L37</f>
        <v>2.72</v>
      </c>
      <c r="D110" s="88"/>
      <c r="E110" s="87"/>
      <c r="F110" s="96">
        <f t="shared" si="16"/>
        <v>35.686399999999999</v>
      </c>
      <c r="G110" s="110">
        <f t="shared" si="17"/>
        <v>35.686399999999999</v>
      </c>
      <c r="H110" s="135" t="s">
        <v>146</v>
      </c>
      <c r="I110" s="89">
        <f t="shared" si="18"/>
        <v>39.255040000000001</v>
      </c>
      <c r="J110" s="252">
        <f t="shared" si="19"/>
        <v>39.255040000000001</v>
      </c>
      <c r="K110" s="90"/>
      <c r="L110" s="90"/>
      <c r="P110" s="1"/>
      <c r="Q110" s="1"/>
      <c r="R110" s="1"/>
    </row>
    <row r="111" spans="1:18" ht="15">
      <c r="A111" s="279" t="str">
        <f t="shared" si="15"/>
        <v>CS05-CS06</v>
      </c>
      <c r="B111" s="91">
        <f t="shared" si="20"/>
        <v>17.170000000000002</v>
      </c>
      <c r="C111" s="137">
        <f>'2Sheet1'!L38</f>
        <v>2.8849999999999998</v>
      </c>
      <c r="D111" s="88"/>
      <c r="E111" s="87"/>
      <c r="F111" s="96">
        <f t="shared" si="16"/>
        <v>49.535450000000004</v>
      </c>
      <c r="G111" s="110">
        <f t="shared" si="17"/>
        <v>49.535450000000004</v>
      </c>
      <c r="H111" s="87" t="s">
        <v>146</v>
      </c>
      <c r="I111" s="89">
        <f t="shared" si="18"/>
        <v>54.48899500000001</v>
      </c>
      <c r="J111" s="252">
        <f t="shared" si="19"/>
        <v>54.48899500000001</v>
      </c>
      <c r="K111" s="90"/>
      <c r="L111" s="90"/>
      <c r="P111" s="1"/>
      <c r="Q111" s="1"/>
      <c r="R111" s="1"/>
    </row>
    <row r="112" spans="1:18" ht="15">
      <c r="A112" s="279" t="str">
        <f t="shared" si="15"/>
        <v>CS06-CS07</v>
      </c>
      <c r="B112" s="91">
        <f t="shared" si="20"/>
        <v>22</v>
      </c>
      <c r="C112" s="137">
        <f>'2Sheet1'!L39</f>
        <v>2.6549999999999998</v>
      </c>
      <c r="D112" s="88"/>
      <c r="E112" s="87"/>
      <c r="F112" s="96">
        <f t="shared" si="16"/>
        <v>58.41</v>
      </c>
      <c r="G112" s="110">
        <f t="shared" si="17"/>
        <v>58.41</v>
      </c>
      <c r="H112" s="135" t="s">
        <v>146</v>
      </c>
      <c r="I112" s="89">
        <f t="shared" si="18"/>
        <v>64.251000000000005</v>
      </c>
      <c r="J112" s="252">
        <f t="shared" si="19"/>
        <v>64.251000000000005</v>
      </c>
      <c r="K112" s="90"/>
      <c r="L112" s="90"/>
      <c r="P112" s="1"/>
      <c r="Q112" s="1"/>
      <c r="R112" s="1"/>
    </row>
    <row r="113" spans="1:18" ht="15">
      <c r="A113" s="279" t="str">
        <f t="shared" si="15"/>
        <v>CS07-CS08</v>
      </c>
      <c r="B113" s="91">
        <f t="shared" si="20"/>
        <v>13.71</v>
      </c>
      <c r="C113" s="137">
        <f>'2Sheet1'!L40</f>
        <v>2.71</v>
      </c>
      <c r="D113" s="88"/>
      <c r="E113" s="87"/>
      <c r="F113" s="96">
        <f t="shared" si="16"/>
        <v>37.1541</v>
      </c>
      <c r="G113" s="110">
        <f t="shared" si="17"/>
        <v>37.1541</v>
      </c>
      <c r="H113" s="87" t="s">
        <v>146</v>
      </c>
      <c r="I113" s="89">
        <f t="shared" si="18"/>
        <v>40.869510000000005</v>
      </c>
      <c r="J113" s="252">
        <f t="shared" si="19"/>
        <v>40.869510000000005</v>
      </c>
      <c r="K113" s="90"/>
      <c r="L113" s="90"/>
      <c r="P113" s="243"/>
      <c r="Q113" s="1"/>
      <c r="R113" s="1"/>
    </row>
    <row r="114" spans="1:18" ht="15">
      <c r="A114" s="279" t="str">
        <f t="shared" si="15"/>
        <v>CS08~</v>
      </c>
      <c r="B114" s="91">
        <f t="shared" si="20"/>
        <v>20.440000000000001</v>
      </c>
      <c r="C114" s="137">
        <f>'2Sheet1'!L41</f>
        <v>3.16</v>
      </c>
      <c r="D114" s="88"/>
      <c r="E114" s="87"/>
      <c r="F114" s="96">
        <f t="shared" si="16"/>
        <v>64.590400000000002</v>
      </c>
      <c r="G114" s="110">
        <f t="shared" si="17"/>
        <v>64.590400000000002</v>
      </c>
      <c r="H114" s="135" t="s">
        <v>146</v>
      </c>
      <c r="I114" s="89">
        <f t="shared" si="18"/>
        <v>71.049440000000004</v>
      </c>
      <c r="J114" s="252">
        <f t="shared" si="19"/>
        <v>71.049440000000004</v>
      </c>
      <c r="K114" s="90"/>
      <c r="L114" s="90"/>
      <c r="P114" s="243"/>
      <c r="Q114" s="1"/>
      <c r="R114" s="1"/>
    </row>
    <row r="115" spans="1:18" ht="15">
      <c r="A115" s="280"/>
      <c r="B115" s="96"/>
      <c r="C115" s="88"/>
      <c r="D115" s="88"/>
      <c r="E115" s="87"/>
      <c r="F115" s="281"/>
      <c r="G115" s="110"/>
      <c r="H115" s="135"/>
      <c r="I115" s="89"/>
      <c r="J115" s="253">
        <f>SUM(J97:J114)</f>
        <v>1477.5783000000001</v>
      </c>
      <c r="K115" s="90"/>
      <c r="L115" s="90"/>
      <c r="P115" s="243"/>
      <c r="Q115" s="1"/>
      <c r="R115" s="1"/>
    </row>
    <row r="116" spans="1:18" ht="15">
      <c r="A116" s="278"/>
      <c r="B116" s="130"/>
      <c r="C116" s="88"/>
      <c r="D116" s="88"/>
      <c r="E116" s="87"/>
      <c r="F116" s="281"/>
      <c r="G116" s="110"/>
      <c r="H116" s="87"/>
      <c r="I116" s="89"/>
      <c r="J116" s="89"/>
      <c r="K116" s="90"/>
      <c r="L116" s="90"/>
      <c r="P116" s="243"/>
      <c r="Q116" s="1"/>
      <c r="R116" s="1"/>
    </row>
    <row r="117" spans="1:18" ht="15">
      <c r="A117" s="659"/>
      <c r="B117" s="660"/>
      <c r="C117" s="660"/>
      <c r="D117" s="660"/>
      <c r="E117" s="660"/>
      <c r="F117" s="660"/>
      <c r="G117" s="660"/>
      <c r="H117" s="660"/>
      <c r="I117" s="660"/>
      <c r="J117" s="661"/>
      <c r="L117" s="90"/>
      <c r="P117" s="1"/>
      <c r="Q117" s="1"/>
      <c r="R117" s="1"/>
    </row>
    <row r="118" spans="1:18" ht="15">
      <c r="A118" s="656" t="s">
        <v>157</v>
      </c>
      <c r="B118" s="657"/>
      <c r="C118" s="657"/>
      <c r="D118" s="657"/>
      <c r="E118" s="657"/>
      <c r="F118" s="657"/>
      <c r="G118" s="657"/>
      <c r="H118" s="657"/>
      <c r="I118" s="657"/>
      <c r="J118" s="658"/>
      <c r="L118" s="90"/>
    </row>
    <row r="119" spans="1:18" ht="15">
      <c r="A119" s="651"/>
      <c r="B119" s="652"/>
      <c r="C119" s="652"/>
      <c r="D119" s="652"/>
      <c r="E119" s="652"/>
      <c r="F119" s="653"/>
      <c r="G119" s="83"/>
      <c r="H119" s="84"/>
      <c r="I119" s="83"/>
      <c r="J119" s="83"/>
    </row>
    <row r="120" spans="1:18" ht="15">
      <c r="A120" s="85"/>
      <c r="B120" s="91"/>
      <c r="C120" s="107"/>
      <c r="D120" s="111"/>
      <c r="E120" s="112"/>
      <c r="F120" s="91"/>
      <c r="G120" s="113"/>
      <c r="H120" s="108"/>
      <c r="I120" s="89"/>
      <c r="J120" s="109"/>
      <c r="L120" s="114"/>
    </row>
    <row r="121" spans="1:18" s="81" customFormat="1" ht="30" customHeight="1">
      <c r="A121" s="95"/>
      <c r="B121" s="115"/>
      <c r="C121" s="116"/>
      <c r="D121" s="111"/>
      <c r="E121" s="112"/>
      <c r="F121" s="117"/>
      <c r="G121" s="118"/>
      <c r="H121" s="87"/>
      <c r="I121" s="119"/>
      <c r="J121" s="119"/>
    </row>
    <row r="122" spans="1:18" ht="15">
      <c r="A122" s="651"/>
      <c r="B122" s="652"/>
      <c r="C122" s="652"/>
      <c r="D122" s="652"/>
      <c r="E122" s="652"/>
      <c r="F122" s="653"/>
      <c r="G122" s="83"/>
      <c r="H122" s="84"/>
      <c r="I122" s="83"/>
      <c r="J122" s="83"/>
    </row>
    <row r="123" spans="1:18" ht="15">
      <c r="A123" s="656" t="s">
        <v>320</v>
      </c>
      <c r="B123" s="657"/>
      <c r="C123" s="657"/>
      <c r="D123" s="657"/>
      <c r="E123" s="657"/>
      <c r="F123" s="657"/>
      <c r="G123" s="657"/>
      <c r="H123" s="657"/>
      <c r="I123" s="657"/>
      <c r="J123" s="658"/>
      <c r="L123" s="90"/>
    </row>
    <row r="124" spans="1:18" ht="15">
      <c r="A124" s="268" t="s">
        <v>341</v>
      </c>
      <c r="B124" s="86"/>
      <c r="C124" s="88"/>
      <c r="D124" s="88"/>
      <c r="E124" s="87"/>
      <c r="F124" s="86"/>
      <c r="G124" s="87"/>
      <c r="H124" s="87"/>
      <c r="I124" s="89"/>
      <c r="J124" s="89"/>
      <c r="L124" s="90"/>
    </row>
    <row r="125" spans="1:18" ht="15">
      <c r="A125" s="95" t="s">
        <v>8</v>
      </c>
      <c r="B125" s="96">
        <f>'2Sheet1'!$C$12</f>
        <v>155.375</v>
      </c>
      <c r="C125" s="88">
        <v>4.5</v>
      </c>
      <c r="D125" s="88"/>
      <c r="E125" s="87"/>
      <c r="F125" s="96">
        <f>PRODUCT(B125:E125)</f>
        <v>699.1875</v>
      </c>
      <c r="G125" s="110">
        <f>F125</f>
        <v>699.1875</v>
      </c>
      <c r="H125" s="87" t="s">
        <v>146</v>
      </c>
      <c r="I125" s="89">
        <f>G125*1.1</f>
        <v>769.10625000000005</v>
      </c>
      <c r="J125" s="270">
        <f>I125</f>
        <v>769.10625000000005</v>
      </c>
      <c r="L125" s="90"/>
    </row>
    <row r="126" spans="1:18" ht="15">
      <c r="A126" s="95" t="s">
        <v>308</v>
      </c>
      <c r="B126" s="96">
        <f>'2Sheet1'!$C$12</f>
        <v>155.375</v>
      </c>
      <c r="C126" s="88">
        <v>1</v>
      </c>
      <c r="D126" s="88"/>
      <c r="E126" s="87"/>
      <c r="F126" s="96">
        <f>PRODUCT(B126:E126)</f>
        <v>155.375</v>
      </c>
      <c r="G126" s="110">
        <f>F126</f>
        <v>155.375</v>
      </c>
      <c r="H126" s="87" t="s">
        <v>146</v>
      </c>
      <c r="I126" s="89">
        <f>G126*1.1</f>
        <v>170.91250000000002</v>
      </c>
      <c r="J126" s="270">
        <f>I126</f>
        <v>170.91250000000002</v>
      </c>
      <c r="L126" s="90"/>
    </row>
    <row r="127" spans="1:18" ht="15">
      <c r="A127" s="95" t="s">
        <v>311</v>
      </c>
      <c r="B127" s="96">
        <f>'2Sheet1'!$C$12</f>
        <v>155.375</v>
      </c>
      <c r="C127" s="88">
        <v>8.1999999999999993</v>
      </c>
      <c r="D127" s="88"/>
      <c r="E127" s="87"/>
      <c r="F127" s="96">
        <f>PRODUCT(B127:E127)</f>
        <v>1274.0749999999998</v>
      </c>
      <c r="G127" s="110">
        <f>F127</f>
        <v>1274.0749999999998</v>
      </c>
      <c r="H127" s="87" t="s">
        <v>146</v>
      </c>
      <c r="I127" s="89">
        <f>G127*1.1</f>
        <v>1401.4824999999998</v>
      </c>
      <c r="J127" s="270">
        <f>I127</f>
        <v>1401.4824999999998</v>
      </c>
      <c r="L127" s="90"/>
    </row>
    <row r="128" spans="1:18" ht="15">
      <c r="A128" s="92"/>
      <c r="B128" s="86"/>
      <c r="C128" s="88"/>
      <c r="D128" s="88"/>
      <c r="E128" s="87"/>
      <c r="F128" s="96"/>
      <c r="G128" s="99"/>
      <c r="H128" s="99"/>
      <c r="I128" s="89"/>
      <c r="J128" s="109"/>
      <c r="L128" s="90"/>
    </row>
    <row r="129" spans="1:12" ht="15">
      <c r="A129" s="269" t="s">
        <v>342</v>
      </c>
      <c r="B129" s="96"/>
      <c r="C129" s="88"/>
      <c r="D129" s="88"/>
      <c r="E129" s="87"/>
      <c r="F129" s="96"/>
      <c r="G129" s="110"/>
      <c r="H129" s="87"/>
      <c r="I129" s="89"/>
      <c r="J129" s="94"/>
      <c r="L129" s="90"/>
    </row>
    <row r="130" spans="1:12" ht="15">
      <c r="A130" s="95" t="s">
        <v>8</v>
      </c>
      <c r="B130" s="96">
        <f>'2Sheet1'!$C$18</f>
        <v>10.395</v>
      </c>
      <c r="C130" s="88">
        <v>8.4</v>
      </c>
      <c r="D130" s="88"/>
      <c r="E130" s="87"/>
      <c r="F130" s="96">
        <f>PRODUCT(B130:E130)</f>
        <v>87.317999999999998</v>
      </c>
      <c r="G130" s="110">
        <f>F130</f>
        <v>87.317999999999998</v>
      </c>
      <c r="H130" s="87" t="s">
        <v>146</v>
      </c>
      <c r="I130" s="89">
        <f>G130*1.1</f>
        <v>96.049800000000005</v>
      </c>
      <c r="J130" s="270">
        <f>I130</f>
        <v>96.049800000000005</v>
      </c>
      <c r="L130" s="90"/>
    </row>
    <row r="131" spans="1:12" ht="15">
      <c r="A131" s="95" t="s">
        <v>308</v>
      </c>
      <c r="B131" s="96">
        <f>'2Sheet1'!$C$18</f>
        <v>10.395</v>
      </c>
      <c r="C131" s="88">
        <v>1.75</v>
      </c>
      <c r="D131" s="88"/>
      <c r="E131" s="87"/>
      <c r="F131" s="96">
        <f>PRODUCT(B131:E131)</f>
        <v>18.19125</v>
      </c>
      <c r="G131" s="110">
        <f>F131</f>
        <v>18.19125</v>
      </c>
      <c r="H131" s="87" t="s">
        <v>146</v>
      </c>
      <c r="I131" s="89">
        <f>G131*1.1</f>
        <v>20.010375000000003</v>
      </c>
      <c r="J131" s="270">
        <f>I131</f>
        <v>20.010375000000003</v>
      </c>
      <c r="L131" s="90"/>
    </row>
    <row r="132" spans="1:12" ht="15">
      <c r="A132" s="95" t="s">
        <v>311</v>
      </c>
      <c r="B132" s="96">
        <f>'2Sheet1'!$C$18</f>
        <v>10.395</v>
      </c>
      <c r="C132" s="88">
        <v>11.2</v>
      </c>
      <c r="D132" s="88"/>
      <c r="E132" s="87"/>
      <c r="F132" s="96">
        <f>PRODUCT(B132:E132)</f>
        <v>116.42399999999999</v>
      </c>
      <c r="G132" s="110">
        <f>F132</f>
        <v>116.42399999999999</v>
      </c>
      <c r="H132" s="87" t="s">
        <v>146</v>
      </c>
      <c r="I132" s="89">
        <f>G132*1.1</f>
        <v>128.06640000000002</v>
      </c>
      <c r="J132" s="270">
        <f>I132</f>
        <v>128.06640000000002</v>
      </c>
      <c r="L132" s="90"/>
    </row>
    <row r="133" spans="1:12" ht="15">
      <c r="A133" s="92"/>
      <c r="B133" s="86"/>
      <c r="C133" s="88"/>
      <c r="D133" s="88"/>
      <c r="E133" s="87"/>
      <c r="F133" s="96"/>
      <c r="G133" s="99"/>
      <c r="H133" s="99"/>
      <c r="I133" s="89"/>
      <c r="J133" s="109"/>
      <c r="L133" s="90"/>
    </row>
    <row r="134" spans="1:12" ht="15">
      <c r="A134" s="269" t="s">
        <v>343</v>
      </c>
      <c r="B134" s="96"/>
      <c r="C134" s="88"/>
      <c r="D134" s="88"/>
      <c r="E134" s="87"/>
      <c r="F134" s="96"/>
      <c r="G134" s="110"/>
      <c r="H134" s="87"/>
      <c r="I134" s="89"/>
      <c r="J134" s="94"/>
      <c r="L134" s="90"/>
    </row>
    <row r="135" spans="1:12" ht="15">
      <c r="A135" s="95" t="s">
        <v>8</v>
      </c>
      <c r="B135" s="96">
        <f>'2Sheet1'!$C$24</f>
        <v>95.062000000000012</v>
      </c>
      <c r="C135" s="88">
        <v>2.5</v>
      </c>
      <c r="D135" s="88"/>
      <c r="E135" s="87"/>
      <c r="F135" s="96">
        <f>PRODUCT(B135:E135)</f>
        <v>237.65500000000003</v>
      </c>
      <c r="G135" s="110">
        <f>F135</f>
        <v>237.65500000000003</v>
      </c>
      <c r="H135" s="87" t="s">
        <v>146</v>
      </c>
      <c r="I135" s="89">
        <f>G135*1.1</f>
        <v>261.42050000000006</v>
      </c>
      <c r="J135" s="270">
        <f>I135</f>
        <v>261.42050000000006</v>
      </c>
      <c r="L135" s="90"/>
    </row>
    <row r="136" spans="1:12" ht="15">
      <c r="A136" s="95" t="s">
        <v>308</v>
      </c>
      <c r="B136" s="96">
        <f>'2Sheet1'!$C$24</f>
        <v>95.062000000000012</v>
      </c>
      <c r="C136" s="88">
        <v>0.82</v>
      </c>
      <c r="D136" s="88"/>
      <c r="E136" s="87"/>
      <c r="F136" s="96">
        <f>PRODUCT(B136:E136)</f>
        <v>77.950839999999999</v>
      </c>
      <c r="G136" s="110">
        <f>F136</f>
        <v>77.950839999999999</v>
      </c>
      <c r="H136" s="87" t="s">
        <v>146</v>
      </c>
      <c r="I136" s="89">
        <f>G136*1.1</f>
        <v>85.745924000000002</v>
      </c>
      <c r="J136" s="270">
        <f>I136</f>
        <v>85.745924000000002</v>
      </c>
      <c r="L136" s="90"/>
    </row>
    <row r="137" spans="1:12" ht="15">
      <c r="A137" s="95" t="s">
        <v>311</v>
      </c>
      <c r="B137" s="96">
        <f>'2Sheet1'!$C$24</f>
        <v>95.062000000000012</v>
      </c>
      <c r="C137" s="88">
        <v>5.95</v>
      </c>
      <c r="D137" s="88"/>
      <c r="E137" s="87"/>
      <c r="F137" s="96">
        <f>PRODUCT(B137:E137)</f>
        <v>565.61890000000005</v>
      </c>
      <c r="G137" s="110">
        <f>F137</f>
        <v>565.61890000000005</v>
      </c>
      <c r="H137" s="87" t="s">
        <v>146</v>
      </c>
      <c r="I137" s="89">
        <f>G137*1.1</f>
        <v>622.18079000000012</v>
      </c>
      <c r="J137" s="270">
        <f>I137</f>
        <v>622.18079000000012</v>
      </c>
      <c r="L137" s="90"/>
    </row>
    <row r="138" spans="1:12" ht="15">
      <c r="A138" s="92"/>
      <c r="B138" s="86"/>
      <c r="C138" s="88"/>
      <c r="D138" s="88"/>
      <c r="E138" s="87"/>
      <c r="F138" s="96"/>
      <c r="G138" s="99"/>
      <c r="H138" s="99"/>
      <c r="I138" s="89"/>
      <c r="J138" s="109"/>
      <c r="L138" s="90"/>
    </row>
    <row r="139" spans="1:12" ht="15">
      <c r="A139" s="95"/>
      <c r="B139" s="96"/>
      <c r="C139" s="88"/>
      <c r="D139" s="88"/>
      <c r="E139" s="87"/>
      <c r="F139" s="96"/>
      <c r="G139" s="110"/>
      <c r="H139" s="87"/>
      <c r="I139" s="89"/>
      <c r="J139" s="94"/>
      <c r="L139" s="90"/>
    </row>
    <row r="140" spans="1:12" ht="15">
      <c r="A140" s="95"/>
      <c r="B140" s="96"/>
      <c r="C140" s="88"/>
      <c r="D140" s="88"/>
      <c r="E140" s="87"/>
      <c r="F140" s="96"/>
      <c r="G140" s="110"/>
      <c r="H140" s="87"/>
      <c r="I140" s="89"/>
      <c r="J140" s="94"/>
      <c r="L140" s="90"/>
    </row>
    <row r="141" spans="1:12" ht="15">
      <c r="A141" s="95"/>
      <c r="B141" s="96"/>
      <c r="C141" s="88"/>
      <c r="D141" s="88"/>
      <c r="E141" s="87"/>
      <c r="F141" s="96"/>
      <c r="G141" s="110"/>
      <c r="H141" s="87"/>
      <c r="I141" s="89"/>
      <c r="J141" s="120"/>
      <c r="L141" s="90"/>
    </row>
    <row r="142" spans="1:12" ht="30">
      <c r="A142" s="121"/>
      <c r="B142" s="122" t="s">
        <v>158</v>
      </c>
      <c r="C142" s="122" t="s">
        <v>138</v>
      </c>
      <c r="D142" s="122" t="s">
        <v>1</v>
      </c>
      <c r="E142" s="123" t="s">
        <v>159</v>
      </c>
      <c r="F142" s="122" t="s">
        <v>160</v>
      </c>
      <c r="G142" s="122"/>
      <c r="H142" s="122"/>
      <c r="I142" s="122"/>
      <c r="J142" s="122"/>
      <c r="L142" s="114"/>
    </row>
    <row r="143" spans="1:12" ht="15">
      <c r="A143" s="651" t="s">
        <v>161</v>
      </c>
      <c r="B143" s="652"/>
      <c r="C143" s="652"/>
      <c r="D143" s="652"/>
      <c r="E143" s="652"/>
      <c r="F143" s="653"/>
      <c r="G143" s="83"/>
      <c r="H143" s="84"/>
      <c r="I143" s="83"/>
    </row>
    <row r="144" spans="1:12" ht="15">
      <c r="A144" s="124"/>
      <c r="B144" s="107"/>
      <c r="C144" s="108"/>
      <c r="D144" s="107"/>
      <c r="E144" s="108"/>
      <c r="F144" s="91"/>
      <c r="G144" s="111"/>
      <c r="H144" s="108"/>
      <c r="I144" s="111"/>
      <c r="J144" s="83"/>
      <c r="L144" s="114"/>
    </row>
    <row r="145" spans="1:12" ht="15">
      <c r="A145" s="124"/>
      <c r="B145" s="107"/>
      <c r="C145" s="108"/>
      <c r="D145" s="107"/>
      <c r="E145" s="108"/>
      <c r="F145" s="91"/>
      <c r="G145" s="111"/>
      <c r="H145" s="108"/>
      <c r="I145" s="111"/>
      <c r="J145" s="101"/>
      <c r="L145" s="114"/>
    </row>
    <row r="146" spans="1:12" ht="15">
      <c r="A146" s="651" t="s">
        <v>162</v>
      </c>
      <c r="B146" s="652"/>
      <c r="C146" s="652"/>
      <c r="D146" s="652"/>
      <c r="E146" s="652"/>
      <c r="F146" s="653"/>
      <c r="G146" s="83"/>
      <c r="H146" s="84"/>
      <c r="I146" s="83"/>
      <c r="J146" s="101"/>
    </row>
    <row r="147" spans="1:12" ht="15">
      <c r="A147" s="85"/>
      <c r="B147" s="91"/>
      <c r="C147" s="108"/>
      <c r="D147" s="107"/>
      <c r="E147" s="108"/>
      <c r="F147" s="91"/>
      <c r="G147" s="100"/>
      <c r="H147" s="108"/>
      <c r="I147" s="100"/>
      <c r="J147" s="83"/>
      <c r="L147" s="90"/>
    </row>
    <row r="148" spans="1:12" ht="15">
      <c r="A148" s="85"/>
      <c r="B148" s="91"/>
      <c r="C148" s="108"/>
      <c r="D148" s="107"/>
      <c r="E148" s="108"/>
      <c r="F148" s="91"/>
      <c r="G148" s="100"/>
      <c r="H148" s="108"/>
      <c r="I148" s="100"/>
      <c r="J148" s="101"/>
      <c r="L148" s="90"/>
    </row>
    <row r="149" spans="1:12" ht="24.9" customHeight="1">
      <c r="A149" s="651" t="s">
        <v>163</v>
      </c>
      <c r="B149" s="652"/>
      <c r="C149" s="652"/>
      <c r="D149" s="652"/>
      <c r="E149" s="652"/>
      <c r="F149" s="653"/>
      <c r="G149" s="83"/>
      <c r="H149" s="84"/>
      <c r="I149" s="83"/>
      <c r="J149" s="101"/>
    </row>
    <row r="150" spans="1:12" ht="15">
      <c r="A150" s="85"/>
      <c r="B150" s="125"/>
      <c r="C150" s="111"/>
      <c r="D150" s="111"/>
      <c r="E150" s="125"/>
      <c r="F150" s="91"/>
      <c r="G150" s="108"/>
      <c r="H150" s="108"/>
      <c r="I150" s="100"/>
      <c r="J150" s="83"/>
    </row>
    <row r="151" spans="1:12" ht="15">
      <c r="A151" s="85"/>
      <c r="B151" s="125"/>
      <c r="C151" s="111"/>
      <c r="D151" s="111"/>
      <c r="E151" s="125"/>
      <c r="F151" s="91"/>
      <c r="G151" s="108"/>
      <c r="H151" s="108"/>
      <c r="I151" s="100"/>
      <c r="J151" s="109"/>
      <c r="L151" s="90"/>
    </row>
    <row r="152" spans="1:12" ht="15">
      <c r="A152" s="232" t="s">
        <v>164</v>
      </c>
      <c r="B152" s="233"/>
      <c r="C152" s="233"/>
      <c r="D152" s="233"/>
      <c r="E152" s="233"/>
      <c r="F152" s="233"/>
      <c r="G152" s="233"/>
      <c r="H152" s="233"/>
      <c r="I152" s="233"/>
      <c r="J152" s="234"/>
      <c r="L152" s="114"/>
    </row>
    <row r="153" spans="1:12" ht="24.9" customHeight="1">
      <c r="A153" s="651"/>
      <c r="B153" s="652"/>
      <c r="C153" s="652"/>
      <c r="D153" s="652"/>
      <c r="E153" s="652"/>
      <c r="F153" s="653"/>
      <c r="G153" s="83"/>
      <c r="H153" s="84"/>
      <c r="I153" s="83"/>
    </row>
    <row r="154" spans="1:12" ht="15">
      <c r="A154" s="85"/>
      <c r="B154" s="125"/>
      <c r="C154" s="108"/>
      <c r="D154" s="107"/>
      <c r="E154" s="108"/>
      <c r="F154" s="91"/>
      <c r="G154" s="108"/>
      <c r="H154" s="108"/>
      <c r="I154" s="100"/>
      <c r="J154" s="83"/>
      <c r="L154" s="90"/>
    </row>
    <row r="155" spans="1:12" ht="15">
      <c r="A155" s="126"/>
      <c r="B155" s="127"/>
      <c r="C155" s="128"/>
      <c r="D155" s="129"/>
      <c r="E155" s="128"/>
      <c r="F155" s="130"/>
      <c r="G155" s="128"/>
      <c r="H155" s="128"/>
      <c r="I155" s="131"/>
      <c r="J155" s="131"/>
      <c r="L155" s="90"/>
    </row>
    <row r="156" spans="1:12" ht="12.75" customHeight="1">
      <c r="A156" s="235" t="s">
        <v>165</v>
      </c>
      <c r="B156" s="236"/>
      <c r="C156" s="236"/>
      <c r="D156" s="236"/>
      <c r="E156" s="236"/>
      <c r="F156" s="236"/>
      <c r="G156" s="236"/>
      <c r="H156" s="236"/>
      <c r="I156" s="236"/>
      <c r="J156" s="237"/>
      <c r="L156" s="90"/>
    </row>
    <row r="157" spans="1:12" ht="15">
      <c r="A157" s="654" t="s">
        <v>166</v>
      </c>
      <c r="B157" s="655"/>
      <c r="C157" s="655"/>
      <c r="D157" s="655"/>
      <c r="E157" s="655"/>
      <c r="F157" s="655"/>
      <c r="G157" s="655"/>
      <c r="H157" s="655"/>
      <c r="I157" s="132"/>
      <c r="J157" s="133"/>
      <c r="L157" s="90"/>
    </row>
    <row r="158" spans="1:12" ht="15">
      <c r="A158" s="134" t="s">
        <v>167</v>
      </c>
      <c r="B158" s="91"/>
      <c r="C158" s="99"/>
      <c r="D158" s="88"/>
      <c r="E158" s="87"/>
      <c r="F158" s="86"/>
      <c r="G158" s="87"/>
      <c r="H158" s="87"/>
      <c r="I158" s="89"/>
      <c r="J158" s="94"/>
      <c r="L158" s="90"/>
    </row>
    <row r="159" spans="1:12" ht="15">
      <c r="A159" s="285" t="str">
        <f>'2Sheet1'!F3</f>
        <v>~CS01</v>
      </c>
      <c r="B159" s="91">
        <f>'2Sheet1'!H3</f>
        <v>11.12</v>
      </c>
      <c r="C159" s="110">
        <f>'2Sheet1'!J3</f>
        <v>6.32</v>
      </c>
      <c r="D159" s="88"/>
      <c r="E159" s="87"/>
      <c r="F159" s="86">
        <f>PRODUCT(B159:E159)</f>
        <v>70.278400000000005</v>
      </c>
      <c r="G159" s="87"/>
      <c r="H159" s="87" t="s">
        <v>7</v>
      </c>
      <c r="I159" s="89">
        <f>F159*1.1</f>
        <v>77.306240000000017</v>
      </c>
      <c r="J159" s="255">
        <f>I159</f>
        <v>77.306240000000017</v>
      </c>
      <c r="L159" s="90"/>
    </row>
    <row r="160" spans="1:12" ht="15">
      <c r="A160" s="285" t="str">
        <f>'2Sheet1'!F4</f>
        <v>CS01-CS02</v>
      </c>
      <c r="B160" s="91">
        <f>'2Sheet1'!H4</f>
        <v>22.22</v>
      </c>
      <c r="C160" s="110">
        <f>'2Sheet1'!J4</f>
        <v>6.2850000000000001</v>
      </c>
      <c r="D160" s="88"/>
      <c r="E160" s="87"/>
      <c r="F160" s="86">
        <f t="shared" ref="F160:F169" si="21">PRODUCT(B160:E160)</f>
        <v>139.65270000000001</v>
      </c>
      <c r="G160" s="87"/>
      <c r="H160" s="87" t="s">
        <v>7</v>
      </c>
      <c r="I160" s="89">
        <f t="shared" ref="I160:I169" si="22">F160*1.1</f>
        <v>153.61797000000001</v>
      </c>
      <c r="J160" s="255">
        <f t="shared" ref="J160:J169" si="23">I160</f>
        <v>153.61797000000001</v>
      </c>
      <c r="L160" s="90"/>
    </row>
    <row r="161" spans="1:12" ht="15">
      <c r="A161" s="285" t="str">
        <f>'2Sheet1'!F5</f>
        <v>CS02-CS03</v>
      </c>
      <c r="B161" s="91">
        <f>'2Sheet1'!H5</f>
        <v>11.81</v>
      </c>
      <c r="C161" s="110">
        <f>'2Sheet1'!J5</f>
        <v>6.82</v>
      </c>
      <c r="D161" s="88"/>
      <c r="E161" s="87"/>
      <c r="F161" s="86">
        <f t="shared" si="21"/>
        <v>80.544200000000004</v>
      </c>
      <c r="G161" s="87"/>
      <c r="H161" s="87" t="s">
        <v>7</v>
      </c>
      <c r="I161" s="89">
        <f t="shared" si="22"/>
        <v>88.598620000000011</v>
      </c>
      <c r="J161" s="255">
        <f t="shared" si="23"/>
        <v>88.598620000000011</v>
      </c>
      <c r="L161" s="90"/>
    </row>
    <row r="162" spans="1:12" ht="15">
      <c r="A162" s="285" t="str">
        <f>'2Sheet1'!F6</f>
        <v>CS02-CS04</v>
      </c>
      <c r="B162" s="91">
        <f>'2Sheet1'!H6</f>
        <v>15.51</v>
      </c>
      <c r="C162" s="110">
        <f>'2Sheet1'!J6</f>
        <v>6.4949999999999992</v>
      </c>
      <c r="D162" s="88"/>
      <c r="E162" s="87"/>
      <c r="F162" s="86">
        <f t="shared" si="21"/>
        <v>100.73744999999998</v>
      </c>
      <c r="G162" s="87"/>
      <c r="H162" s="87" t="s">
        <v>7</v>
      </c>
      <c r="I162" s="89">
        <f t="shared" si="22"/>
        <v>110.81119499999998</v>
      </c>
      <c r="J162" s="255">
        <f t="shared" si="23"/>
        <v>110.81119499999998</v>
      </c>
      <c r="L162" s="90"/>
    </row>
    <row r="163" spans="1:12" ht="15">
      <c r="A163" s="285" t="str">
        <f>'2Sheet1'!F7</f>
        <v>CS04~</v>
      </c>
      <c r="B163" s="91">
        <f>'2Sheet1'!H7</f>
        <v>6.48</v>
      </c>
      <c r="C163" s="110">
        <f>'2Sheet1'!J7</f>
        <v>5.6</v>
      </c>
      <c r="D163" s="88"/>
      <c r="E163" s="87"/>
      <c r="F163" s="86">
        <f t="shared" si="21"/>
        <v>36.287999999999997</v>
      </c>
      <c r="G163" s="87"/>
      <c r="H163" s="87" t="s">
        <v>7</v>
      </c>
      <c r="I163" s="89">
        <f t="shared" si="22"/>
        <v>39.916800000000002</v>
      </c>
      <c r="J163" s="255">
        <f t="shared" si="23"/>
        <v>39.916800000000002</v>
      </c>
      <c r="L163" s="90"/>
    </row>
    <row r="164" spans="1:12" ht="15">
      <c r="A164" s="285"/>
      <c r="B164" s="91"/>
      <c r="C164" s="99"/>
      <c r="D164" s="88"/>
      <c r="E164" s="87"/>
      <c r="F164" s="275"/>
      <c r="G164" s="87"/>
      <c r="H164" s="87"/>
      <c r="I164" s="89"/>
      <c r="J164" s="89"/>
      <c r="L164" s="90"/>
    </row>
    <row r="165" spans="1:12" ht="15">
      <c r="A165" s="285" t="str">
        <f>'2Sheet1'!F9</f>
        <v>Nailing Area 02</v>
      </c>
      <c r="B165" s="91"/>
      <c r="C165" s="99"/>
      <c r="D165" s="88"/>
      <c r="E165" s="87"/>
      <c r="F165" s="275"/>
      <c r="G165" s="87"/>
      <c r="H165" s="87"/>
      <c r="I165" s="89"/>
      <c r="J165" s="89"/>
      <c r="L165" s="90"/>
    </row>
    <row r="166" spans="1:12" ht="15">
      <c r="A166" s="285" t="str">
        <f>'2Sheet1'!F13</f>
        <v>~CS01</v>
      </c>
      <c r="B166" s="91">
        <f>'2Sheet1'!H13</f>
        <v>11.37</v>
      </c>
      <c r="C166" s="110">
        <f>'2Sheet1'!J13</f>
        <v>8.0500000000000007</v>
      </c>
      <c r="D166" s="88"/>
      <c r="E166" s="87"/>
      <c r="F166" s="86">
        <f t="shared" si="21"/>
        <v>91.528500000000008</v>
      </c>
      <c r="G166" s="87"/>
      <c r="H166" s="87" t="s">
        <v>7</v>
      </c>
      <c r="I166" s="89">
        <f t="shared" si="22"/>
        <v>100.68135000000002</v>
      </c>
      <c r="J166" s="255">
        <f t="shared" si="23"/>
        <v>100.68135000000002</v>
      </c>
      <c r="L166" s="90"/>
    </row>
    <row r="167" spans="1:12" ht="15">
      <c r="A167" s="285" t="str">
        <f>'2Sheet1'!F14</f>
        <v>CS01-CS02</v>
      </c>
      <c r="B167" s="91">
        <f>'2Sheet1'!H14</f>
        <v>32.64</v>
      </c>
      <c r="C167" s="110">
        <f>'2Sheet1'!J14</f>
        <v>11.865</v>
      </c>
      <c r="D167" s="88"/>
      <c r="E167" s="87"/>
      <c r="F167" s="86">
        <f t="shared" si="21"/>
        <v>387.27359999999999</v>
      </c>
      <c r="G167" s="87"/>
      <c r="H167" s="87" t="s">
        <v>7</v>
      </c>
      <c r="I167" s="89">
        <f t="shared" si="22"/>
        <v>426.00096000000002</v>
      </c>
      <c r="J167" s="255">
        <f t="shared" si="23"/>
        <v>426.00096000000002</v>
      </c>
      <c r="L167" s="90"/>
    </row>
    <row r="168" spans="1:12" ht="15">
      <c r="A168" s="285" t="str">
        <f>'2Sheet1'!F15</f>
        <v>CS02-CS03</v>
      </c>
      <c r="B168" s="91">
        <f>'2Sheet1'!H15</f>
        <v>17.329999999999998</v>
      </c>
      <c r="C168" s="110">
        <f>'2Sheet1'!J15</f>
        <v>11.89</v>
      </c>
      <c r="D168" s="88"/>
      <c r="E168" s="87"/>
      <c r="F168" s="86">
        <f t="shared" si="21"/>
        <v>206.05369999999999</v>
      </c>
      <c r="G168" s="87"/>
      <c r="H168" s="87" t="s">
        <v>7</v>
      </c>
      <c r="I168" s="89">
        <f t="shared" si="22"/>
        <v>226.65907000000001</v>
      </c>
      <c r="J168" s="255">
        <f t="shared" si="23"/>
        <v>226.65907000000001</v>
      </c>
      <c r="L168" s="90"/>
    </row>
    <row r="169" spans="1:12" ht="15">
      <c r="A169" s="285" t="str">
        <f>'2Sheet1'!F16</f>
        <v>CS03~</v>
      </c>
      <c r="B169" s="91">
        <f>'2Sheet1'!H16</f>
        <v>9.6999999999999993</v>
      </c>
      <c r="C169" s="110">
        <f>'2Sheet1'!J16</f>
        <v>8.1</v>
      </c>
      <c r="D169" s="88"/>
      <c r="E169" s="87"/>
      <c r="F169" s="86">
        <f t="shared" si="21"/>
        <v>78.569999999999993</v>
      </c>
      <c r="G169" s="87"/>
      <c r="H169" s="87" t="s">
        <v>7</v>
      </c>
      <c r="I169" s="89">
        <f t="shared" si="22"/>
        <v>86.426999999999992</v>
      </c>
      <c r="J169" s="255">
        <f t="shared" si="23"/>
        <v>86.426999999999992</v>
      </c>
      <c r="L169" s="90"/>
    </row>
    <row r="170" spans="1:12" ht="15">
      <c r="A170" s="134"/>
      <c r="B170" s="91"/>
      <c r="C170" s="99"/>
      <c r="D170" s="88"/>
      <c r="E170" s="87"/>
      <c r="F170" s="86"/>
      <c r="G170" s="87"/>
      <c r="H170" s="87"/>
      <c r="I170" s="89"/>
      <c r="J170" s="93">
        <f>SUM(J159:J169)</f>
        <v>1310.0192049999998</v>
      </c>
      <c r="L170" s="90"/>
    </row>
    <row r="171" spans="1:12" ht="15">
      <c r="A171" s="134"/>
      <c r="B171" s="286"/>
      <c r="C171" s="99"/>
      <c r="D171" s="88"/>
      <c r="E171" s="87"/>
      <c r="F171" s="275"/>
      <c r="G171" s="87"/>
      <c r="H171" s="87"/>
      <c r="I171" s="89"/>
      <c r="J171" s="94"/>
      <c r="L171" s="90"/>
    </row>
    <row r="172" spans="1:12" ht="15">
      <c r="A172" s="134"/>
      <c r="B172" s="286"/>
      <c r="C172" s="99"/>
      <c r="D172" s="88"/>
      <c r="E172" s="87"/>
      <c r="F172" s="275"/>
      <c r="G172" s="87"/>
      <c r="H172" s="87"/>
      <c r="I172" s="89"/>
      <c r="J172" s="94"/>
      <c r="L172" s="90"/>
    </row>
    <row r="173" spans="1:12" ht="15">
      <c r="A173" s="134"/>
      <c r="B173" s="286"/>
      <c r="C173" s="99"/>
      <c r="D173" s="88"/>
      <c r="E173" s="87"/>
      <c r="F173" s="275"/>
      <c r="G173" s="87"/>
      <c r="H173" s="87"/>
      <c r="I173" s="89"/>
      <c r="J173" s="94"/>
      <c r="L173" s="90"/>
    </row>
    <row r="174" spans="1:12" ht="15">
      <c r="A174" s="134"/>
      <c r="B174" s="286"/>
      <c r="C174" s="99"/>
      <c r="D174" s="88"/>
      <c r="E174" s="87"/>
      <c r="F174" s="275"/>
      <c r="G174" s="87"/>
      <c r="H174" s="87"/>
      <c r="I174" s="89"/>
      <c r="J174" s="94"/>
      <c r="L174" s="90"/>
    </row>
    <row r="175" spans="1:12" ht="15">
      <c r="A175" s="134"/>
      <c r="B175" s="286"/>
      <c r="C175" s="99"/>
      <c r="D175" s="88"/>
      <c r="E175" s="87"/>
      <c r="F175" s="275"/>
      <c r="G175" s="87"/>
      <c r="H175" s="87"/>
      <c r="I175" s="89"/>
      <c r="J175" s="94"/>
      <c r="L175" s="90"/>
    </row>
    <row r="176" spans="1:12" ht="15">
      <c r="A176" s="92"/>
      <c r="B176" s="91"/>
      <c r="C176" s="99"/>
      <c r="D176" s="107"/>
      <c r="E176" s="108"/>
      <c r="F176" s="91"/>
      <c r="G176" s="108"/>
      <c r="H176" s="108"/>
      <c r="I176" s="89"/>
      <c r="J176" s="89"/>
      <c r="L176" s="90"/>
    </row>
    <row r="177" spans="1:12" ht="15">
      <c r="A177" s="134" t="s">
        <v>168</v>
      </c>
      <c r="B177" s="96"/>
      <c r="C177" s="99"/>
      <c r="D177" s="98"/>
      <c r="E177" s="99"/>
      <c r="F177" s="91"/>
      <c r="G177" s="99"/>
      <c r="H177" s="99"/>
      <c r="I177" s="89"/>
      <c r="J177" s="89"/>
      <c r="L177" s="90"/>
    </row>
    <row r="178" spans="1:12" ht="15">
      <c r="A178" s="92"/>
      <c r="B178" s="96"/>
      <c r="C178" s="99"/>
      <c r="D178" s="98"/>
      <c r="E178" s="99"/>
      <c r="F178" s="96"/>
      <c r="G178" s="99"/>
      <c r="H178" s="135"/>
      <c r="I178" s="89"/>
      <c r="J178" s="89"/>
      <c r="L178" s="90"/>
    </row>
    <row r="179" spans="1:12" ht="15">
      <c r="A179" s="92" t="s">
        <v>169</v>
      </c>
      <c r="B179" s="96"/>
      <c r="C179" s="99"/>
      <c r="D179" s="98"/>
      <c r="E179" s="99"/>
      <c r="F179" s="96"/>
      <c r="G179" s="99"/>
      <c r="H179" s="135"/>
      <c r="I179" s="89"/>
      <c r="J179" s="89"/>
      <c r="L179" s="90"/>
    </row>
    <row r="180" spans="1:12" ht="15">
      <c r="A180" s="92"/>
      <c r="B180" s="96"/>
      <c r="C180" s="99"/>
      <c r="D180" s="98"/>
      <c r="E180" s="99"/>
      <c r="F180" s="96"/>
      <c r="G180" s="99"/>
      <c r="H180" s="87"/>
      <c r="I180" s="89"/>
      <c r="J180" s="120"/>
      <c r="L180" s="90"/>
    </row>
    <row r="181" spans="1:12" ht="15">
      <c r="A181" s="92"/>
      <c r="B181" s="96"/>
      <c r="C181" s="99"/>
      <c r="D181" s="98"/>
      <c r="E181" s="99"/>
      <c r="F181" s="96"/>
      <c r="G181" s="99"/>
      <c r="H181" s="87"/>
      <c r="I181" s="89"/>
      <c r="J181" s="120"/>
      <c r="L181" s="90"/>
    </row>
    <row r="182" spans="1:12" ht="15">
      <c r="A182" s="141" t="s">
        <v>170</v>
      </c>
      <c r="B182" s="142"/>
      <c r="C182" s="142"/>
      <c r="D182" s="142"/>
      <c r="E182" s="142"/>
      <c r="F182" s="142"/>
      <c r="G182" s="142"/>
      <c r="H182" s="142"/>
      <c r="I182" s="142"/>
      <c r="J182" s="143"/>
      <c r="L182" s="90"/>
    </row>
    <row r="183" spans="1:12" ht="15">
      <c r="A183" s="136"/>
      <c r="B183" s="137"/>
      <c r="C183" s="87"/>
      <c r="D183" s="88"/>
      <c r="E183" s="87"/>
      <c r="F183" s="86"/>
      <c r="G183" s="87"/>
      <c r="H183" s="87"/>
      <c r="I183" s="89"/>
      <c r="J183" s="89"/>
      <c r="L183" s="90"/>
    </row>
    <row r="184" spans="1:12" ht="13.5" customHeight="1">
      <c r="A184" s="267" t="s">
        <v>337</v>
      </c>
      <c r="B184" s="137">
        <f>'2Sheet1'!R2</f>
        <v>10</v>
      </c>
      <c r="C184" s="87"/>
      <c r="D184" s="88"/>
      <c r="E184" s="89">
        <f>'2Sheet1'!S2</f>
        <v>102</v>
      </c>
      <c r="F184" s="86">
        <f t="shared" ref="F184:F189" si="24">PRODUCT(B184:E184)</f>
        <v>1020</v>
      </c>
      <c r="G184" s="87"/>
      <c r="H184" s="87" t="s">
        <v>7</v>
      </c>
      <c r="I184" s="89"/>
      <c r="J184" s="93">
        <f t="shared" ref="J184:J189" si="25">F184</f>
        <v>1020</v>
      </c>
      <c r="L184" s="90"/>
    </row>
    <row r="185" spans="1:12" ht="15">
      <c r="A185" s="267" t="s">
        <v>338</v>
      </c>
      <c r="B185" s="137">
        <f>'2Sheet1'!R3</f>
        <v>8</v>
      </c>
      <c r="C185" s="87"/>
      <c r="D185" s="88"/>
      <c r="E185" s="89">
        <f>'2Sheet1'!S3</f>
        <v>135</v>
      </c>
      <c r="F185" s="86">
        <f t="shared" si="24"/>
        <v>1080</v>
      </c>
      <c r="G185" s="87"/>
      <c r="H185" s="87" t="s">
        <v>7</v>
      </c>
      <c r="I185" s="89"/>
      <c r="J185" s="93">
        <f t="shared" si="25"/>
        <v>1080</v>
      </c>
      <c r="L185" s="90"/>
    </row>
    <row r="186" spans="1:12" ht="15" customHeight="1">
      <c r="A186" s="138"/>
      <c r="B186" s="137"/>
      <c r="C186" s="87"/>
      <c r="D186" s="88"/>
      <c r="E186" s="87"/>
      <c r="F186" s="86">
        <f t="shared" si="24"/>
        <v>0</v>
      </c>
      <c r="G186" s="87"/>
      <c r="H186" s="87" t="s">
        <v>7</v>
      </c>
      <c r="I186" s="89"/>
      <c r="J186" s="89">
        <f t="shared" si="25"/>
        <v>0</v>
      </c>
      <c r="L186" s="90"/>
    </row>
    <row r="187" spans="1:12" ht="15">
      <c r="A187" s="138"/>
      <c r="B187" s="125"/>
      <c r="C187" s="108"/>
      <c r="D187" s="107"/>
      <c r="E187" s="108"/>
      <c r="F187" s="86">
        <f t="shared" si="24"/>
        <v>0</v>
      </c>
      <c r="G187" s="108"/>
      <c r="H187" s="87" t="s">
        <v>7</v>
      </c>
      <c r="I187" s="100"/>
      <c r="J187" s="89">
        <f t="shared" si="25"/>
        <v>0</v>
      </c>
      <c r="L187" s="90"/>
    </row>
    <row r="188" spans="1:12" ht="15">
      <c r="A188" s="138"/>
      <c r="B188" s="125"/>
      <c r="C188" s="108"/>
      <c r="D188" s="107"/>
      <c r="E188" s="108"/>
      <c r="F188" s="86">
        <f t="shared" si="24"/>
        <v>0</v>
      </c>
      <c r="G188" s="108"/>
      <c r="H188" s="87" t="s">
        <v>7</v>
      </c>
      <c r="I188" s="100"/>
      <c r="J188" s="89">
        <f t="shared" si="25"/>
        <v>0</v>
      </c>
      <c r="L188" s="90"/>
    </row>
    <row r="189" spans="1:12" ht="15">
      <c r="A189" s="138"/>
      <c r="B189" s="97"/>
      <c r="C189" s="99"/>
      <c r="D189" s="98"/>
      <c r="E189" s="99"/>
      <c r="F189" s="86">
        <f t="shared" si="24"/>
        <v>0</v>
      </c>
      <c r="G189" s="99"/>
      <c r="H189" s="87" t="s">
        <v>7</v>
      </c>
      <c r="I189" s="110"/>
      <c r="J189" s="89">
        <f t="shared" si="25"/>
        <v>0</v>
      </c>
      <c r="L189" s="90"/>
    </row>
    <row r="190" spans="1:12" ht="15">
      <c r="A190" s="138"/>
      <c r="B190" s="97"/>
      <c r="C190" s="99"/>
      <c r="D190" s="98"/>
      <c r="E190" s="99"/>
      <c r="F190" s="96"/>
      <c r="G190" s="99"/>
      <c r="H190" s="99"/>
      <c r="I190" s="110"/>
      <c r="J190" s="259">
        <f>SUM(J184:J189)</f>
        <v>2100</v>
      </c>
      <c r="L190" s="90"/>
    </row>
    <row r="191" spans="1:12" ht="15">
      <c r="A191" s="138"/>
      <c r="B191" s="97"/>
      <c r="C191" s="99"/>
      <c r="D191" s="98"/>
      <c r="E191" s="99"/>
      <c r="F191" s="96"/>
      <c r="G191" s="99"/>
      <c r="H191" s="99"/>
      <c r="I191" s="110"/>
      <c r="J191" s="241"/>
      <c r="L191" s="90"/>
    </row>
    <row r="192" spans="1:12" ht="15">
      <c r="A192" s="141" t="s">
        <v>171</v>
      </c>
      <c r="B192" s="142"/>
      <c r="C192" s="142"/>
      <c r="D192" s="142"/>
      <c r="E192" s="142"/>
      <c r="F192" s="142"/>
      <c r="G192" s="142"/>
      <c r="H192" s="142"/>
      <c r="I192" s="142"/>
      <c r="J192" s="143"/>
      <c r="L192" s="90"/>
    </row>
    <row r="193" spans="1:12" ht="15">
      <c r="A193" s="136"/>
      <c r="B193" s="137">
        <f>'2Sheet1'!R10</f>
        <v>343.25</v>
      </c>
      <c r="C193" s="87"/>
      <c r="D193" s="88"/>
      <c r="E193" s="87"/>
      <c r="F193" s="86">
        <f>B193</f>
        <v>343.25</v>
      </c>
      <c r="G193" s="89">
        <f>F193</f>
        <v>343.25</v>
      </c>
      <c r="H193" s="87" t="s">
        <v>7</v>
      </c>
      <c r="I193" s="89">
        <f>G193*1.1</f>
        <v>377.57500000000005</v>
      </c>
      <c r="J193" s="255">
        <f>I193</f>
        <v>377.57500000000005</v>
      </c>
      <c r="L193" s="90"/>
    </row>
    <row r="194" spans="1:12" ht="15">
      <c r="A194" s="136"/>
      <c r="B194" s="137">
        <f>'2Sheet1'!R11</f>
        <v>239.25</v>
      </c>
      <c r="C194" s="87"/>
      <c r="D194" s="88"/>
      <c r="E194" s="87"/>
      <c r="F194" s="86">
        <f>B194</f>
        <v>239.25</v>
      </c>
      <c r="G194" s="89">
        <f>F194</f>
        <v>239.25</v>
      </c>
      <c r="H194" s="87" t="s">
        <v>7</v>
      </c>
      <c r="I194" s="89">
        <f>G194*1.1</f>
        <v>263.17500000000001</v>
      </c>
      <c r="J194" s="255">
        <f>I194</f>
        <v>263.17500000000001</v>
      </c>
      <c r="L194" s="90"/>
    </row>
    <row r="195" spans="1:12" ht="15">
      <c r="A195" s="92"/>
      <c r="B195" s="125"/>
      <c r="C195" s="108"/>
      <c r="D195" s="107"/>
      <c r="E195" s="108"/>
      <c r="F195" s="91"/>
      <c r="G195" s="108"/>
      <c r="H195" s="108"/>
      <c r="I195" s="100"/>
      <c r="J195" s="256">
        <f>SUM(J193:J194)</f>
        <v>640.75</v>
      </c>
      <c r="L195" s="90"/>
    </row>
    <row r="196" spans="1:12" ht="15">
      <c r="A196" s="92"/>
      <c r="B196" s="125"/>
      <c r="C196" s="108"/>
      <c r="D196" s="107"/>
      <c r="E196" s="108"/>
      <c r="F196" s="91"/>
      <c r="G196" s="108"/>
      <c r="H196" s="108"/>
      <c r="I196" s="100"/>
      <c r="J196" s="101"/>
      <c r="L196" s="90"/>
    </row>
    <row r="197" spans="1:12" ht="15">
      <c r="A197" s="651" t="s">
        <v>172</v>
      </c>
      <c r="B197" s="652"/>
      <c r="C197" s="652"/>
      <c r="D197" s="652"/>
      <c r="E197" s="652"/>
      <c r="F197" s="653"/>
      <c r="G197" s="83"/>
      <c r="H197" s="84"/>
      <c r="I197" s="83"/>
      <c r="J197" s="83"/>
      <c r="L197" s="90"/>
    </row>
    <row r="198" spans="1:12" ht="15">
      <c r="A198" s="266">
        <f>'2Sheet1'!R6</f>
        <v>15</v>
      </c>
      <c r="B198" s="97">
        <f>'2Sheet1'!R6</f>
        <v>15</v>
      </c>
      <c r="C198" s="98"/>
      <c r="D198" s="140"/>
      <c r="E198" s="110">
        <f>'2Sheet1'!S6</f>
        <v>8</v>
      </c>
      <c r="F198" s="86">
        <f>B198*E198</f>
        <v>120</v>
      </c>
      <c r="G198" s="89">
        <f>F198</f>
        <v>120</v>
      </c>
      <c r="H198" s="108" t="s">
        <v>7</v>
      </c>
      <c r="I198" s="100"/>
      <c r="J198" s="258">
        <f>F198</f>
        <v>120</v>
      </c>
      <c r="L198" s="90"/>
    </row>
    <row r="199" spans="1:12" ht="15">
      <c r="A199" s="266">
        <f>'2Sheet1'!R7</f>
        <v>10</v>
      </c>
      <c r="B199" s="97">
        <f>'2Sheet1'!R7</f>
        <v>10</v>
      </c>
      <c r="C199" s="98"/>
      <c r="D199" s="140"/>
      <c r="E199" s="110">
        <f>'2Sheet1'!S7</f>
        <v>9</v>
      </c>
      <c r="F199" s="86">
        <f>B199*E199</f>
        <v>90</v>
      </c>
      <c r="G199" s="89">
        <f>F199</f>
        <v>90</v>
      </c>
      <c r="H199" s="108" t="s">
        <v>7</v>
      </c>
      <c r="I199" s="100"/>
      <c r="J199" s="258">
        <f>F199</f>
        <v>90</v>
      </c>
    </row>
    <row r="200" spans="1:12" ht="15">
      <c r="A200" s="139"/>
      <c r="B200" s="97"/>
      <c r="C200" s="98"/>
      <c r="D200" s="140"/>
      <c r="E200" s="99"/>
      <c r="F200" s="96"/>
      <c r="G200" s="110"/>
      <c r="H200" s="99"/>
      <c r="I200" s="110"/>
      <c r="J200" s="259">
        <f>SUM(J198:J199)</f>
        <v>210</v>
      </c>
    </row>
    <row r="201" spans="1:12" ht="15">
      <c r="A201" s="95"/>
      <c r="B201" s="97"/>
      <c r="C201" s="98"/>
      <c r="D201" s="140"/>
      <c r="E201" s="99"/>
      <c r="F201" s="96"/>
      <c r="G201" s="110"/>
      <c r="H201" s="99"/>
      <c r="I201" s="110"/>
      <c r="J201" s="110"/>
    </row>
    <row r="202" spans="1:12" ht="15">
      <c r="A202" s="141" t="s">
        <v>173</v>
      </c>
      <c r="B202" s="142"/>
      <c r="C202" s="142"/>
      <c r="D202" s="142"/>
      <c r="E202" s="142"/>
      <c r="F202" s="142"/>
      <c r="G202" s="142"/>
      <c r="H202" s="142"/>
      <c r="I202" s="142"/>
      <c r="J202" s="143"/>
    </row>
    <row r="203" spans="1:12" ht="15">
      <c r="A203" s="141"/>
      <c r="B203" s="142"/>
      <c r="C203" s="142"/>
      <c r="D203" s="142"/>
      <c r="E203" s="142"/>
      <c r="F203" s="142"/>
      <c r="G203" s="142"/>
      <c r="H203" s="142"/>
      <c r="I203" s="142"/>
      <c r="J203" s="143"/>
    </row>
    <row r="204" spans="1:12" ht="15">
      <c r="A204" s="144"/>
      <c r="B204" s="145">
        <f>'2Sheet1'!R14+'2Sheet1'!R15</f>
        <v>292</v>
      </c>
      <c r="C204" s="146"/>
      <c r="D204" s="147"/>
      <c r="E204" s="146"/>
      <c r="F204" s="148">
        <f>B204</f>
        <v>292</v>
      </c>
      <c r="G204" s="146"/>
      <c r="H204" s="146" t="s">
        <v>7</v>
      </c>
      <c r="I204" s="149">
        <f>F204*1.1</f>
        <v>321.20000000000005</v>
      </c>
      <c r="J204" s="257">
        <f>I204</f>
        <v>321.20000000000005</v>
      </c>
    </row>
    <row r="206" spans="1:12" ht="15">
      <c r="A206" s="141" t="s">
        <v>174</v>
      </c>
      <c r="B206" s="142"/>
      <c r="C206" s="142"/>
      <c r="D206" s="142"/>
      <c r="E206" s="142"/>
      <c r="F206" s="142"/>
      <c r="G206" s="142"/>
      <c r="H206" s="142"/>
      <c r="I206" s="142"/>
      <c r="J206" s="143"/>
    </row>
    <row r="207" spans="1:12" ht="15">
      <c r="A207" s="150"/>
      <c r="B207" s="91"/>
      <c r="C207" s="99"/>
      <c r="D207" s="91"/>
      <c r="E207" s="99"/>
      <c r="F207" s="91"/>
      <c r="G207" s="100"/>
      <c r="H207" s="108"/>
      <c r="I207" s="100"/>
      <c r="J207" s="100"/>
    </row>
    <row r="208" spans="1:12" ht="15">
      <c r="A208" s="95" t="s">
        <v>4</v>
      </c>
      <c r="B208" s="96"/>
      <c r="C208" s="99"/>
      <c r="D208" s="96"/>
      <c r="E208" s="99"/>
      <c r="F208" s="96">
        <f>PRODUCT(B208:E208)</f>
        <v>0</v>
      </c>
      <c r="G208" s="110">
        <f>F208</f>
        <v>0</v>
      </c>
      <c r="H208" s="87" t="s">
        <v>146</v>
      </c>
      <c r="I208" s="89">
        <f>G208*1.1</f>
        <v>0</v>
      </c>
      <c r="J208" s="120">
        <f>I208</f>
        <v>0</v>
      </c>
    </row>
    <row r="209" spans="1:12" ht="15">
      <c r="A209" s="95" t="s">
        <v>5</v>
      </c>
      <c r="B209" s="96"/>
      <c r="C209" s="99"/>
      <c r="D209" s="96"/>
      <c r="E209" s="99"/>
      <c r="F209" s="96">
        <f>PRODUCT(B209:E209)</f>
        <v>0</v>
      </c>
      <c r="G209" s="110">
        <f>F209</f>
        <v>0</v>
      </c>
      <c r="H209" s="87" t="s">
        <v>146</v>
      </c>
      <c r="I209" s="89">
        <f>G209*1.1</f>
        <v>0</v>
      </c>
      <c r="J209" s="120">
        <f>I209</f>
        <v>0</v>
      </c>
    </row>
    <row r="210" spans="1:12" ht="15">
      <c r="A210" s="95" t="s">
        <v>6</v>
      </c>
      <c r="B210" s="96"/>
      <c r="C210" s="99"/>
      <c r="D210" s="96"/>
      <c r="E210" s="99"/>
      <c r="F210" s="96">
        <f>PRODUCT(B210:E210)</f>
        <v>0</v>
      </c>
      <c r="G210" s="110">
        <f>F210</f>
        <v>0</v>
      </c>
      <c r="H210" s="87" t="s">
        <v>146</v>
      </c>
      <c r="I210" s="89">
        <f>G210*1.1</f>
        <v>0</v>
      </c>
      <c r="J210" s="120">
        <f>I210</f>
        <v>0</v>
      </c>
    </row>
    <row r="211" spans="1:12" ht="15">
      <c r="A211" s="85"/>
      <c r="B211" s="96"/>
      <c r="C211" s="99"/>
      <c r="D211" s="96"/>
      <c r="E211" s="99"/>
      <c r="F211" s="96"/>
      <c r="G211" s="110"/>
      <c r="H211" s="99"/>
      <c r="I211" s="110"/>
      <c r="J211" s="242">
        <f>SUM(J208:J210)</f>
        <v>0</v>
      </c>
    </row>
    <row r="212" spans="1:12" ht="15">
      <c r="A212" s="85"/>
      <c r="B212" s="96"/>
      <c r="C212" s="99"/>
      <c r="D212" s="96"/>
      <c r="E212" s="99"/>
      <c r="F212" s="96"/>
      <c r="G212" s="110"/>
      <c r="H212" s="99"/>
      <c r="I212" s="110"/>
      <c r="J212" s="110"/>
    </row>
    <row r="213" spans="1:12" ht="15">
      <c r="A213" s="229" t="s">
        <v>175</v>
      </c>
      <c r="B213" s="230"/>
      <c r="C213" s="230"/>
      <c r="D213" s="230"/>
      <c r="E213" s="230"/>
      <c r="F213" s="230"/>
      <c r="G213" s="230"/>
      <c r="H213" s="230"/>
      <c r="I213" s="230"/>
      <c r="J213" s="231"/>
    </row>
    <row r="214" spans="1:12" ht="15">
      <c r="A214" s="92"/>
      <c r="B214" s="91"/>
      <c r="C214" s="99"/>
      <c r="D214" s="91"/>
      <c r="E214" s="99"/>
      <c r="F214" s="91"/>
      <c r="G214" s="100"/>
      <c r="H214" s="108"/>
      <c r="I214" s="100"/>
      <c r="J214" s="100"/>
    </row>
    <row r="215" spans="1:12" ht="15">
      <c r="A215" s="92"/>
      <c r="B215" s="96"/>
      <c r="C215" s="99"/>
      <c r="D215" s="96"/>
      <c r="E215" s="99"/>
      <c r="F215" s="96"/>
      <c r="G215" s="110"/>
      <c r="H215" s="99"/>
      <c r="I215" s="110"/>
      <c r="J215" s="151"/>
      <c r="L215" s="78" t="s">
        <v>176</v>
      </c>
    </row>
  </sheetData>
  <mergeCells count="22">
    <mergeCell ref="A117:J117"/>
    <mergeCell ref="A1:J1"/>
    <mergeCell ref="A3:J3"/>
    <mergeCell ref="A4:F4"/>
    <mergeCell ref="A40:J40"/>
    <mergeCell ref="A41:F41"/>
    <mergeCell ref="A42:F42"/>
    <mergeCell ref="A43:F43"/>
    <mergeCell ref="A68:F68"/>
    <mergeCell ref="A69:F69"/>
    <mergeCell ref="A70:F70"/>
    <mergeCell ref="A94:J94"/>
    <mergeCell ref="A118:J118"/>
    <mergeCell ref="A119:F119"/>
    <mergeCell ref="A122:F122"/>
    <mergeCell ref="A123:J123"/>
    <mergeCell ref="A143:F143"/>
    <mergeCell ref="A146:F146"/>
    <mergeCell ref="A149:F149"/>
    <mergeCell ref="A153:F153"/>
    <mergeCell ref="A157:H157"/>
    <mergeCell ref="A197:F197"/>
  </mergeCells>
  <phoneticPr fontId="31" type="noConversion"/>
  <pageMargins left="0.7" right="0.7" top="0.75" bottom="0.75" header="0.3" footer="0.3"/>
  <pageSetup paperSize="9" scale="63" orientation="portrait" r:id="rId1"/>
  <rowBreaks count="1" manualBreakCount="1">
    <brk id="1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50</vt:i4>
      </vt:variant>
    </vt:vector>
  </HeadingPairs>
  <TitlesOfParts>
    <vt:vector size="95" baseType="lpstr">
      <vt:lpstr>BOQ Summary</vt:lpstr>
      <vt:lpstr>Bill No. 1 sum</vt:lpstr>
      <vt:lpstr>Bill No 1</vt:lpstr>
      <vt:lpstr>Bill No. 2</vt:lpstr>
      <vt:lpstr>Bill 2.1</vt:lpstr>
      <vt:lpstr>Bill 2.2</vt:lpstr>
      <vt:lpstr>Bill 2.3</vt:lpstr>
      <vt:lpstr>Bill 2.4</vt:lpstr>
      <vt:lpstr>2QTY</vt:lpstr>
      <vt:lpstr>2Drains</vt:lpstr>
      <vt:lpstr>2Sheet1</vt:lpstr>
      <vt:lpstr>Bill No. 3</vt:lpstr>
      <vt:lpstr>Bill 3.1</vt:lpstr>
      <vt:lpstr>Bill 3.2</vt:lpstr>
      <vt:lpstr>Bill 3.3</vt:lpstr>
      <vt:lpstr>Bill 3.4</vt:lpstr>
      <vt:lpstr>Bill No. 4</vt:lpstr>
      <vt:lpstr>Bill 4.1</vt:lpstr>
      <vt:lpstr>Bill 4.2</vt:lpstr>
      <vt:lpstr>Bill 4.3</vt:lpstr>
      <vt:lpstr>Bill 4.4</vt:lpstr>
      <vt:lpstr>Bill No. 5</vt:lpstr>
      <vt:lpstr>Bill 5.1</vt:lpstr>
      <vt:lpstr>Bill 5.2</vt:lpstr>
      <vt:lpstr>Bill 5.3</vt:lpstr>
      <vt:lpstr>Bill No. 6</vt:lpstr>
      <vt:lpstr>Bill 6.1</vt:lpstr>
      <vt:lpstr>Bill 6.2</vt:lpstr>
      <vt:lpstr>Bill 6.3</vt:lpstr>
      <vt:lpstr>Bill 6.4</vt:lpstr>
      <vt:lpstr>Bill No 07 </vt:lpstr>
      <vt:lpstr>Bill No 08</vt:lpstr>
      <vt:lpstr>Bill No.9 Dayworks</vt:lpstr>
      <vt:lpstr>6QTY</vt:lpstr>
      <vt:lpstr>6Drains</vt:lpstr>
      <vt:lpstr>6Sheet1</vt:lpstr>
      <vt:lpstr>5QTY</vt:lpstr>
      <vt:lpstr>5Drains</vt:lpstr>
      <vt:lpstr>5Sheet1</vt:lpstr>
      <vt:lpstr>4QTY</vt:lpstr>
      <vt:lpstr>4Drains</vt:lpstr>
      <vt:lpstr>4Sheet1</vt:lpstr>
      <vt:lpstr>3QTY</vt:lpstr>
      <vt:lpstr>3Drains</vt:lpstr>
      <vt:lpstr>3Sheet1</vt:lpstr>
      <vt:lpstr>'2QTY'!Print_Area</vt:lpstr>
      <vt:lpstr>'3QTY'!Print_Area</vt:lpstr>
      <vt:lpstr>'4QTY'!Print_Area</vt:lpstr>
      <vt:lpstr>'5QTY'!Print_Area</vt:lpstr>
      <vt:lpstr>'6QTY'!Print_Area</vt:lpstr>
      <vt:lpstr>'Bill 2.1'!Print_Area</vt:lpstr>
      <vt:lpstr>'Bill 2.2'!Print_Area</vt:lpstr>
      <vt:lpstr>'Bill 2.3'!Print_Area</vt:lpstr>
      <vt:lpstr>'Bill 2.4'!Print_Area</vt:lpstr>
      <vt:lpstr>'Bill 3.1'!Print_Area</vt:lpstr>
      <vt:lpstr>'Bill 3.2'!Print_Area</vt:lpstr>
      <vt:lpstr>'Bill 3.3'!Print_Area</vt:lpstr>
      <vt:lpstr>'Bill 3.4'!Print_Area</vt:lpstr>
      <vt:lpstr>'Bill 4.1'!Print_Area</vt:lpstr>
      <vt:lpstr>'Bill 4.2'!Print_Area</vt:lpstr>
      <vt:lpstr>'Bill 4.3'!Print_Area</vt:lpstr>
      <vt:lpstr>'Bill 4.4'!Print_Area</vt:lpstr>
      <vt:lpstr>'Bill 5.1'!Print_Area</vt:lpstr>
      <vt:lpstr>'Bill 5.2'!Print_Area</vt:lpstr>
      <vt:lpstr>'Bill 5.3'!Print_Area</vt:lpstr>
      <vt:lpstr>'Bill 6.1'!Print_Area</vt:lpstr>
      <vt:lpstr>'Bill 6.2'!Print_Area</vt:lpstr>
      <vt:lpstr>'Bill 6.3'!Print_Area</vt:lpstr>
      <vt:lpstr>'Bill 6.4'!Print_Area</vt:lpstr>
      <vt:lpstr>'Bill No 07 '!Print_Area</vt:lpstr>
      <vt:lpstr>'Bill No 08'!Print_Area</vt:lpstr>
      <vt:lpstr>'Bill No 1'!Print_Area</vt:lpstr>
      <vt:lpstr>'Bill No. 1 sum'!Print_Area</vt:lpstr>
      <vt:lpstr>'Bill No. 2'!Print_Area</vt:lpstr>
      <vt:lpstr>'Bill No. 3'!Print_Area</vt:lpstr>
      <vt:lpstr>'Bill No. 4'!Print_Area</vt:lpstr>
      <vt:lpstr>'Bill No. 5'!Print_Area</vt:lpstr>
      <vt:lpstr>'Bill No. 6'!Print_Area</vt:lpstr>
      <vt:lpstr>'Bill No.9 Dayworks'!Print_Area</vt:lpstr>
      <vt:lpstr>'BOQ Summary'!Print_Area</vt:lpstr>
      <vt:lpstr>'Bill 2.3'!Print_Titles</vt:lpstr>
      <vt:lpstr>'Bill 3.3'!Print_Titles</vt:lpstr>
      <vt:lpstr>'Bill 4.3'!Print_Titles</vt:lpstr>
      <vt:lpstr>'Bill 5.3'!Print_Titles</vt:lpstr>
      <vt:lpstr>'Bill 6.3'!Print_Titles</vt:lpstr>
      <vt:lpstr>'Bill No 07 '!Print_Titles</vt:lpstr>
      <vt:lpstr>'Bill No 08'!Print_Titles</vt:lpstr>
      <vt:lpstr>'Bill No 1'!Print_Titles</vt:lpstr>
      <vt:lpstr>'Bill No. 1 sum'!Print_Titles</vt:lpstr>
      <vt:lpstr>'Bill No. 2'!Print_Titles</vt:lpstr>
      <vt:lpstr>'Bill No. 3'!Print_Titles</vt:lpstr>
      <vt:lpstr>'Bill No. 4'!Print_Titles</vt:lpstr>
      <vt:lpstr>'Bill No. 5'!Print_Titles</vt:lpstr>
      <vt:lpstr>'Bill No. 6'!Print_Titles</vt:lpstr>
      <vt:lpstr>'BOQ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Amila Bandara</dc:creator>
  <cp:lastModifiedBy>Gihan</cp:lastModifiedBy>
  <cp:lastPrinted>2024-03-06T09:53:51Z</cp:lastPrinted>
  <dcterms:created xsi:type="dcterms:W3CDTF">2021-05-12T08:27:21Z</dcterms:created>
  <dcterms:modified xsi:type="dcterms:W3CDTF">2024-03-14T05:00:10Z</dcterms:modified>
</cp:coreProperties>
</file>