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D:\AIIB new\PACKAGE 04 NEW\Package 4A,4B,4C\AIIB no objection received\"/>
    </mc:Choice>
  </mc:AlternateContent>
  <xr:revisionPtr revIDLastSave="0" documentId="8_{6C889420-ADE5-45D9-B74F-816BB9B56B0E}" xr6:coauthVersionLast="46" xr6:coauthVersionMax="46" xr10:uidLastSave="{00000000-0000-0000-0000-000000000000}"/>
  <bookViews>
    <workbookView xWindow="-108" yWindow="-108" windowWidth="23256" windowHeight="12576" firstSheet="27" activeTab="33" xr2:uid="{9D906CD2-8AEC-4AB0-B6AE-DF27F9B65827}"/>
  </bookViews>
  <sheets>
    <sheet name="Grand Summary" sheetId="1" r:id="rId1"/>
    <sheet name="Bill No 1" sheetId="2" r:id="rId2"/>
    <sheet name="SUM Bill No. 2" sheetId="3" r:id="rId3"/>
    <sheet name="Bill No 2.1" sheetId="4" r:id="rId4"/>
    <sheet name="Bill No 2.2" sheetId="5" r:id="rId5"/>
    <sheet name="Bill No 2.3" sheetId="6" r:id="rId6"/>
    <sheet name="Bill No 2.4" sheetId="7" r:id="rId7"/>
    <sheet name="SUM Bill No.3" sheetId="8" r:id="rId8"/>
    <sheet name="Bill No 3.1" sheetId="9" r:id="rId9"/>
    <sheet name="Bill No 3.2" sheetId="10" r:id="rId10"/>
    <sheet name="Bill No 3.3" sheetId="11" r:id="rId11"/>
    <sheet name="Bill No 3.5" sheetId="12" r:id="rId12"/>
    <sheet name="Bill No 3.4" sheetId="13" r:id="rId13"/>
    <sheet name="SUM Bill No. 4" sheetId="14" r:id="rId14"/>
    <sheet name="BILL 4.1" sheetId="15" r:id="rId15"/>
    <sheet name="Bill No 4.1.1" sheetId="16" r:id="rId16"/>
    <sheet name="Bill No 4.1.2 " sheetId="17" r:id="rId17"/>
    <sheet name="Bill No 4.1.3" sheetId="18" r:id="rId18"/>
    <sheet name="Bill No 4.1.4" sheetId="19" r:id="rId19"/>
    <sheet name="BILL 4.2" sheetId="20" r:id="rId20"/>
    <sheet name="Bill No 4.2.1" sheetId="21" r:id="rId21"/>
    <sheet name="Bill No 4.2.2" sheetId="22" r:id="rId22"/>
    <sheet name="Bill No 4.2.3" sheetId="23" r:id="rId23"/>
    <sheet name="Bill No 4.2.4" sheetId="24" r:id="rId24"/>
    <sheet name="BILL 4.3" sheetId="25" r:id="rId25"/>
    <sheet name="Bill No 4.3.1" sheetId="26" r:id="rId26"/>
    <sheet name="Bill No 4.3.2" sheetId="27" r:id="rId27"/>
    <sheet name="Bill No 4.3.3" sheetId="28" r:id="rId28"/>
    <sheet name="SUM Bill No. 5" sheetId="29" r:id="rId29"/>
    <sheet name="Bill No 5.1" sheetId="30" r:id="rId30"/>
    <sheet name="Bill No 5.2 " sheetId="31" r:id="rId31"/>
    <sheet name="Bill No 5.3" sheetId="32" r:id="rId32"/>
    <sheet name="Bill No 5.4" sheetId="33" r:id="rId33"/>
    <sheet name="Bill No.Dayworks" sheetId="34" r:id="rId34"/>
  </sheets>
  <externalReferences>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A" localSheetId="14">#REF!</definedName>
    <definedName name="A" localSheetId="19">#REF!</definedName>
    <definedName name="A" localSheetId="24">#REF!</definedName>
    <definedName name="A" localSheetId="6">#REF!</definedName>
    <definedName name="A" localSheetId="9">#REF!</definedName>
    <definedName name="A" localSheetId="12">#REF!</definedName>
    <definedName name="A" localSheetId="11">#REF!</definedName>
    <definedName name="A" localSheetId="16">#REF!</definedName>
    <definedName name="A" localSheetId="18">#REF!</definedName>
    <definedName name="A" localSheetId="21">#REF!</definedName>
    <definedName name="A" localSheetId="23">#REF!</definedName>
    <definedName name="A" localSheetId="26">#REF!</definedName>
    <definedName name="A" localSheetId="27">#REF!</definedName>
    <definedName name="A" localSheetId="29">#REF!</definedName>
    <definedName name="A" localSheetId="30">#REF!</definedName>
    <definedName name="A" localSheetId="31">#REF!</definedName>
    <definedName name="A" localSheetId="32">#REF!</definedName>
    <definedName name="A" localSheetId="33">#REF!</definedName>
    <definedName name="A" localSheetId="13">#REF!</definedName>
    <definedName name="A" localSheetId="28">#REF!</definedName>
    <definedName name="A" localSheetId="7">#REF!</definedName>
    <definedName name="A">#REF!</definedName>
    <definedName name="aa" localSheetId="14">#REF!</definedName>
    <definedName name="aa" localSheetId="19">#REF!</definedName>
    <definedName name="aa" localSheetId="24">#REF!</definedName>
    <definedName name="aa" localSheetId="5">#REF!</definedName>
    <definedName name="aa" localSheetId="6">#REF!</definedName>
    <definedName name="aa" localSheetId="10">#REF!</definedName>
    <definedName name="aa" localSheetId="12">#REF!</definedName>
    <definedName name="aa" localSheetId="11">#REF!</definedName>
    <definedName name="aa" localSheetId="17">#REF!</definedName>
    <definedName name="aa" localSheetId="18">#REF!</definedName>
    <definedName name="aa" localSheetId="22">#REF!</definedName>
    <definedName name="aa" localSheetId="23">#REF!</definedName>
    <definedName name="aa" localSheetId="27">#REF!</definedName>
    <definedName name="aa" localSheetId="29">#REF!</definedName>
    <definedName name="aa" localSheetId="30">#REF!</definedName>
    <definedName name="aa" localSheetId="31">#REF!</definedName>
    <definedName name="aa" localSheetId="32">#REF!</definedName>
    <definedName name="aa" localSheetId="33">#REF!</definedName>
    <definedName name="aa" localSheetId="13">#REF!</definedName>
    <definedName name="aa" localSheetId="28">#REF!</definedName>
    <definedName name="aa" localSheetId="7">#REF!</definedName>
    <definedName name="aa">#REF!</definedName>
    <definedName name="athula" localSheetId="14">#REF!</definedName>
    <definedName name="athula" localSheetId="19">#REF!</definedName>
    <definedName name="athula" localSheetId="24">#REF!</definedName>
    <definedName name="athula" localSheetId="11">#REF!</definedName>
    <definedName name="athula" localSheetId="27">#REF!</definedName>
    <definedName name="athula" localSheetId="33">#REF!</definedName>
    <definedName name="athula" localSheetId="13">#REF!</definedName>
    <definedName name="athula" localSheetId="28">#REF!</definedName>
    <definedName name="athula" localSheetId="7">#REF!</definedName>
    <definedName name="athula">#REF!</definedName>
    <definedName name="B" localSheetId="14">#REF!</definedName>
    <definedName name="B" localSheetId="19">#REF!</definedName>
    <definedName name="B" localSheetId="24">#REF!</definedName>
    <definedName name="B" localSheetId="5">#REF!</definedName>
    <definedName name="B" localSheetId="6">#REF!</definedName>
    <definedName name="B" localSheetId="10">#REF!</definedName>
    <definedName name="B" localSheetId="12">#REF!</definedName>
    <definedName name="B" localSheetId="11">#REF!</definedName>
    <definedName name="B" localSheetId="17">#REF!</definedName>
    <definedName name="B" localSheetId="18">#REF!</definedName>
    <definedName name="B" localSheetId="22">#REF!</definedName>
    <definedName name="B" localSheetId="23">#REF!</definedName>
    <definedName name="B" localSheetId="27">#REF!</definedName>
    <definedName name="B" localSheetId="29">#REF!</definedName>
    <definedName name="B" localSheetId="30">#REF!</definedName>
    <definedName name="B" localSheetId="31">#REF!</definedName>
    <definedName name="B" localSheetId="32">#REF!</definedName>
    <definedName name="B" localSheetId="33">#REF!</definedName>
    <definedName name="B" localSheetId="13">#REF!</definedName>
    <definedName name="B" localSheetId="28">#REF!</definedName>
    <definedName name="B" localSheetId="7">#REF!</definedName>
    <definedName name="B">#REF!</definedName>
    <definedName name="bbb" localSheetId="14">#REF!</definedName>
    <definedName name="bbb" localSheetId="19">#REF!</definedName>
    <definedName name="bbb" localSheetId="24">#REF!</definedName>
    <definedName name="bbb" localSheetId="5">#REF!</definedName>
    <definedName name="bbb" localSheetId="6">#REF!</definedName>
    <definedName name="bbb" localSheetId="10">#REF!</definedName>
    <definedName name="bbb" localSheetId="12">#REF!</definedName>
    <definedName name="bbb" localSheetId="11">#REF!</definedName>
    <definedName name="bbb" localSheetId="17">#REF!</definedName>
    <definedName name="bbb" localSheetId="18">#REF!</definedName>
    <definedName name="bbb" localSheetId="22">#REF!</definedName>
    <definedName name="bbb" localSheetId="23">#REF!</definedName>
    <definedName name="bbb" localSheetId="27">#REF!</definedName>
    <definedName name="bbb" localSheetId="29">#REF!</definedName>
    <definedName name="bbb" localSheetId="30">#REF!</definedName>
    <definedName name="bbb" localSheetId="31">#REF!</definedName>
    <definedName name="bbb" localSheetId="32">#REF!</definedName>
    <definedName name="bbb" localSheetId="33">#REF!</definedName>
    <definedName name="bbb" localSheetId="13">#REF!</definedName>
    <definedName name="bbb" localSheetId="28">#REF!</definedName>
    <definedName name="bbb" localSheetId="7">#REF!</definedName>
    <definedName name="bbb">#REF!</definedName>
    <definedName name="bill1" localSheetId="14">#REF!</definedName>
    <definedName name="bill1" localSheetId="19">#REF!</definedName>
    <definedName name="bill1" localSheetId="24">#REF!</definedName>
    <definedName name="bill1" localSheetId="5">#REF!</definedName>
    <definedName name="bill1" localSheetId="6">#REF!</definedName>
    <definedName name="bill1" localSheetId="10">#REF!</definedName>
    <definedName name="bill1" localSheetId="12">#REF!</definedName>
    <definedName name="bill1" localSheetId="11">#REF!</definedName>
    <definedName name="bill1" localSheetId="17">#REF!</definedName>
    <definedName name="bill1" localSheetId="18">#REF!</definedName>
    <definedName name="bill1" localSheetId="22">#REF!</definedName>
    <definedName name="bill1" localSheetId="23">#REF!</definedName>
    <definedName name="bill1" localSheetId="27">#REF!</definedName>
    <definedName name="bill1" localSheetId="29">#REF!</definedName>
    <definedName name="bill1" localSheetId="30">#REF!</definedName>
    <definedName name="bill1" localSheetId="31">#REF!</definedName>
    <definedName name="bill1" localSheetId="32">#REF!</definedName>
    <definedName name="bill1" localSheetId="33">#REF!</definedName>
    <definedName name="bill1" localSheetId="13">#REF!</definedName>
    <definedName name="bill1" localSheetId="28">#REF!</definedName>
    <definedName name="bill1" localSheetId="7">#REF!</definedName>
    <definedName name="bill1">#REF!</definedName>
    <definedName name="C_" localSheetId="14">#REF!</definedName>
    <definedName name="C_" localSheetId="19">#REF!</definedName>
    <definedName name="C_" localSheetId="24">#REF!</definedName>
    <definedName name="C_" localSheetId="5">#REF!</definedName>
    <definedName name="C_" localSheetId="6">#REF!</definedName>
    <definedName name="C_" localSheetId="10">#REF!</definedName>
    <definedName name="C_" localSheetId="12">#REF!</definedName>
    <definedName name="C_" localSheetId="11">#REF!</definedName>
    <definedName name="C_" localSheetId="17">#REF!</definedName>
    <definedName name="C_" localSheetId="18">#REF!</definedName>
    <definedName name="C_" localSheetId="22">#REF!</definedName>
    <definedName name="C_" localSheetId="23">#REF!</definedName>
    <definedName name="C_" localSheetId="27">#REF!</definedName>
    <definedName name="C_" localSheetId="29">#REF!</definedName>
    <definedName name="C_" localSheetId="30">#REF!</definedName>
    <definedName name="C_" localSheetId="31">#REF!</definedName>
    <definedName name="C_" localSheetId="32">#REF!</definedName>
    <definedName name="C_" localSheetId="33">#REF!</definedName>
    <definedName name="C_" localSheetId="13">#REF!</definedName>
    <definedName name="C_" localSheetId="28">#REF!</definedName>
    <definedName name="C_" localSheetId="7">#REF!</definedName>
    <definedName name="C_">#REF!</definedName>
    <definedName name="Columns">[7]Schedules!$A$5:$E$25</definedName>
    <definedName name="d" localSheetId="14">#REF!</definedName>
    <definedName name="d" localSheetId="19">#REF!</definedName>
    <definedName name="d" localSheetId="24">#REF!</definedName>
    <definedName name="d" localSheetId="5">#REF!</definedName>
    <definedName name="d" localSheetId="6">#REF!</definedName>
    <definedName name="d" localSheetId="10">#REF!</definedName>
    <definedName name="d" localSheetId="12">#REF!</definedName>
    <definedName name="d" localSheetId="11">#REF!</definedName>
    <definedName name="d" localSheetId="17">#REF!</definedName>
    <definedName name="d" localSheetId="18">#REF!</definedName>
    <definedName name="d" localSheetId="22">#REF!</definedName>
    <definedName name="d" localSheetId="23">#REF!</definedName>
    <definedName name="d" localSheetId="27">#REF!</definedName>
    <definedName name="d" localSheetId="29">#REF!</definedName>
    <definedName name="d" localSheetId="30">#REF!</definedName>
    <definedName name="d" localSheetId="31">#REF!</definedName>
    <definedName name="d" localSheetId="32">#REF!</definedName>
    <definedName name="d" localSheetId="33">#REF!</definedName>
    <definedName name="d" localSheetId="13">#REF!</definedName>
    <definedName name="d" localSheetId="28">#REF!</definedName>
    <definedName name="d" localSheetId="7">#REF!</definedName>
    <definedName name="d">#REF!</definedName>
    <definedName name="Excel_BuiltIn_Print_Area_12_1">"$#REF!.$A$2:$R$18"</definedName>
    <definedName name="Excel_BuiltIn_Print_Area_12_1_1">"$#REF!.$A$2:$R$12"</definedName>
    <definedName name="Excel_BuiltIn_Print_Area_12_1_1_1">"$#REF!.$A$2:$C$18"</definedName>
    <definedName name="Excel_BuiltIn_Print_Titles_2_1_1">"$#REF!.$A$4:$AMJ$6"</definedName>
    <definedName name="f" localSheetId="14">#REF!</definedName>
    <definedName name="f" localSheetId="19">#REF!</definedName>
    <definedName name="f" localSheetId="24">#REF!</definedName>
    <definedName name="f" localSheetId="5">#REF!</definedName>
    <definedName name="f" localSheetId="6">#REF!</definedName>
    <definedName name="f" localSheetId="10">#REF!</definedName>
    <definedName name="f" localSheetId="12">#REF!</definedName>
    <definedName name="f" localSheetId="11">#REF!</definedName>
    <definedName name="f" localSheetId="17">#REF!</definedName>
    <definedName name="f" localSheetId="18">#REF!</definedName>
    <definedName name="f" localSheetId="22">#REF!</definedName>
    <definedName name="f" localSheetId="23">#REF!</definedName>
    <definedName name="f" localSheetId="27">#REF!</definedName>
    <definedName name="f" localSheetId="29">#REF!</definedName>
    <definedName name="f" localSheetId="30">#REF!</definedName>
    <definedName name="f" localSheetId="31">#REF!</definedName>
    <definedName name="f" localSheetId="32">#REF!</definedName>
    <definedName name="f" localSheetId="33">#REF!</definedName>
    <definedName name="f" localSheetId="13">#REF!</definedName>
    <definedName name="f" localSheetId="28">#REF!</definedName>
    <definedName name="f" localSheetId="7">#REF!</definedName>
    <definedName name="f">#REF!</definedName>
    <definedName name="fg" localSheetId="14">#REF!</definedName>
    <definedName name="fg" localSheetId="19">#REF!</definedName>
    <definedName name="fg" localSheetId="24">#REF!</definedName>
    <definedName name="fg" localSheetId="5">#REF!</definedName>
    <definedName name="fg" localSheetId="6">#REF!</definedName>
    <definedName name="fg" localSheetId="10">#REF!</definedName>
    <definedName name="fg" localSheetId="12">#REF!</definedName>
    <definedName name="fg" localSheetId="11">#REF!</definedName>
    <definedName name="fg" localSheetId="17">#REF!</definedName>
    <definedName name="fg" localSheetId="18">#REF!</definedName>
    <definedName name="fg" localSheetId="22">#REF!</definedName>
    <definedName name="fg" localSheetId="23">#REF!</definedName>
    <definedName name="fg" localSheetId="27">#REF!</definedName>
    <definedName name="fg" localSheetId="29">#REF!</definedName>
    <definedName name="fg" localSheetId="30">#REF!</definedName>
    <definedName name="fg" localSheetId="31">#REF!</definedName>
    <definedName name="fg" localSheetId="32">#REF!</definedName>
    <definedName name="fg" localSheetId="33">#REF!</definedName>
    <definedName name="fg" localSheetId="13">#REF!</definedName>
    <definedName name="fg" localSheetId="28">#REF!</definedName>
    <definedName name="fg" localSheetId="7">#REF!</definedName>
    <definedName name="fg">#REF!</definedName>
    <definedName name="g" localSheetId="14">#REF!</definedName>
    <definedName name="g" localSheetId="19">#REF!</definedName>
    <definedName name="g" localSheetId="24">#REF!</definedName>
    <definedName name="g" localSheetId="5">#REF!</definedName>
    <definedName name="g" localSheetId="6">#REF!</definedName>
    <definedName name="g" localSheetId="10">#REF!</definedName>
    <definedName name="g" localSheetId="12">#REF!</definedName>
    <definedName name="g" localSheetId="11">#REF!</definedName>
    <definedName name="g" localSheetId="17">#REF!</definedName>
    <definedName name="g" localSheetId="18">#REF!</definedName>
    <definedName name="g" localSheetId="22">#REF!</definedName>
    <definedName name="g" localSheetId="23">#REF!</definedName>
    <definedName name="g" localSheetId="27">#REF!</definedName>
    <definedName name="g" localSheetId="29">#REF!</definedName>
    <definedName name="g" localSheetId="30">#REF!</definedName>
    <definedName name="g" localSheetId="31">#REF!</definedName>
    <definedName name="g" localSheetId="32">#REF!</definedName>
    <definedName name="g" localSheetId="33">#REF!</definedName>
    <definedName name="g" localSheetId="13">#REF!</definedName>
    <definedName name="g" localSheetId="28">#REF!</definedName>
    <definedName name="g" localSheetId="7">#REF!</definedName>
    <definedName name="g">#REF!</definedName>
    <definedName name="H" localSheetId="14">#REF!</definedName>
    <definedName name="H" localSheetId="19">#REF!</definedName>
    <definedName name="H" localSheetId="24">#REF!</definedName>
    <definedName name="H" localSheetId="5">#REF!</definedName>
    <definedName name="H" localSheetId="6">#REF!</definedName>
    <definedName name="H" localSheetId="10">#REF!</definedName>
    <definedName name="H" localSheetId="12">#REF!</definedName>
    <definedName name="H" localSheetId="11">#REF!</definedName>
    <definedName name="H" localSheetId="17">#REF!</definedName>
    <definedName name="H" localSheetId="18">#REF!</definedName>
    <definedName name="H" localSheetId="22">#REF!</definedName>
    <definedName name="H" localSheetId="23">#REF!</definedName>
    <definedName name="H" localSheetId="27">#REF!</definedName>
    <definedName name="H" localSheetId="29">#REF!</definedName>
    <definedName name="H" localSheetId="30">#REF!</definedName>
    <definedName name="H" localSheetId="31">#REF!</definedName>
    <definedName name="H" localSheetId="32">#REF!</definedName>
    <definedName name="H" localSheetId="33">#REF!</definedName>
    <definedName name="H" localSheetId="13">#REF!</definedName>
    <definedName name="H" localSheetId="28">#REF!</definedName>
    <definedName name="H" localSheetId="7">#REF!</definedName>
    <definedName name="H">#REF!</definedName>
    <definedName name="I" localSheetId="14">#REF!</definedName>
    <definedName name="I" localSheetId="19">#REF!</definedName>
    <definedName name="I" localSheetId="24">#REF!</definedName>
    <definedName name="I" localSheetId="5">#REF!</definedName>
    <definedName name="I" localSheetId="6">#REF!</definedName>
    <definedName name="I" localSheetId="10">#REF!</definedName>
    <definedName name="I" localSheetId="12">#REF!</definedName>
    <definedName name="I" localSheetId="11">#REF!</definedName>
    <definedName name="I" localSheetId="17">#REF!</definedName>
    <definedName name="I" localSheetId="18">#REF!</definedName>
    <definedName name="I" localSheetId="22">#REF!</definedName>
    <definedName name="I" localSheetId="23">#REF!</definedName>
    <definedName name="I" localSheetId="27">#REF!</definedName>
    <definedName name="I" localSheetId="29">#REF!</definedName>
    <definedName name="I" localSheetId="30">#REF!</definedName>
    <definedName name="I" localSheetId="31">#REF!</definedName>
    <definedName name="I" localSheetId="32">#REF!</definedName>
    <definedName name="I" localSheetId="33">#REF!</definedName>
    <definedName name="I" localSheetId="13">#REF!</definedName>
    <definedName name="I" localSheetId="28">#REF!</definedName>
    <definedName name="I" localSheetId="7">#REF!</definedName>
    <definedName name="I">#REF!</definedName>
    <definedName name="InsD1" localSheetId="14">#REF!</definedName>
    <definedName name="InsD1" localSheetId="19">#REF!</definedName>
    <definedName name="InsD1" localSheetId="24">#REF!</definedName>
    <definedName name="InsD1" localSheetId="5">#REF!</definedName>
    <definedName name="InsD1" localSheetId="6">#REF!</definedName>
    <definedName name="InsD1" localSheetId="10">#REF!</definedName>
    <definedName name="InsD1" localSheetId="12">#REF!</definedName>
    <definedName name="InsD1" localSheetId="11">#REF!</definedName>
    <definedName name="InsD1" localSheetId="17">#REF!</definedName>
    <definedName name="InsD1" localSheetId="18">#REF!</definedName>
    <definedName name="InsD1" localSheetId="22">#REF!</definedName>
    <definedName name="InsD1" localSheetId="23">#REF!</definedName>
    <definedName name="InsD1" localSheetId="27">#REF!</definedName>
    <definedName name="InsD1" localSheetId="29">#REF!</definedName>
    <definedName name="InsD1" localSheetId="30">#REF!</definedName>
    <definedName name="InsD1" localSheetId="31">#REF!</definedName>
    <definedName name="InsD1" localSheetId="32">#REF!</definedName>
    <definedName name="InsD1" localSheetId="33">#REF!</definedName>
    <definedName name="InsD1" localSheetId="13">#REF!</definedName>
    <definedName name="InsD1" localSheetId="28">#REF!</definedName>
    <definedName name="InsD1" localSheetId="7">#REF!</definedName>
    <definedName name="InsD1">#REF!</definedName>
    <definedName name="InsD2" localSheetId="14">#REF!</definedName>
    <definedName name="InsD2" localSheetId="19">#REF!</definedName>
    <definedName name="InsD2" localSheetId="24">#REF!</definedName>
    <definedName name="InsD2" localSheetId="5">#REF!</definedName>
    <definedName name="InsD2" localSheetId="6">#REF!</definedName>
    <definedName name="InsD2" localSheetId="10">#REF!</definedName>
    <definedName name="InsD2" localSheetId="12">#REF!</definedName>
    <definedName name="InsD2" localSheetId="11">#REF!</definedName>
    <definedName name="InsD2" localSheetId="17">#REF!</definedName>
    <definedName name="InsD2" localSheetId="18">#REF!</definedName>
    <definedName name="InsD2" localSheetId="22">#REF!</definedName>
    <definedName name="InsD2" localSheetId="23">#REF!</definedName>
    <definedName name="InsD2" localSheetId="27">#REF!</definedName>
    <definedName name="InsD2" localSheetId="29">#REF!</definedName>
    <definedName name="InsD2" localSheetId="30">#REF!</definedName>
    <definedName name="InsD2" localSheetId="31">#REF!</definedName>
    <definedName name="InsD2" localSheetId="32">#REF!</definedName>
    <definedName name="InsD2" localSheetId="33">#REF!</definedName>
    <definedName name="InsD2" localSheetId="13">#REF!</definedName>
    <definedName name="InsD2" localSheetId="28">#REF!</definedName>
    <definedName name="InsD2" localSheetId="7">#REF!</definedName>
    <definedName name="InsD2">#REF!</definedName>
    <definedName name="j" localSheetId="14">#REF!</definedName>
    <definedName name="j" localSheetId="19">#REF!</definedName>
    <definedName name="j" localSheetId="24">#REF!</definedName>
    <definedName name="j" localSheetId="5">#REF!</definedName>
    <definedName name="j" localSheetId="6">#REF!</definedName>
    <definedName name="j" localSheetId="10">#REF!</definedName>
    <definedName name="j" localSheetId="12">#REF!</definedName>
    <definedName name="j" localSheetId="11">#REF!</definedName>
    <definedName name="j" localSheetId="17">#REF!</definedName>
    <definedName name="j" localSheetId="18">#REF!</definedName>
    <definedName name="j" localSheetId="22">#REF!</definedName>
    <definedName name="j" localSheetId="23">#REF!</definedName>
    <definedName name="j" localSheetId="27">#REF!</definedName>
    <definedName name="j" localSheetId="29">#REF!</definedName>
    <definedName name="j" localSheetId="30">#REF!</definedName>
    <definedName name="j" localSheetId="31">#REF!</definedName>
    <definedName name="j" localSheetId="32">#REF!</definedName>
    <definedName name="j" localSheetId="33">#REF!</definedName>
    <definedName name="j" localSheetId="13">#REF!</definedName>
    <definedName name="j" localSheetId="28">#REF!</definedName>
    <definedName name="j" localSheetId="7">#REF!</definedName>
    <definedName name="j">#REF!</definedName>
    <definedName name="plumb">[8]Schedules!$A$5:$E$25</definedName>
    <definedName name="_xlnm.Print_Area" localSheetId="14">'BILL 4.1'!$C$1:$H$10</definedName>
    <definedName name="_xlnm.Print_Area" localSheetId="19">'BILL 4.2'!$C$1:$H$11</definedName>
    <definedName name="_xlnm.Print_Area" localSheetId="24">'BILL 4.3'!$A$1:$H$10</definedName>
    <definedName name="_xlnm.Print_Area" localSheetId="1">'Bill No 1'!$A$1:$G$44</definedName>
    <definedName name="_xlnm.Print_Area" localSheetId="3">'Bill No 2.1'!$A$1:$G$14</definedName>
    <definedName name="_xlnm.Print_Area" localSheetId="4">'Bill No 2.2'!$A$1:$H$18</definedName>
    <definedName name="_xlnm.Print_Area" localSheetId="5">'Bill No 2.3'!$A$1:$G$44</definedName>
    <definedName name="_xlnm.Print_Area" localSheetId="6">'Bill No 2.4'!$A$1:$H$19</definedName>
    <definedName name="_xlnm.Print_Area" localSheetId="8">'Bill No 3.1'!$A$1:$G$14</definedName>
    <definedName name="_xlnm.Print_Area" localSheetId="9">'Bill No 3.2'!$A$1:$H$19</definedName>
    <definedName name="_xlnm.Print_Area" localSheetId="10">'Bill No 3.3'!$A$1:$H$48</definedName>
    <definedName name="_xlnm.Print_Area" localSheetId="12">'Bill No 3.4'!$A$1:$G$15</definedName>
    <definedName name="_xlnm.Print_Area" localSheetId="11">'Bill No 3.5'!$A$1:$G$10</definedName>
    <definedName name="_xlnm.Print_Area" localSheetId="15">'Bill No 4.1.1'!$A$1:$H$14</definedName>
    <definedName name="_xlnm.Print_Area" localSheetId="16">'Bill No 4.1.2 '!$A$1:$H$16</definedName>
    <definedName name="_xlnm.Print_Area" localSheetId="17">'Bill No 4.1.3'!$A$1:$G$25</definedName>
    <definedName name="_xlnm.Print_Area" localSheetId="18">'Bill No 4.1.4'!$A$1:$H$6</definedName>
    <definedName name="_xlnm.Print_Area" localSheetId="20">'Bill No 4.2.1'!$A$1:$G$14</definedName>
    <definedName name="_xlnm.Print_Area" localSheetId="21">'Bill No 4.2.2'!$A$1:$H$18</definedName>
    <definedName name="_xlnm.Print_Area" localSheetId="22">'Bill No 4.2.3'!$A$1:$G$41</definedName>
    <definedName name="_xlnm.Print_Area" localSheetId="23">'Bill No 4.2.4'!$A$1:$H$6</definedName>
    <definedName name="_xlnm.Print_Area" localSheetId="25">'Bill No 4.3.1'!$A$1:$G$14</definedName>
    <definedName name="_xlnm.Print_Area" localSheetId="26">'Bill No 4.3.2'!$A$1:$G$16</definedName>
    <definedName name="_xlnm.Print_Area" localSheetId="27">'Bill No 4.3.3'!$A$1:$G$19</definedName>
    <definedName name="_xlnm.Print_Area" localSheetId="29">'Bill No 5.1'!$A$1:$G$14</definedName>
    <definedName name="_xlnm.Print_Area" localSheetId="30">'Bill No 5.2 '!$A$1:$H$17</definedName>
    <definedName name="_xlnm.Print_Area" localSheetId="31">'Bill No 5.3'!$A$1:$G$40</definedName>
    <definedName name="_xlnm.Print_Area" localSheetId="32">'Bill No 5.4'!$A$1:$G$18</definedName>
    <definedName name="_xlnm.Print_Area" localSheetId="33">'Bill No.Dayworks'!$A$1:$F$35</definedName>
    <definedName name="_xlnm.Print_Area" localSheetId="0">'Grand Summary'!$B$1:$H$27</definedName>
    <definedName name="_xlnm.Print_Area" localSheetId="2">'SUM Bill No. 2'!$B$1:$G$11</definedName>
    <definedName name="_xlnm.Print_Area" localSheetId="13">'SUM Bill No. 4'!$A$1:$G$9</definedName>
    <definedName name="_xlnm.Print_Area" localSheetId="28">'SUM Bill No. 5'!$B$1:$G$10</definedName>
    <definedName name="_xlnm.Print_Area" localSheetId="7">'SUM Bill No.3'!$B$1:$G$12</definedName>
    <definedName name="PRINT_AREA_MI">#N/A</definedName>
    <definedName name="_xlnm.Print_Titles" localSheetId="14">'BILL 4.1'!$2:$5</definedName>
    <definedName name="_xlnm.Print_Titles" localSheetId="19">'BILL 4.2'!$4:$6</definedName>
    <definedName name="_xlnm.Print_Titles" localSheetId="24">'BILL 4.3'!$4:$6</definedName>
    <definedName name="_xlnm.Print_Titles" localSheetId="1">'Bill No 1'!$1:$3</definedName>
    <definedName name="_xlnm.Print_Titles" localSheetId="5">'Bill No 2.3'!$1:$3</definedName>
    <definedName name="_xlnm.Print_Titles" localSheetId="6">#REF!</definedName>
    <definedName name="_xlnm.Print_Titles" localSheetId="9">#REF!</definedName>
    <definedName name="_xlnm.Print_Titles" localSheetId="10">'Bill No 3.3'!$1:$3</definedName>
    <definedName name="_xlnm.Print_Titles" localSheetId="12">#REF!</definedName>
    <definedName name="_xlnm.Print_Titles" localSheetId="11">#REF!</definedName>
    <definedName name="_xlnm.Print_Titles" localSheetId="16">#REF!</definedName>
    <definedName name="_xlnm.Print_Titles" localSheetId="17">'Bill No 4.1.3'!$1:$3</definedName>
    <definedName name="_xlnm.Print_Titles" localSheetId="18">#REF!</definedName>
    <definedName name="_xlnm.Print_Titles" localSheetId="21">#REF!</definedName>
    <definedName name="_xlnm.Print_Titles" localSheetId="22">'Bill No 4.2.3'!$1:$3</definedName>
    <definedName name="_xlnm.Print_Titles" localSheetId="26">#REF!</definedName>
    <definedName name="_xlnm.Print_Titles" localSheetId="27">'Bill No 4.3.3'!$1:$3</definedName>
    <definedName name="_xlnm.Print_Titles" localSheetId="29">#REF!</definedName>
    <definedName name="_xlnm.Print_Titles" localSheetId="30">#REF!</definedName>
    <definedName name="_xlnm.Print_Titles" localSheetId="31">'Bill No 5.3'!$1:$3</definedName>
    <definedName name="_xlnm.Print_Titles" localSheetId="32">#REF!</definedName>
    <definedName name="_xlnm.Print_Titles" localSheetId="33">#REF!</definedName>
    <definedName name="_xlnm.Print_Titles" localSheetId="0">'Grand Summary'!$2:$8</definedName>
    <definedName name="_xlnm.Print_Titles" localSheetId="2">'SUM Bill No. 2'!$1:$5</definedName>
    <definedName name="_xlnm.Print_Titles" localSheetId="13">'SUM Bill No. 4'!$1:$5</definedName>
    <definedName name="_xlnm.Print_Titles" localSheetId="28">'SUM Bill No. 5'!$1:$5</definedName>
    <definedName name="_xlnm.Print_Titles" localSheetId="7">'SUM Bill No.3'!$1:$5</definedName>
    <definedName name="_xlnm.Print_Titles">#REF!</definedName>
    <definedName name="PRINT_TITLES_MI" localSheetId="14">#REF!</definedName>
    <definedName name="PRINT_TITLES_MI" localSheetId="19">#REF!</definedName>
    <definedName name="PRINT_TITLES_MI" localSheetId="24">#REF!</definedName>
    <definedName name="PRINT_TITLES_MI" localSheetId="5">#REF!</definedName>
    <definedName name="PRINT_TITLES_MI" localSheetId="6">#REF!</definedName>
    <definedName name="PRINT_TITLES_MI" localSheetId="10">#REF!</definedName>
    <definedName name="PRINT_TITLES_MI" localSheetId="12">#REF!</definedName>
    <definedName name="PRINT_TITLES_MI" localSheetId="11">#REF!</definedName>
    <definedName name="PRINT_TITLES_MI" localSheetId="17">#REF!</definedName>
    <definedName name="PRINT_TITLES_MI" localSheetId="18">#REF!</definedName>
    <definedName name="PRINT_TITLES_MI" localSheetId="22">#REF!</definedName>
    <definedName name="PRINT_TITLES_MI" localSheetId="23">#REF!</definedName>
    <definedName name="PRINT_TITLES_MI" localSheetId="27">#REF!</definedName>
    <definedName name="PRINT_TITLES_MI" localSheetId="29">#REF!</definedName>
    <definedName name="PRINT_TITLES_MI" localSheetId="30">#REF!</definedName>
    <definedName name="PRINT_TITLES_MI" localSheetId="31">#REF!</definedName>
    <definedName name="PRINT_TITLES_MI" localSheetId="32">#REF!</definedName>
    <definedName name="PRINT_TITLES_MI" localSheetId="33">#REF!</definedName>
    <definedName name="PRINT_TITLES_MI" localSheetId="13">#REF!</definedName>
    <definedName name="PRINT_TITLES_MI" localSheetId="28">#REF!</definedName>
    <definedName name="PRINT_TITLES_MI" localSheetId="7">#REF!</definedName>
    <definedName name="PRINT_TITLES_MI">#REF!</definedName>
    <definedName name="QTY" localSheetId="11">#REF!</definedName>
    <definedName name="QTY" localSheetId="33">#REF!</definedName>
    <definedName name="QTY" localSheetId="13">#REF!</definedName>
    <definedName name="QTY" localSheetId="28">#REF!</definedName>
    <definedName name="QTY" localSheetId="7">#REF!</definedName>
    <definedName name="QTY">#REF!</definedName>
    <definedName name="s" localSheetId="14">#REF!</definedName>
    <definedName name="s" localSheetId="19">#REF!</definedName>
    <definedName name="s" localSheetId="24">#REF!</definedName>
    <definedName name="s" localSheetId="5">#REF!</definedName>
    <definedName name="s" localSheetId="6">#REF!</definedName>
    <definedName name="s" localSheetId="10">#REF!</definedName>
    <definedName name="s" localSheetId="12">#REF!</definedName>
    <definedName name="s" localSheetId="11">#REF!</definedName>
    <definedName name="s" localSheetId="17">#REF!</definedName>
    <definedName name="s" localSheetId="18">#REF!</definedName>
    <definedName name="s" localSheetId="22">#REF!</definedName>
    <definedName name="s" localSheetId="23">#REF!</definedName>
    <definedName name="s" localSheetId="27">#REF!</definedName>
    <definedName name="s" localSheetId="29">#REF!</definedName>
    <definedName name="s" localSheetId="30">#REF!</definedName>
    <definedName name="s" localSheetId="31">#REF!</definedName>
    <definedName name="s" localSheetId="32">#REF!</definedName>
    <definedName name="s" localSheetId="33">#REF!</definedName>
    <definedName name="s" localSheetId="13">#REF!</definedName>
    <definedName name="s" localSheetId="28">#REF!</definedName>
    <definedName name="s" localSheetId="7">#REF!</definedName>
    <definedName name="s">#REF!</definedName>
    <definedName name="Stmms">[9]Schedules!$A$5:$E$25</definedName>
    <definedName name="Sum" localSheetId="14">#REF!</definedName>
    <definedName name="Sum" localSheetId="19">#REF!</definedName>
    <definedName name="Sum" localSheetId="24">#REF!</definedName>
    <definedName name="Sum" localSheetId="5">#REF!</definedName>
    <definedName name="Sum" localSheetId="6">#REF!</definedName>
    <definedName name="Sum" localSheetId="10">#REF!</definedName>
    <definedName name="Sum" localSheetId="12">#REF!</definedName>
    <definedName name="Sum" localSheetId="11">#REF!</definedName>
    <definedName name="Sum" localSheetId="17">#REF!</definedName>
    <definedName name="Sum" localSheetId="18">#REF!</definedName>
    <definedName name="Sum" localSheetId="22">#REF!</definedName>
    <definedName name="Sum" localSheetId="23">#REF!</definedName>
    <definedName name="Sum" localSheetId="27">#REF!</definedName>
    <definedName name="Sum" localSheetId="29">#REF!</definedName>
    <definedName name="Sum" localSheetId="30">#REF!</definedName>
    <definedName name="Sum" localSheetId="31">#REF!</definedName>
    <definedName name="Sum" localSheetId="32">#REF!</definedName>
    <definedName name="Sum" localSheetId="33">#REF!</definedName>
    <definedName name="Sum" localSheetId="13">#REF!</definedName>
    <definedName name="Sum" localSheetId="28">#REF!</definedName>
    <definedName name="Sum" localSheetId="7">#REF!</definedName>
    <definedName name="Sum">#REF!</definedName>
    <definedName name="SupD1" localSheetId="14">#REF!</definedName>
    <definedName name="SupD1" localSheetId="19">#REF!</definedName>
    <definedName name="SupD1" localSheetId="24">#REF!</definedName>
    <definedName name="SupD1" localSheetId="5">#REF!</definedName>
    <definedName name="SupD1" localSheetId="6">#REF!</definedName>
    <definedName name="SupD1" localSheetId="10">#REF!</definedName>
    <definedName name="SupD1" localSheetId="12">#REF!</definedName>
    <definedName name="SupD1" localSheetId="11">#REF!</definedName>
    <definedName name="SupD1" localSheetId="17">#REF!</definedName>
    <definedName name="SupD1" localSheetId="18">#REF!</definedName>
    <definedName name="SupD1" localSheetId="22">#REF!</definedName>
    <definedName name="SupD1" localSheetId="23">#REF!</definedName>
    <definedName name="SupD1" localSheetId="27">#REF!</definedName>
    <definedName name="SupD1" localSheetId="29">#REF!</definedName>
    <definedName name="SupD1" localSheetId="30">#REF!</definedName>
    <definedName name="SupD1" localSheetId="31">#REF!</definedName>
    <definedName name="SupD1" localSheetId="32">#REF!</definedName>
    <definedName name="SupD1" localSheetId="33">#REF!</definedName>
    <definedName name="SupD1" localSheetId="13">#REF!</definedName>
    <definedName name="SupD1" localSheetId="28">#REF!</definedName>
    <definedName name="SupD1" localSheetId="7">#REF!</definedName>
    <definedName name="SupD1">#REF!</definedName>
    <definedName name="SupD2" localSheetId="14">#REF!</definedName>
    <definedName name="SupD2" localSheetId="19">#REF!</definedName>
    <definedName name="SupD2" localSheetId="24">#REF!</definedName>
    <definedName name="SupD2" localSheetId="5">#REF!</definedName>
    <definedName name="SupD2" localSheetId="6">#REF!</definedName>
    <definedName name="SupD2" localSheetId="10">#REF!</definedName>
    <definedName name="SupD2" localSheetId="12">#REF!</definedName>
    <definedName name="SupD2" localSheetId="11">#REF!</definedName>
    <definedName name="SupD2" localSheetId="17">#REF!</definedName>
    <definedName name="SupD2" localSheetId="18">#REF!</definedName>
    <definedName name="SupD2" localSheetId="22">#REF!</definedName>
    <definedName name="SupD2" localSheetId="23">#REF!</definedName>
    <definedName name="SupD2" localSheetId="27">#REF!</definedName>
    <definedName name="SupD2" localSheetId="29">#REF!</definedName>
    <definedName name="SupD2" localSheetId="30">#REF!</definedName>
    <definedName name="SupD2" localSheetId="31">#REF!</definedName>
    <definedName name="SupD2" localSheetId="32">#REF!</definedName>
    <definedName name="SupD2" localSheetId="33">#REF!</definedName>
    <definedName name="SupD2" localSheetId="13">#REF!</definedName>
    <definedName name="SupD2" localSheetId="28">#REF!</definedName>
    <definedName name="SupD2" localSheetId="7">#REF!</definedName>
    <definedName name="SupD2">#REF!</definedName>
    <definedName name="w" localSheetId="14">#REF!</definedName>
    <definedName name="w" localSheetId="19">#REF!</definedName>
    <definedName name="w" localSheetId="24">#REF!</definedName>
    <definedName name="w" localSheetId="5">#REF!</definedName>
    <definedName name="w" localSheetId="6">#REF!</definedName>
    <definedName name="w" localSheetId="10">#REF!</definedName>
    <definedName name="w" localSheetId="12">#REF!</definedName>
    <definedName name="w" localSheetId="11">#REF!</definedName>
    <definedName name="w" localSheetId="17">#REF!</definedName>
    <definedName name="w" localSheetId="18">#REF!</definedName>
    <definedName name="w" localSheetId="22">#REF!</definedName>
    <definedName name="w" localSheetId="23">#REF!</definedName>
    <definedName name="w" localSheetId="27">#REF!</definedName>
    <definedName name="w" localSheetId="29">#REF!</definedName>
    <definedName name="w" localSheetId="30">#REF!</definedName>
    <definedName name="w" localSheetId="31">#REF!</definedName>
    <definedName name="w" localSheetId="32">#REF!</definedName>
    <definedName name="w" localSheetId="33">#REF!</definedName>
    <definedName name="w" localSheetId="13">#REF!</definedName>
    <definedName name="w" localSheetId="28">#REF!</definedName>
    <definedName name="w" localSheetId="7">#REF!</definedName>
    <definedName name="w">#REF!</definedName>
    <definedName name="Z_27DD02BF_9199_41E2_BC2E_79FC42C91C08_.wvu.PrintArea" localSheetId="2" hidden="1">'SUM Bill No. 2'!$B$1:$G$10</definedName>
    <definedName name="Z_27DD02BF_9199_41E2_BC2E_79FC42C91C08_.wvu.PrintArea" localSheetId="13" hidden="1">'SUM Bill No. 4'!$B$1:$G$9</definedName>
    <definedName name="Z_27DD02BF_9199_41E2_BC2E_79FC42C91C08_.wvu.PrintArea" localSheetId="28" hidden="1">'SUM Bill No. 5'!$B$1:$G$10</definedName>
    <definedName name="Z_27DD02BF_9199_41E2_BC2E_79FC42C91C08_.wvu.PrintArea" localSheetId="7" hidden="1">'SUM Bill No.3'!$B$1:$G$11</definedName>
    <definedName name="Z_27DD02BF_9199_41E2_BC2E_79FC42C91C08_.wvu.PrintTitles" localSheetId="2" hidden="1">'SUM Bill No. 2'!$1:$5</definedName>
    <definedName name="Z_27DD02BF_9199_41E2_BC2E_79FC42C91C08_.wvu.PrintTitles" localSheetId="13" hidden="1">'SUM Bill No. 4'!$1:$5</definedName>
    <definedName name="Z_27DD02BF_9199_41E2_BC2E_79FC42C91C08_.wvu.PrintTitles" localSheetId="28" hidden="1">'SUM Bill No. 5'!$1:$5</definedName>
    <definedName name="Z_27DD02BF_9199_41E2_BC2E_79FC42C91C08_.wvu.PrintTitles" localSheetId="7" hidden="1">'SUM Bill No.3'!$1:$5</definedName>
    <definedName name="Z_515822B5_6328_4300_9F12_263C61755B66_.wvu.PrintArea" localSheetId="2" hidden="1">'SUM Bill No. 2'!$B$1:$F$10</definedName>
    <definedName name="Z_515822B5_6328_4300_9F12_263C61755B66_.wvu.PrintArea" localSheetId="13" hidden="1">'SUM Bill No. 4'!$B$1:$F$9</definedName>
    <definedName name="Z_515822B5_6328_4300_9F12_263C61755B66_.wvu.PrintArea" localSheetId="28" hidden="1">'SUM Bill No. 5'!$B$1:$F$10</definedName>
    <definedName name="Z_515822B5_6328_4300_9F12_263C61755B66_.wvu.PrintArea" localSheetId="7" hidden="1">'SUM Bill No.3'!$B$1:$F$11</definedName>
    <definedName name="Z_515822B5_6328_4300_9F12_263C61755B66_.wvu.PrintTitles" localSheetId="2" hidden="1">'SUM Bill No. 2'!$1:$5</definedName>
    <definedName name="Z_515822B5_6328_4300_9F12_263C61755B66_.wvu.PrintTitles" localSheetId="13" hidden="1">'SUM Bill No. 4'!$1:$5</definedName>
    <definedName name="Z_515822B5_6328_4300_9F12_263C61755B66_.wvu.PrintTitles" localSheetId="28" hidden="1">'SUM Bill No. 5'!$1:$5</definedName>
    <definedName name="Z_515822B5_6328_4300_9F12_263C61755B66_.wvu.PrintTitles" localSheetId="7" hidden="1">'SUM Bill No.3'!$1:$5</definedName>
    <definedName name="Z_62EB0F12_9AA6_4FFD_B9DD_7012651EF442_.wvu.Cols" localSheetId="2" hidden="1">'SUM Bill No. 2'!#REF!</definedName>
    <definedName name="Z_62EB0F12_9AA6_4FFD_B9DD_7012651EF442_.wvu.Cols" localSheetId="13" hidden="1">'SUM Bill No. 4'!#REF!</definedName>
    <definedName name="Z_62EB0F12_9AA6_4FFD_B9DD_7012651EF442_.wvu.Cols" localSheetId="28" hidden="1">'SUM Bill No. 5'!#REF!</definedName>
    <definedName name="Z_62EB0F12_9AA6_4FFD_B9DD_7012651EF442_.wvu.Cols" localSheetId="7" hidden="1">'SUM Bill No.3'!#REF!</definedName>
    <definedName name="Z_62EB0F12_9AA6_4FFD_B9DD_7012651EF442_.wvu.PrintArea" localSheetId="2" hidden="1">'SUM Bill No. 2'!$B$1:$G$11</definedName>
    <definedName name="Z_62EB0F12_9AA6_4FFD_B9DD_7012651EF442_.wvu.PrintArea" localSheetId="13" hidden="1">'SUM Bill No. 4'!$B$1:$G$10</definedName>
    <definedName name="Z_62EB0F12_9AA6_4FFD_B9DD_7012651EF442_.wvu.PrintArea" localSheetId="28" hidden="1">'SUM Bill No. 5'!$B$1:$G$11</definedName>
    <definedName name="Z_62EB0F12_9AA6_4FFD_B9DD_7012651EF442_.wvu.PrintArea" localSheetId="7" hidden="1">'SUM Bill No.3'!$B$1:$G$12</definedName>
    <definedName name="Z_62EB0F12_9AA6_4FFD_B9DD_7012651EF442_.wvu.PrintTitles" localSheetId="2" hidden="1">'SUM Bill No. 2'!$1:$5</definedName>
    <definedName name="Z_62EB0F12_9AA6_4FFD_B9DD_7012651EF442_.wvu.PrintTitles" localSheetId="13" hidden="1">'SUM Bill No. 4'!$1:$5</definedName>
    <definedName name="Z_62EB0F12_9AA6_4FFD_B9DD_7012651EF442_.wvu.PrintTitles" localSheetId="28" hidden="1">'SUM Bill No. 5'!$1:$5</definedName>
    <definedName name="Z_62EB0F12_9AA6_4FFD_B9DD_7012651EF442_.wvu.PrintTitles" localSheetId="7" hidden="1">'SUM Bill No.3'!$1:$5</definedName>
    <definedName name="Z_6BF46017_DFB1_4655_843A_C2A040F27DC0_.wvu.Cols" localSheetId="2" hidden="1">'SUM Bill No. 2'!#REF!</definedName>
    <definedName name="Z_6BF46017_DFB1_4655_843A_C2A040F27DC0_.wvu.Cols" localSheetId="13" hidden="1">'SUM Bill No. 4'!#REF!</definedName>
    <definedName name="Z_6BF46017_DFB1_4655_843A_C2A040F27DC0_.wvu.Cols" localSheetId="28" hidden="1">'SUM Bill No. 5'!#REF!</definedName>
    <definedName name="Z_6BF46017_DFB1_4655_843A_C2A040F27DC0_.wvu.Cols" localSheetId="7" hidden="1">'SUM Bill No.3'!#REF!</definedName>
    <definedName name="Z_6BF46017_DFB1_4655_843A_C2A040F27DC0_.wvu.PrintArea" localSheetId="2" hidden="1">'SUM Bill No. 2'!$B$1:$G$11</definedName>
    <definedName name="Z_6BF46017_DFB1_4655_843A_C2A040F27DC0_.wvu.PrintArea" localSheetId="13" hidden="1">'SUM Bill No. 4'!$B$1:$G$10</definedName>
    <definedName name="Z_6BF46017_DFB1_4655_843A_C2A040F27DC0_.wvu.PrintArea" localSheetId="28" hidden="1">'SUM Bill No. 5'!$B$1:$G$11</definedName>
    <definedName name="Z_6BF46017_DFB1_4655_843A_C2A040F27DC0_.wvu.PrintArea" localSheetId="7" hidden="1">'SUM Bill No.3'!$B$1:$G$12</definedName>
    <definedName name="Z_6BF46017_DFB1_4655_843A_C2A040F27DC0_.wvu.PrintTitles" localSheetId="2" hidden="1">'SUM Bill No. 2'!$1:$5</definedName>
    <definedName name="Z_6BF46017_DFB1_4655_843A_C2A040F27DC0_.wvu.PrintTitles" localSheetId="13" hidden="1">'SUM Bill No. 4'!$1:$5</definedName>
    <definedName name="Z_6BF46017_DFB1_4655_843A_C2A040F27DC0_.wvu.PrintTitles" localSheetId="28" hidden="1">'SUM Bill No. 5'!$1:$5</definedName>
    <definedName name="Z_6BF46017_DFB1_4655_843A_C2A040F27DC0_.wvu.PrintTitles" localSheetId="7" hidden="1">'SUM Bill No.3'!$1:$5</definedName>
    <definedName name="Z_73F9BB9F_977D_4848_8FE3_507D1691E811_.wvu.PrintArea" localSheetId="2" hidden="1">'SUM Bill No. 2'!$B$1:$G$10</definedName>
    <definedName name="Z_73F9BB9F_977D_4848_8FE3_507D1691E811_.wvu.PrintArea" localSheetId="13" hidden="1">'SUM Bill No. 4'!$B$1:$G$9</definedName>
    <definedName name="Z_73F9BB9F_977D_4848_8FE3_507D1691E811_.wvu.PrintArea" localSheetId="28" hidden="1">'SUM Bill No. 5'!$B$1:$G$10</definedName>
    <definedName name="Z_73F9BB9F_977D_4848_8FE3_507D1691E811_.wvu.PrintArea" localSheetId="7" hidden="1">'SUM Bill No.3'!$B$1:$G$11</definedName>
    <definedName name="Z_73F9BB9F_977D_4848_8FE3_507D1691E811_.wvu.PrintTitles" localSheetId="2" hidden="1">'SUM Bill No. 2'!$1:$5</definedName>
    <definedName name="Z_73F9BB9F_977D_4848_8FE3_507D1691E811_.wvu.PrintTitles" localSheetId="13" hidden="1">'SUM Bill No. 4'!$1:$5</definedName>
    <definedName name="Z_73F9BB9F_977D_4848_8FE3_507D1691E811_.wvu.PrintTitles" localSheetId="28" hidden="1">'SUM Bill No. 5'!$1:$5</definedName>
    <definedName name="Z_73F9BB9F_977D_4848_8FE3_507D1691E811_.wvu.PrintTitles" localSheetId="7" hidden="1">'SUM Bill No.3'!$1:$5</definedName>
    <definedName name="Z_85C55717_4807_4C3D_8A2E_25F0C3BC12F9_.wvu.PrintArea" localSheetId="2" hidden="1">'SUM Bill No. 2'!$B$1:$G$10</definedName>
    <definedName name="Z_85C55717_4807_4C3D_8A2E_25F0C3BC12F9_.wvu.PrintArea" localSheetId="13" hidden="1">'SUM Bill No. 4'!$B$1:$G$9</definedName>
    <definedName name="Z_85C55717_4807_4C3D_8A2E_25F0C3BC12F9_.wvu.PrintArea" localSheetId="28" hidden="1">'SUM Bill No. 5'!$B$1:$G$10</definedName>
    <definedName name="Z_85C55717_4807_4C3D_8A2E_25F0C3BC12F9_.wvu.PrintArea" localSheetId="7" hidden="1">'SUM Bill No.3'!$B$1:$G$11</definedName>
    <definedName name="Z_85C55717_4807_4C3D_8A2E_25F0C3BC12F9_.wvu.PrintTitles" localSheetId="2" hidden="1">'SUM Bill No. 2'!$1:$5</definedName>
    <definedName name="Z_85C55717_4807_4C3D_8A2E_25F0C3BC12F9_.wvu.PrintTitles" localSheetId="13" hidden="1">'SUM Bill No. 4'!$1:$5</definedName>
    <definedName name="Z_85C55717_4807_4C3D_8A2E_25F0C3BC12F9_.wvu.PrintTitles" localSheetId="28" hidden="1">'SUM Bill No. 5'!$1:$5</definedName>
    <definedName name="Z_85C55717_4807_4C3D_8A2E_25F0C3BC12F9_.wvu.PrintTitles" localSheetId="7" hidden="1">'SUM Bill No.3'!$1:$5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5" i="34" l="1"/>
  <c r="J30" i="34"/>
  <c r="J29" i="34"/>
  <c r="J28" i="34"/>
  <c r="M19" i="33"/>
  <c r="M20" i="33" s="1"/>
  <c r="I17" i="33"/>
  <c r="G16" i="33"/>
  <c r="I15" i="33"/>
  <c r="I11" i="33"/>
  <c r="I10" i="33"/>
  <c r="I9" i="33"/>
  <c r="I8" i="33"/>
  <c r="I7" i="33"/>
  <c r="I6" i="33"/>
  <c r="D1" i="33"/>
  <c r="I39" i="32"/>
  <c r="I38" i="32"/>
  <c r="F38" i="32"/>
  <c r="G38" i="32" s="1"/>
  <c r="I37" i="32"/>
  <c r="I33" i="32"/>
  <c r="I32" i="32"/>
  <c r="I31" i="32"/>
  <c r="I29" i="32"/>
  <c r="I28" i="32"/>
  <c r="I27" i="32"/>
  <c r="I26" i="32"/>
  <c r="I24" i="32"/>
  <c r="I23" i="32"/>
  <c r="I22" i="32"/>
  <c r="I21" i="32"/>
  <c r="I19" i="32"/>
  <c r="I18" i="32"/>
  <c r="I17" i="32"/>
  <c r="I16" i="32"/>
  <c r="I14" i="32"/>
  <c r="I13" i="32"/>
  <c r="I12" i="32"/>
  <c r="I11" i="32"/>
  <c r="I10" i="32"/>
  <c r="I8" i="32"/>
  <c r="I7" i="32"/>
  <c r="I6" i="32"/>
  <c r="F6" i="32"/>
  <c r="F11" i="32" s="1"/>
  <c r="I5" i="32"/>
  <c r="D1" i="32"/>
  <c r="J16" i="31"/>
  <c r="I15" i="31"/>
  <c r="I12" i="31"/>
  <c r="G12" i="31"/>
  <c r="F12" i="31"/>
  <c r="I11" i="31"/>
  <c r="J10" i="31"/>
  <c r="F10" i="31"/>
  <c r="G10" i="31" s="1"/>
  <c r="I8" i="31"/>
  <c r="H7" i="31"/>
  <c r="H6" i="31"/>
  <c r="I5" i="31"/>
  <c r="D1" i="31"/>
  <c r="G14" i="30"/>
  <c r="I5" i="30"/>
  <c r="H5" i="30"/>
  <c r="C9" i="29"/>
  <c r="C8" i="29"/>
  <c r="C7" i="29"/>
  <c r="G6" i="29"/>
  <c r="C6" i="29"/>
  <c r="I18" i="28"/>
  <c r="J16" i="28"/>
  <c r="I16" i="28"/>
  <c r="J15" i="28"/>
  <c r="I15" i="28"/>
  <c r="F15" i="28"/>
  <c r="G15" i="28" s="1"/>
  <c r="K14" i="28"/>
  <c r="J14" i="28"/>
  <c r="I14" i="28"/>
  <c r="F14" i="28"/>
  <c r="G14" i="28" s="1"/>
  <c r="J13" i="28"/>
  <c r="I13" i="28"/>
  <c r="N12" i="28"/>
  <c r="O12" i="28" s="1"/>
  <c r="L12" i="28"/>
  <c r="K12" i="28"/>
  <c r="J12" i="28"/>
  <c r="I12" i="28"/>
  <c r="J11" i="28"/>
  <c r="I11" i="28"/>
  <c r="O10" i="28"/>
  <c r="J10" i="28"/>
  <c r="I10" i="28"/>
  <c r="J8" i="28"/>
  <c r="I8" i="28"/>
  <c r="J7" i="28"/>
  <c r="I7" i="28"/>
  <c r="J6" i="28"/>
  <c r="I6" i="28"/>
  <c r="J5" i="28"/>
  <c r="I5" i="28"/>
  <c r="D1" i="28"/>
  <c r="I15" i="27"/>
  <c r="E15" i="27"/>
  <c r="J14" i="27"/>
  <c r="I14" i="27"/>
  <c r="K11" i="27"/>
  <c r="J11" i="27"/>
  <c r="I11" i="27"/>
  <c r="L14" i="27" s="1"/>
  <c r="J10" i="27"/>
  <c r="I10" i="27"/>
  <c r="J5" i="27"/>
  <c r="I5" i="27"/>
  <c r="D1" i="27"/>
  <c r="F13" i="26"/>
  <c r="G13" i="26" s="1"/>
  <c r="F12" i="26"/>
  <c r="G12" i="26" s="1"/>
  <c r="F10" i="26"/>
  <c r="G10" i="26" s="1"/>
  <c r="G9" i="26"/>
  <c r="F9" i="26"/>
  <c r="G8" i="26"/>
  <c r="F8" i="26"/>
  <c r="H8" i="26" s="1"/>
  <c r="F7" i="26"/>
  <c r="G7" i="26" s="1"/>
  <c r="J5" i="26"/>
  <c r="I5" i="26"/>
  <c r="D9" i="25"/>
  <c r="D8" i="25"/>
  <c r="D7" i="25"/>
  <c r="J5" i="24"/>
  <c r="I5" i="24"/>
  <c r="I38" i="23"/>
  <c r="J36" i="23"/>
  <c r="I36" i="23"/>
  <c r="J35" i="23"/>
  <c r="I35" i="23"/>
  <c r="J34" i="23"/>
  <c r="I34" i="23"/>
  <c r="J32" i="23"/>
  <c r="I32" i="23"/>
  <c r="J31" i="23"/>
  <c r="I31" i="23"/>
  <c r="L30" i="23"/>
  <c r="J30" i="23"/>
  <c r="I30" i="23"/>
  <c r="J28" i="23"/>
  <c r="I28" i="23"/>
  <c r="J27" i="23"/>
  <c r="I27" i="23"/>
  <c r="J26" i="23"/>
  <c r="I26" i="23"/>
  <c r="J25" i="23"/>
  <c r="I25" i="23"/>
  <c r="J23" i="23"/>
  <c r="I23" i="23"/>
  <c r="J22" i="23"/>
  <c r="I22" i="23"/>
  <c r="J21" i="23"/>
  <c r="I21" i="23"/>
  <c r="J20" i="23"/>
  <c r="I20" i="23"/>
  <c r="J18" i="23"/>
  <c r="E18" i="23"/>
  <c r="J17" i="23"/>
  <c r="J16" i="23"/>
  <c r="J15" i="23"/>
  <c r="J13" i="23"/>
  <c r="I13" i="23"/>
  <c r="J12" i="23"/>
  <c r="I12" i="23"/>
  <c r="J11" i="23"/>
  <c r="I11" i="23"/>
  <c r="J10" i="23"/>
  <c r="I10" i="23"/>
  <c r="J8" i="23"/>
  <c r="I8" i="23"/>
  <c r="J7" i="23"/>
  <c r="I7" i="23"/>
  <c r="J6" i="23"/>
  <c r="I6" i="23"/>
  <c r="J5" i="23"/>
  <c r="I5" i="23"/>
  <c r="D1" i="23"/>
  <c r="D1" i="24" s="1"/>
  <c r="J17" i="22"/>
  <c r="I17" i="22"/>
  <c r="J16" i="22"/>
  <c r="I16" i="22"/>
  <c r="K13" i="22"/>
  <c r="J13" i="22"/>
  <c r="I13" i="22"/>
  <c r="L16" i="22" s="1"/>
  <c r="L12" i="22"/>
  <c r="K12" i="22"/>
  <c r="M12" i="22" s="1"/>
  <c r="I12" i="22"/>
  <c r="F12" i="22"/>
  <c r="F10" i="27" s="1"/>
  <c r="G10" i="27" s="1"/>
  <c r="I10" i="22"/>
  <c r="E8" i="22"/>
  <c r="F6" i="22"/>
  <c r="F6" i="27" s="1"/>
  <c r="G6" i="27" s="1"/>
  <c r="K5" i="22"/>
  <c r="J5" i="22"/>
  <c r="I5" i="22"/>
  <c r="D1" i="22"/>
  <c r="G13" i="21"/>
  <c r="F13" i="21"/>
  <c r="G12" i="21"/>
  <c r="F12" i="21"/>
  <c r="F10" i="21"/>
  <c r="G10" i="21" s="1"/>
  <c r="F9" i="21"/>
  <c r="G9" i="21" s="1"/>
  <c r="H8" i="21"/>
  <c r="F8" i="21"/>
  <c r="G8" i="21" s="1"/>
  <c r="H7" i="21"/>
  <c r="F7" i="21"/>
  <c r="G7" i="21" s="1"/>
  <c r="J5" i="21"/>
  <c r="I5" i="21"/>
  <c r="H5" i="21"/>
  <c r="F5" i="21"/>
  <c r="G5" i="21" s="1"/>
  <c r="D10" i="20"/>
  <c r="D9" i="20"/>
  <c r="D8" i="20"/>
  <c r="D7" i="20"/>
  <c r="K10" i="19"/>
  <c r="K5" i="19"/>
  <c r="I5" i="19"/>
  <c r="J22" i="18"/>
  <c r="I22" i="18"/>
  <c r="J21" i="18"/>
  <c r="I21" i="18"/>
  <c r="J20" i="18"/>
  <c r="I20" i="18"/>
  <c r="J18" i="18"/>
  <c r="I18" i="18"/>
  <c r="J17" i="18"/>
  <c r="I17" i="18"/>
  <c r="J16" i="18"/>
  <c r="I16" i="18"/>
  <c r="J15" i="18"/>
  <c r="I15" i="18"/>
  <c r="J13" i="18"/>
  <c r="I13" i="18"/>
  <c r="J12" i="18"/>
  <c r="I12" i="18"/>
  <c r="J11" i="18"/>
  <c r="I11" i="18"/>
  <c r="J10" i="18"/>
  <c r="I10" i="18"/>
  <c r="J8" i="18"/>
  <c r="I8" i="18"/>
  <c r="M7" i="18"/>
  <c r="J7" i="18"/>
  <c r="I7" i="18"/>
  <c r="J6" i="18"/>
  <c r="I6" i="18"/>
  <c r="F6" i="18"/>
  <c r="F6" i="23" s="1"/>
  <c r="J5" i="18"/>
  <c r="I5" i="18"/>
  <c r="J15" i="17"/>
  <c r="I15" i="17"/>
  <c r="F15" i="17"/>
  <c r="G15" i="17" s="1"/>
  <c r="E15" i="17"/>
  <c r="L14" i="17"/>
  <c r="J14" i="17"/>
  <c r="I14" i="17"/>
  <c r="F14" i="17"/>
  <c r="F16" i="22" s="1"/>
  <c r="F13" i="17"/>
  <c r="G13" i="17" s="1"/>
  <c r="F12" i="17"/>
  <c r="G12" i="17" s="1"/>
  <c r="K11" i="17"/>
  <c r="J11" i="17"/>
  <c r="I11" i="17"/>
  <c r="F11" i="17"/>
  <c r="F13" i="22" s="1"/>
  <c r="J10" i="17"/>
  <c r="I10" i="17"/>
  <c r="G10" i="17"/>
  <c r="F10" i="17"/>
  <c r="G8" i="17"/>
  <c r="F8" i="17"/>
  <c r="F8" i="22" s="1"/>
  <c r="F7" i="17"/>
  <c r="G7" i="17" s="1"/>
  <c r="G6" i="17"/>
  <c r="F6" i="17"/>
  <c r="J5" i="17"/>
  <c r="F5" i="17"/>
  <c r="G5" i="17" s="1"/>
  <c r="D1" i="17"/>
  <c r="D1" i="18" s="1"/>
  <c r="D1" i="19" s="1"/>
  <c r="G14" i="16"/>
  <c r="J13" i="16"/>
  <c r="J8" i="16"/>
  <c r="H8" i="16"/>
  <c r="J7" i="16"/>
  <c r="H7" i="16"/>
  <c r="J6" i="16"/>
  <c r="J5" i="16"/>
  <c r="I5" i="16"/>
  <c r="H5" i="16"/>
  <c r="D9" i="15"/>
  <c r="D8" i="15"/>
  <c r="D7" i="15"/>
  <c r="H6" i="15"/>
  <c r="D6" i="15"/>
  <c r="I14" i="13"/>
  <c r="F14" i="13"/>
  <c r="G14" i="13" s="1"/>
  <c r="I12" i="13"/>
  <c r="G12" i="13"/>
  <c r="F12" i="13"/>
  <c r="G11" i="13"/>
  <c r="F11" i="13"/>
  <c r="I10" i="13"/>
  <c r="F10" i="13"/>
  <c r="G10" i="13" s="1"/>
  <c r="F9" i="13"/>
  <c r="G9" i="13" s="1"/>
  <c r="I8" i="13"/>
  <c r="I7" i="13"/>
  <c r="F7" i="13"/>
  <c r="G7" i="13" s="1"/>
  <c r="I6" i="13"/>
  <c r="G6" i="13"/>
  <c r="F6" i="13"/>
  <c r="H9" i="12"/>
  <c r="H7" i="12"/>
  <c r="F7" i="12"/>
  <c r="F5" i="19" s="1"/>
  <c r="H6" i="12"/>
  <c r="F6" i="12"/>
  <c r="G6" i="12" s="1"/>
  <c r="H5" i="12"/>
  <c r="G5" i="12"/>
  <c r="F5" i="12"/>
  <c r="D1" i="12"/>
  <c r="K47" i="11"/>
  <c r="I47" i="11"/>
  <c r="I46" i="11"/>
  <c r="I45" i="11"/>
  <c r="I44" i="11"/>
  <c r="I43" i="11"/>
  <c r="I42" i="11"/>
  <c r="I41" i="11"/>
  <c r="I39" i="11"/>
  <c r="F39" i="11"/>
  <c r="G39" i="11" s="1"/>
  <c r="J37" i="11"/>
  <c r="F37" i="11"/>
  <c r="F22" i="18" s="1"/>
  <c r="K36" i="11"/>
  <c r="G36" i="11"/>
  <c r="F36" i="11"/>
  <c r="F21" i="18" s="1"/>
  <c r="F35" i="11"/>
  <c r="F20" i="18" s="1"/>
  <c r="K34" i="11"/>
  <c r="J30" i="11"/>
  <c r="I29" i="11"/>
  <c r="I28" i="11"/>
  <c r="J27" i="11"/>
  <c r="I27" i="11"/>
  <c r="I26" i="11"/>
  <c r="I25" i="11"/>
  <c r="K24" i="11"/>
  <c r="I23" i="11"/>
  <c r="I22" i="11"/>
  <c r="I21" i="11"/>
  <c r="I20" i="11"/>
  <c r="K19" i="11"/>
  <c r="I18" i="11"/>
  <c r="I17" i="11"/>
  <c r="I16" i="11"/>
  <c r="I15" i="11"/>
  <c r="K14" i="11"/>
  <c r="I13" i="11"/>
  <c r="F13" i="11"/>
  <c r="F18" i="11" s="1"/>
  <c r="I12" i="11"/>
  <c r="F12" i="11"/>
  <c r="K12" i="11" s="1"/>
  <c r="I11" i="11"/>
  <c r="F11" i="11"/>
  <c r="F16" i="11" s="1"/>
  <c r="I10" i="11"/>
  <c r="K9" i="11"/>
  <c r="K8" i="11"/>
  <c r="I8" i="11"/>
  <c r="G8" i="11"/>
  <c r="F8" i="11"/>
  <c r="F8" i="32" s="1"/>
  <c r="K7" i="11"/>
  <c r="I7" i="11"/>
  <c r="G7" i="11"/>
  <c r="F7" i="11"/>
  <c r="F7" i="18" s="1"/>
  <c r="K6" i="11"/>
  <c r="I6" i="11"/>
  <c r="G6" i="11"/>
  <c r="F6" i="11"/>
  <c r="I5" i="11"/>
  <c r="F5" i="11"/>
  <c r="F5" i="18" s="1"/>
  <c r="G19" i="10"/>
  <c r="G7" i="8" s="1"/>
  <c r="H7" i="10"/>
  <c r="H6" i="10"/>
  <c r="H5" i="10"/>
  <c r="H8" i="9"/>
  <c r="H7" i="9"/>
  <c r="H5" i="9"/>
  <c r="G14" i="9" s="1"/>
  <c r="G6" i="8" s="1"/>
  <c r="D1" i="9"/>
  <c r="D1" i="10" s="1"/>
  <c r="D1" i="11" s="1"/>
  <c r="D1" i="13" s="1"/>
  <c r="C10" i="8"/>
  <c r="L9" i="8"/>
  <c r="C9" i="8"/>
  <c r="L8" i="8"/>
  <c r="C8" i="8"/>
  <c r="L7" i="8"/>
  <c r="C7" i="8"/>
  <c r="L6" i="8"/>
  <c r="C6" i="8"/>
  <c r="G19" i="7"/>
  <c r="G9" i="3" s="1"/>
  <c r="G44" i="6"/>
  <c r="G18" i="5"/>
  <c r="H7" i="5"/>
  <c r="H6" i="5"/>
  <c r="H5" i="5"/>
  <c r="D1" i="5"/>
  <c r="D1" i="6" s="1"/>
  <c r="D1" i="7" s="1"/>
  <c r="G14" i="4"/>
  <c r="G6" i="3" s="1"/>
  <c r="H5" i="4"/>
  <c r="D1" i="4"/>
  <c r="C9" i="3"/>
  <c r="G8" i="3"/>
  <c r="C8" i="3"/>
  <c r="G7" i="3"/>
  <c r="C7" i="3"/>
  <c r="C6" i="3"/>
  <c r="G29" i="2"/>
  <c r="G30" i="2" s="1"/>
  <c r="G44" i="2" s="1"/>
  <c r="H9" i="1" s="1"/>
  <c r="G25" i="2"/>
  <c r="H18" i="1" s="1"/>
  <c r="H14" i="1"/>
  <c r="D14" i="1"/>
  <c r="D13" i="1"/>
  <c r="D12" i="1"/>
  <c r="D11" i="1"/>
  <c r="D10" i="1"/>
  <c r="G16" i="11" l="1"/>
  <c r="K16" i="11"/>
  <c r="F21" i="11"/>
  <c r="G14" i="21"/>
  <c r="H7" i="20" s="1"/>
  <c r="L13" i="28"/>
  <c r="G17" i="31"/>
  <c r="G7" i="29" s="1"/>
  <c r="F13" i="32"/>
  <c r="G8" i="32"/>
  <c r="F31" i="23"/>
  <c r="G21" i="18"/>
  <c r="G15" i="13"/>
  <c r="G9" i="8" s="1"/>
  <c r="F14" i="27"/>
  <c r="G14" i="27" s="1"/>
  <c r="G16" i="22"/>
  <c r="F30" i="23"/>
  <c r="G20" i="18"/>
  <c r="F23" i="11"/>
  <c r="K18" i="11"/>
  <c r="G18" i="11"/>
  <c r="G22" i="18"/>
  <c r="F32" i="23"/>
  <c r="G13" i="22"/>
  <c r="F11" i="27"/>
  <c r="G11" i="27" s="1"/>
  <c r="G6" i="23"/>
  <c r="F11" i="23"/>
  <c r="F7" i="23"/>
  <c r="F12" i="18"/>
  <c r="G7" i="18"/>
  <c r="F14" i="3"/>
  <c r="F15" i="3" s="1"/>
  <c r="G10" i="3"/>
  <c r="H10" i="1" s="1"/>
  <c r="F5" i="24"/>
  <c r="G5" i="19"/>
  <c r="G6" i="19" s="1"/>
  <c r="H9" i="15" s="1"/>
  <c r="F8" i="27"/>
  <c r="G8" i="27" s="1"/>
  <c r="G8" i="22"/>
  <c r="G11" i="32"/>
  <c r="F17" i="32"/>
  <c r="F10" i="18"/>
  <c r="G5" i="18"/>
  <c r="F5" i="23"/>
  <c r="F7" i="22"/>
  <c r="H7" i="26"/>
  <c r="K11" i="11"/>
  <c r="K13" i="11"/>
  <c r="G37" i="11"/>
  <c r="G14" i="17"/>
  <c r="G6" i="18"/>
  <c r="F8" i="18"/>
  <c r="F11" i="18"/>
  <c r="F24" i="18"/>
  <c r="F5" i="22"/>
  <c r="F14" i="22"/>
  <c r="F5" i="26"/>
  <c r="F7" i="32"/>
  <c r="F35" i="32"/>
  <c r="G35" i="32" s="1"/>
  <c r="F39" i="32"/>
  <c r="G39" i="32" s="1"/>
  <c r="G11" i="11"/>
  <c r="G6" i="22"/>
  <c r="G6" i="32"/>
  <c r="F10" i="11"/>
  <c r="F17" i="22"/>
  <c r="G7" i="12"/>
  <c r="G10" i="12" s="1"/>
  <c r="G10" i="8" s="1"/>
  <c r="G11" i="17"/>
  <c r="G16" i="17" s="1"/>
  <c r="H7" i="15" s="1"/>
  <c r="G5" i="11"/>
  <c r="G12" i="11"/>
  <c r="F17" i="11"/>
  <c r="G35" i="11"/>
  <c r="K37" i="11"/>
  <c r="F5" i="32"/>
  <c r="F37" i="32"/>
  <c r="G37" i="32" s="1"/>
  <c r="G13" i="11"/>
  <c r="G12" i="22"/>
  <c r="K35" i="11"/>
  <c r="G30" i="23" l="1"/>
  <c r="F34" i="23"/>
  <c r="G5" i="32"/>
  <c r="F10" i="32"/>
  <c r="F15" i="27"/>
  <c r="G15" i="27" s="1"/>
  <c r="G17" i="22"/>
  <c r="H5" i="26"/>
  <c r="G5" i="26"/>
  <c r="G14" i="26" s="1"/>
  <c r="H7" i="25" s="1"/>
  <c r="G17" i="32"/>
  <c r="F22" i="32"/>
  <c r="G32" i="23"/>
  <c r="F36" i="23"/>
  <c r="F19" i="32"/>
  <c r="G13" i="32"/>
  <c r="F35" i="23"/>
  <c r="G35" i="23" s="1"/>
  <c r="G31" i="23"/>
  <c r="F12" i="32"/>
  <c r="G7" i="32"/>
  <c r="F15" i="18"/>
  <c r="G15" i="18" s="1"/>
  <c r="G10" i="18"/>
  <c r="K10" i="11"/>
  <c r="F15" i="11"/>
  <c r="G10" i="11"/>
  <c r="G14" i="22"/>
  <c r="F12" i="27"/>
  <c r="G12" i="27" s="1"/>
  <c r="F17" i="18"/>
  <c r="G17" i="18" s="1"/>
  <c r="G12" i="18"/>
  <c r="F5" i="27"/>
  <c r="G5" i="27" s="1"/>
  <c r="G5" i="22"/>
  <c r="F12" i="23"/>
  <c r="G7" i="23"/>
  <c r="F22" i="11"/>
  <c r="G17" i="11"/>
  <c r="K17" i="11"/>
  <c r="G24" i="18"/>
  <c r="F40" i="23"/>
  <c r="F7" i="27"/>
  <c r="G7" i="27" s="1"/>
  <c r="F15" i="22"/>
  <c r="G7" i="22"/>
  <c r="G11" i="23"/>
  <c r="F16" i="23"/>
  <c r="G16" i="23" s="1"/>
  <c r="F21" i="23"/>
  <c r="G11" i="18"/>
  <c r="F16" i="18"/>
  <c r="G16" i="18" s="1"/>
  <c r="F8" i="23"/>
  <c r="G8" i="18"/>
  <c r="F13" i="18"/>
  <c r="F10" i="23"/>
  <c r="G5" i="23"/>
  <c r="F17" i="33"/>
  <c r="G17" i="33" s="1"/>
  <c r="G18" i="33" s="1"/>
  <c r="G5" i="24"/>
  <c r="G6" i="24" s="1"/>
  <c r="H10" i="20" s="1"/>
  <c r="K23" i="11"/>
  <c r="F28" i="11"/>
  <c r="G23" i="11"/>
  <c r="K21" i="11"/>
  <c r="F26" i="11"/>
  <c r="G21" i="11"/>
  <c r="G9" i="29" l="1"/>
  <c r="G25" i="33"/>
  <c r="F18" i="28"/>
  <c r="G18" i="28" s="1"/>
  <c r="G40" i="23"/>
  <c r="K15" i="11"/>
  <c r="F20" i="11"/>
  <c r="G15" i="11"/>
  <c r="G15" i="22"/>
  <c r="G18" i="22" s="1"/>
  <c r="H8" i="20" s="1"/>
  <c r="F13" i="27"/>
  <c r="G13" i="27" s="1"/>
  <c r="G16" i="27" s="1"/>
  <c r="H8" i="25" s="1"/>
  <c r="F22" i="23"/>
  <c r="G12" i="23"/>
  <c r="F17" i="23"/>
  <c r="G17" i="23" s="1"/>
  <c r="F24" i="32"/>
  <c r="G19" i="32"/>
  <c r="F31" i="11"/>
  <c r="K26" i="11"/>
  <c r="F42" i="11"/>
  <c r="G42" i="11" s="1"/>
  <c r="G26" i="11"/>
  <c r="F20" i="23"/>
  <c r="F15" i="23"/>
  <c r="G15" i="23" s="1"/>
  <c r="G10" i="23"/>
  <c r="F6" i="28"/>
  <c r="G21" i="23"/>
  <c r="F26" i="23"/>
  <c r="G26" i="23" s="1"/>
  <c r="G36" i="23"/>
  <c r="F16" i="28"/>
  <c r="G16" i="28" s="1"/>
  <c r="G10" i="32"/>
  <c r="F16" i="32"/>
  <c r="G13" i="18"/>
  <c r="G25" i="18" s="1"/>
  <c r="H8" i="15" s="1"/>
  <c r="H10" i="15" s="1"/>
  <c r="G6" i="14" s="1"/>
  <c r="F18" i="18"/>
  <c r="G18" i="18" s="1"/>
  <c r="F27" i="11"/>
  <c r="G22" i="11"/>
  <c r="K22" i="11"/>
  <c r="G22" i="32"/>
  <c r="F27" i="32"/>
  <c r="F38" i="23"/>
  <c r="G38" i="23" s="1"/>
  <c r="G34" i="23"/>
  <c r="K28" i="11"/>
  <c r="F44" i="11"/>
  <c r="G44" i="11" s="1"/>
  <c r="F33" i="11"/>
  <c r="G28" i="11"/>
  <c r="G8" i="23"/>
  <c r="F13" i="23"/>
  <c r="F18" i="32"/>
  <c r="G12" i="32"/>
  <c r="F7" i="28" l="1"/>
  <c r="F27" i="23"/>
  <c r="G27" i="23" s="1"/>
  <c r="G22" i="23"/>
  <c r="G13" i="23"/>
  <c r="F18" i="23"/>
  <c r="G18" i="23" s="1"/>
  <c r="F23" i="23"/>
  <c r="F21" i="32"/>
  <c r="G16" i="32"/>
  <c r="G33" i="11"/>
  <c r="J33" i="11"/>
  <c r="G27" i="11"/>
  <c r="F43" i="11"/>
  <c r="G43" i="11" s="1"/>
  <c r="F32" i="11"/>
  <c r="K27" i="11"/>
  <c r="J31" i="11"/>
  <c r="G31" i="11"/>
  <c r="F23" i="32"/>
  <c r="G18" i="32"/>
  <c r="F11" i="28"/>
  <c r="G11" i="28" s="1"/>
  <c r="G6" i="28"/>
  <c r="F31" i="32"/>
  <c r="G31" i="32" s="1"/>
  <c r="G27" i="32"/>
  <c r="F29" i="32"/>
  <c r="G24" i="32"/>
  <c r="F25" i="11"/>
  <c r="G20" i="11"/>
  <c r="K20" i="11"/>
  <c r="F5" i="28"/>
  <c r="F25" i="23"/>
  <c r="G25" i="23" s="1"/>
  <c r="G20" i="23"/>
  <c r="G41" i="23" l="1"/>
  <c r="H9" i="20" s="1"/>
  <c r="H11" i="20" s="1"/>
  <c r="G7" i="14" s="1"/>
  <c r="F41" i="11"/>
  <c r="G41" i="11" s="1"/>
  <c r="K25" i="11"/>
  <c r="G25" i="11"/>
  <c r="G48" i="11" s="1"/>
  <c r="G8" i="8" s="1"/>
  <c r="G11" i="8" s="1"/>
  <c r="H11" i="1" s="1"/>
  <c r="F8" i="28"/>
  <c r="G23" i="23"/>
  <c r="F28" i="23"/>
  <c r="G28" i="23" s="1"/>
  <c r="F28" i="32"/>
  <c r="G23" i="32"/>
  <c r="F12" i="28"/>
  <c r="G12" i="28" s="1"/>
  <c r="G7" i="28"/>
  <c r="F33" i="32"/>
  <c r="G33" i="32" s="1"/>
  <c r="G29" i="32"/>
  <c r="F26" i="32"/>
  <c r="G26" i="32" s="1"/>
  <c r="G21" i="32"/>
  <c r="J32" i="11"/>
  <c r="G32" i="11"/>
  <c r="F10" i="28"/>
  <c r="G10" i="28" s="1"/>
  <c r="G5" i="28"/>
  <c r="F32" i="32" l="1"/>
  <c r="G32" i="32" s="1"/>
  <c r="G28" i="32"/>
  <c r="G40" i="32" s="1"/>
  <c r="G8" i="29" s="1"/>
  <c r="G10" i="29" s="1"/>
  <c r="H13" i="1" s="1"/>
  <c r="G8" i="28"/>
  <c r="G19" i="28" s="1"/>
  <c r="H9" i="25" s="1"/>
  <c r="H10" i="25" s="1"/>
  <c r="G8" i="14" s="1"/>
  <c r="G9" i="14" s="1"/>
  <c r="H12" i="1" s="1"/>
  <c r="F13" i="28"/>
  <c r="G13" i="28" s="1"/>
  <c r="H15" i="1" l="1"/>
  <c r="H17" i="1" l="1"/>
  <c r="H16" i="1"/>
  <c r="H20" i="1" s="1"/>
  <c r="H21" i="1" l="1"/>
  <c r="H22" i="1" s="1"/>
</calcChain>
</file>

<file path=xl/sharedStrings.xml><?xml version="1.0" encoding="utf-8"?>
<sst xmlns="http://schemas.openxmlformats.org/spreadsheetml/2006/main" count="1874" uniqueCount="855">
  <si>
    <t xml:space="preserve">PROJECT : REDUCTION OF LANDSLIDE VULNERABILITY BY MITIGATION MEASURES- RLVMMP/WORKS/04 </t>
  </si>
  <si>
    <t>BILLS OF QUANTITIES</t>
  </si>
  <si>
    <t xml:space="preserve">
</t>
  </si>
  <si>
    <t>GRAND SUMMARY</t>
  </si>
  <si>
    <t xml:space="preserve">DESCRIPTION </t>
  </si>
  <si>
    <t>AMOUNT (Rs.)</t>
  </si>
  <si>
    <t>BILL No. 01 - GENERAL PRELIMINARIES EXCEPT PROVISIONAL SUM</t>
  </si>
  <si>
    <t>SUB TOTAL (Bill No. 01 - 06)</t>
  </si>
  <si>
    <t xml:space="preserve"> </t>
  </si>
  <si>
    <t>ADD 10%  PHYSICAL CONTINGENCIES TO SUB TOTAL</t>
  </si>
  <si>
    <t>ADD 5%  PRICE CONTINGENCIES TO SUB TOTAL</t>
  </si>
  <si>
    <t>PROVISIONAL SUMS</t>
  </si>
  <si>
    <t>BID PRICE EXCLUDING VAT</t>
  </si>
  <si>
    <t>Rs.</t>
  </si>
  <si>
    <t>ADD 08% VAT</t>
  </si>
  <si>
    <t>BID PRICE INCLUDING VAT</t>
  </si>
  <si>
    <t>BILL No. 1 - GENERAL PRELIMINARIES</t>
  </si>
  <si>
    <t>BOQ ITEM</t>
  </si>
  <si>
    <t>PAY ITEM</t>
  </si>
  <si>
    <t>UNIT</t>
  </si>
  <si>
    <t>QTY</t>
  </si>
  <si>
    <t>RATE</t>
  </si>
  <si>
    <t>AMOUNT (Rs)</t>
  </si>
  <si>
    <t>CONTRACTOR'S SITE ESTABLISHMENT</t>
  </si>
  <si>
    <t>1.1.1</t>
  </si>
  <si>
    <t>106.4(1)</t>
  </si>
  <si>
    <t xml:space="preserve">Mobilization of Contractor's Facilities and Plant/ Equipment </t>
  </si>
  <si>
    <t>LS</t>
  </si>
  <si>
    <t>1.1.2</t>
  </si>
  <si>
    <t>106.4(2)</t>
  </si>
  <si>
    <t xml:space="preserve">De-mobilization of Contractor's Facilities and Plant/Equipment </t>
  </si>
  <si>
    <t>1.1.3</t>
  </si>
  <si>
    <t>106.4(3)</t>
  </si>
  <si>
    <t>Maintenance of Site establishment for the Contractor</t>
  </si>
  <si>
    <t>mth</t>
  </si>
  <si>
    <t>QUALITY STANDARD &amp; PROGRESS</t>
  </si>
  <si>
    <t>1.2.1</t>
  </si>
  <si>
    <t>106.5(1)</t>
  </si>
  <si>
    <t>Progress Reports</t>
  </si>
  <si>
    <t>1.2.2</t>
  </si>
  <si>
    <t>108(1)</t>
  </si>
  <si>
    <t>Provision of standards/ technical literatures as required by the Engineer</t>
  </si>
  <si>
    <t>PS</t>
  </si>
  <si>
    <t>1.2.3</t>
  </si>
  <si>
    <t>Allow for overhead and profit by the contractor for providing  standards/ technical literatures as required by the Engineer</t>
  </si>
  <si>
    <t>item</t>
  </si>
  <si>
    <t>PROJECT NAME BOARDS/ PLAQUES</t>
  </si>
  <si>
    <t>1.3.1</t>
  </si>
  <si>
    <t>106.6(1)</t>
  </si>
  <si>
    <t>Provide and Maintain project Name Boards</t>
  </si>
  <si>
    <t>Nr</t>
  </si>
  <si>
    <t>1.3.2</t>
  </si>
  <si>
    <t>106.6(2)</t>
  </si>
  <si>
    <t>Project Inauguration Plaque and related services</t>
  </si>
  <si>
    <t>1.3.3</t>
  </si>
  <si>
    <t>Allow for overhead and profit by the contractor for providing Project Inauguration Plaque and related services</t>
  </si>
  <si>
    <t>SERVICES</t>
  </si>
  <si>
    <t>1.4.1</t>
  </si>
  <si>
    <t>110(1)</t>
  </si>
  <si>
    <t>Temporary supporting and protecting public utility services during execution of works</t>
  </si>
  <si>
    <t>1.4.2</t>
  </si>
  <si>
    <t>Allow for overhead and profit by the contractor for temporary supporting and protecting public utility services during execution of works</t>
  </si>
  <si>
    <t>SETTING-OUT, CROSS SECTION SURVEY &amp; DRAWINGS</t>
  </si>
  <si>
    <t>1.5.1</t>
  </si>
  <si>
    <t>115(1)</t>
  </si>
  <si>
    <t>Allow for setting out work, working drawings, as-built drawings and cross sections</t>
  </si>
  <si>
    <t>ENVIRONMENTAL MANAGEMENT</t>
  </si>
  <si>
    <t>1.6.1</t>
  </si>
  <si>
    <t>2000(1)</t>
  </si>
  <si>
    <t>Allow for submission of satisfactory Environmental Management ActionPlan (EMAP) and on-site arrangement before commencing the project actions</t>
  </si>
  <si>
    <t>1.6.2</t>
  </si>
  <si>
    <t>2000(2)</t>
  </si>
  <si>
    <t>Allow for Baseline Environmental Monitoring and submission of the report</t>
  </si>
  <si>
    <t>1.6.3</t>
  </si>
  <si>
    <t>2000(3)</t>
  </si>
  <si>
    <t>ESMP Monthly Progress Reports</t>
  </si>
  <si>
    <t>1.6.4</t>
  </si>
  <si>
    <t>2000(4)</t>
  </si>
  <si>
    <t>Monitoring Environmental Quality Parameters and Environmental
mitigation measures during construction</t>
  </si>
  <si>
    <t>1.6.5</t>
  </si>
  <si>
    <t>Allow for overhead and profit by the contractor for Monitoring Environmental Quality Parameters and Environmental
mitigation measures during construction</t>
  </si>
  <si>
    <t>TRAFFIC CONTROL</t>
  </si>
  <si>
    <t>1.7.1</t>
  </si>
  <si>
    <t>101(1)</t>
  </si>
  <si>
    <t>Management, Safety &amp; Control &amp; Temporary Diversion of
Traffic, including provision of a general traffic management plan</t>
  </si>
  <si>
    <t>CF</t>
  </si>
  <si>
    <t>BF</t>
  </si>
  <si>
    <t>HEALTH &amp; SAFETY</t>
  </si>
  <si>
    <t>1.8.1</t>
  </si>
  <si>
    <t>2003(1)</t>
  </si>
  <si>
    <t>Health and safety meassures during construction confirming to the latest industrial standards</t>
  </si>
  <si>
    <t>1.8.2</t>
  </si>
  <si>
    <t>2003(2)</t>
  </si>
  <si>
    <t>Awareness Programme for STDs</t>
  </si>
  <si>
    <t>1.8.3</t>
  </si>
  <si>
    <t>Allow for overhead and profit by the contractor for the awareness Programme for STDs</t>
  </si>
  <si>
    <t>UTILITY RELOCATION</t>
  </si>
  <si>
    <t>1.9.1</t>
  </si>
  <si>
    <t>203(1)</t>
  </si>
  <si>
    <t>Relocation of utility services as per requirements of the utility service agency</t>
  </si>
  <si>
    <t>1.9.2</t>
  </si>
  <si>
    <t>Allow for overhead and profit by the contractor for work involved except payment to relevant authorities for relocation of utility services.</t>
  </si>
  <si>
    <t>1.10</t>
  </si>
  <si>
    <t>CONSTRUCTION MANAGEMENT &amp; STAFF</t>
  </si>
  <si>
    <t>1.10.1</t>
  </si>
  <si>
    <t>120(1)</t>
  </si>
  <si>
    <t>Employing all necessary construction management staff &amp; technical supervisory staff</t>
  </si>
  <si>
    <t>1.11</t>
  </si>
  <si>
    <t>MONITORING</t>
  </si>
  <si>
    <t>1.11.1</t>
  </si>
  <si>
    <t>703(1)</t>
  </si>
  <si>
    <t>Instrument supply and installation as per Appendix B</t>
  </si>
  <si>
    <t>1.11.2</t>
  </si>
  <si>
    <t>Allow for overhead and profit by the contractor for work related to Instrument supply and installation as per Appendix B</t>
  </si>
  <si>
    <t>Item</t>
  </si>
  <si>
    <t>1.11.3</t>
  </si>
  <si>
    <t>703(2)</t>
  </si>
  <si>
    <t>Instrument monitoring &amp; testing as per Appendix B</t>
  </si>
  <si>
    <t>Total of Bill No 1 - Preliminaries (Transfer to Summary of Bills of Quantities)</t>
  </si>
  <si>
    <t xml:space="preserve">ASIAN INFRASTRUCTURE IMPROVEMENT BANK
Contract No : </t>
  </si>
  <si>
    <t>BILL NO. 02 -  REDUCTION OF LANDSLIDE VULNERABILITY BY MITIGATION MEASURES  BETWEEN CULVERT NO. 5/11 AND 5/13 DEHIOWITA- DERANIYAGALA NOORI ROAD KEGALLE DISTRICT</t>
  </si>
  <si>
    <t xml:space="preserve">Amount  (Rs.)                                </t>
  </si>
  <si>
    <t>SUB TOTAL CARRIED TO GRAND SUMMARY</t>
  </si>
  <si>
    <t>BILL No. 2.1 - SITE CLEARING</t>
  </si>
  <si>
    <t>2.1.1</t>
  </si>
  <si>
    <t>CLEARING &amp; GRUBBING</t>
  </si>
  <si>
    <t>2.1.1.1</t>
  </si>
  <si>
    <t>201(1)</t>
  </si>
  <si>
    <t>Clearing and grubbing inclusive of backfilling holes and trenches caused by removal of stumps and boulders (Average depth 150mm)</t>
  </si>
  <si>
    <r>
      <t>m</t>
    </r>
    <r>
      <rPr>
        <vertAlign val="superscript"/>
        <sz val="10"/>
        <rFont val="Times New Roman"/>
        <family val="1"/>
      </rPr>
      <t>2</t>
    </r>
  </si>
  <si>
    <t>2.1.2</t>
  </si>
  <si>
    <t>REMOVAL OF TREES</t>
  </si>
  <si>
    <t>2.1.2.1</t>
  </si>
  <si>
    <t>201(2)</t>
  </si>
  <si>
    <t>Removal of trees: 300 ≤ Girth &lt; 600 mm</t>
  </si>
  <si>
    <t>nr</t>
  </si>
  <si>
    <t>2.1.2.2</t>
  </si>
  <si>
    <t>201(3)</t>
  </si>
  <si>
    <t>Removal of trees: 600 ≤ Girth &lt; 1,200 mm</t>
  </si>
  <si>
    <t>2.1.2.3</t>
  </si>
  <si>
    <t>201(4)</t>
  </si>
  <si>
    <t>Removal of trees: 1,200 ≤ Girth &lt; 2,000 mm</t>
  </si>
  <si>
    <t>2.1.2.4</t>
  </si>
  <si>
    <t>201(5)</t>
  </si>
  <si>
    <t>Removal of trees: Girth ≥ 2000mm</t>
  </si>
  <si>
    <t>2.1.3</t>
  </si>
  <si>
    <t>REMOVAL OF EXISTING STRUCTURES</t>
  </si>
  <si>
    <t>2.1.3.1</t>
  </si>
  <si>
    <t>202(1)</t>
  </si>
  <si>
    <t>Dismantle and remove rubble / brick masonry structures</t>
  </si>
  <si>
    <r>
      <t>m</t>
    </r>
    <r>
      <rPr>
        <vertAlign val="superscript"/>
        <sz val="10"/>
        <rFont val="Times New Roman"/>
        <family val="1"/>
      </rPr>
      <t>3</t>
    </r>
  </si>
  <si>
    <t>2.1.3.2</t>
  </si>
  <si>
    <t>202(3)</t>
  </si>
  <si>
    <t>Dismantle and remove concrete (R/F or mass) structures</t>
  </si>
  <si>
    <t>Total of Bill No 2.1 - Site Clearing (Transfer to Summary of Bills of Quantities)</t>
  </si>
  <si>
    <t>BILL No. 2.2 - EARTH WORKS &amp; INCIDENTIAL CONSTRUCTION</t>
  </si>
  <si>
    <t>2.2.1</t>
  </si>
  <si>
    <t>SLOPE EXCAVATION</t>
  </si>
  <si>
    <t>2.2.1.1</t>
  </si>
  <si>
    <t>301(1)</t>
  </si>
  <si>
    <t>Excavation of slope up to required angle (soil suitable for filling and unsuitable for filling including soft rock)</t>
  </si>
  <si>
    <t>2.2.1.2</t>
  </si>
  <si>
    <t>301(2)</t>
  </si>
  <si>
    <r>
      <t>Excavation and disposal of Boulders - 0.25 m</t>
    </r>
    <r>
      <rPr>
        <vertAlign val="superscript"/>
        <sz val="10"/>
        <rFont val="Times New Roman"/>
        <family val="1"/>
      </rPr>
      <t xml:space="preserve">3 </t>
    </r>
    <r>
      <rPr>
        <sz val="10"/>
        <rFont val="Times New Roman"/>
        <family val="1"/>
      </rPr>
      <t>- 1.0 m</t>
    </r>
    <r>
      <rPr>
        <vertAlign val="superscript"/>
        <sz val="10"/>
        <rFont val="Times New Roman"/>
        <family val="1"/>
      </rPr>
      <t>3</t>
    </r>
    <r>
      <rPr>
        <sz val="10"/>
        <rFont val="Times New Roman"/>
        <family val="1"/>
      </rPr>
      <t xml:space="preserve"> (Provisional Quantity, rate shall include for backfilling holes )</t>
    </r>
  </si>
  <si>
    <t>2.2.1.3</t>
  </si>
  <si>
    <t>301(3)</t>
  </si>
  <si>
    <t>Excavation (chemical blasting) and disposal of Hard rock &gt; 1.0 m3 (Provisional Quantity , rate shall include for backfilling holes )</t>
  </si>
  <si>
    <t>2.2.1.5</t>
  </si>
  <si>
    <t>301(5)</t>
  </si>
  <si>
    <t>Disposal of excess soils away from site</t>
  </si>
  <si>
    <r>
      <t>m</t>
    </r>
    <r>
      <rPr>
        <vertAlign val="superscript"/>
        <sz val="10"/>
        <color theme="1"/>
        <rFont val="Times New Roman"/>
        <family val="1"/>
      </rPr>
      <t>3</t>
    </r>
  </si>
  <si>
    <t>2.2.2</t>
  </si>
  <si>
    <t>EXCAVATION AND BACKFILL FOR STRUCTURES</t>
  </si>
  <si>
    <t>2.2.2.1</t>
  </si>
  <si>
    <t>302(1)</t>
  </si>
  <si>
    <r>
      <t xml:space="preserve">Excavation for </t>
    </r>
    <r>
      <rPr>
        <b/>
        <sz val="10"/>
        <rFont val="Times New Roman"/>
        <family val="1"/>
      </rPr>
      <t xml:space="preserve">Drains </t>
    </r>
    <r>
      <rPr>
        <sz val="10"/>
        <rFont val="Times New Roman"/>
        <family val="1"/>
      </rPr>
      <t xml:space="preserve">and </t>
    </r>
    <r>
      <rPr>
        <b/>
        <sz val="10"/>
        <rFont val="Times New Roman"/>
        <family val="1"/>
      </rPr>
      <t>Catch pits</t>
    </r>
    <r>
      <rPr>
        <sz val="10"/>
        <rFont val="Times New Roman"/>
        <family val="1"/>
      </rPr>
      <t xml:space="preserve"> and disposal of excavated soil away from site (Rate shall include Backfill for the working space)</t>
    </r>
  </si>
  <si>
    <t>2.2.2.2</t>
  </si>
  <si>
    <r>
      <t>Excavation fo</t>
    </r>
    <r>
      <rPr>
        <b/>
        <sz val="10"/>
        <rFont val="Times New Roman"/>
        <family val="1"/>
      </rPr>
      <t>r Gabion Walls</t>
    </r>
    <r>
      <rPr>
        <sz val="10"/>
        <rFont val="Times New Roman"/>
        <family val="1"/>
      </rPr>
      <t>, soil suitable for filling including soft rock for reuse</t>
    </r>
  </si>
  <si>
    <t>2.2.2.3</t>
  </si>
  <si>
    <t>302(6)</t>
  </si>
  <si>
    <r>
      <rPr>
        <b/>
        <sz val="10"/>
        <rFont val="Times New Roman"/>
        <family val="1"/>
      </rPr>
      <t>Backfill behind the Gabion</t>
    </r>
    <r>
      <rPr>
        <sz val="10"/>
        <rFont val="Times New Roman"/>
        <family val="1"/>
      </rPr>
      <t xml:space="preserve"> wall</t>
    </r>
    <r>
      <rPr>
        <b/>
        <sz val="10"/>
        <rFont val="Times New Roman"/>
        <family val="1"/>
      </rPr>
      <t xml:space="preserve"> </t>
    </r>
    <r>
      <rPr>
        <sz val="10"/>
        <rFont val="Times New Roman"/>
        <family val="1"/>
      </rPr>
      <t>with excavated,suitable soil.(Rate shall include for necessary compaction.)</t>
    </r>
  </si>
  <si>
    <t>2.2.2.4</t>
  </si>
  <si>
    <t>302(2)</t>
  </si>
  <si>
    <r>
      <t>Excavation and disposal of Boulders - 0.25 m</t>
    </r>
    <r>
      <rPr>
        <vertAlign val="superscript"/>
        <sz val="10"/>
        <rFont val="Times New Roman"/>
        <family val="1"/>
      </rPr>
      <t xml:space="preserve">3 </t>
    </r>
    <r>
      <rPr>
        <sz val="10"/>
        <rFont val="Times New Roman"/>
        <family val="1"/>
      </rPr>
      <t>- 1.0 m</t>
    </r>
    <r>
      <rPr>
        <vertAlign val="superscript"/>
        <sz val="10"/>
        <rFont val="Times New Roman"/>
        <family val="1"/>
      </rPr>
      <t>3</t>
    </r>
    <r>
      <rPr>
        <sz val="10"/>
        <rFont val="Times New Roman"/>
        <family val="1"/>
      </rPr>
      <t xml:space="preserve"> (rate shall include for backfilling holes )</t>
    </r>
  </si>
  <si>
    <t>2.2.2.5</t>
  </si>
  <si>
    <t>302(3)</t>
  </si>
  <si>
    <t>Excavation (chemical blasting) and disposal of Hard rock &gt; 1.0 m3 (rate shall include for backfilling holes )</t>
  </si>
  <si>
    <t>2.2.2.6</t>
  </si>
  <si>
    <t>302(7)</t>
  </si>
  <si>
    <t>Disposal of excess soil away from site</t>
  </si>
  <si>
    <t>2.2.3</t>
  </si>
  <si>
    <t>CRACK SEALING</t>
  </si>
  <si>
    <t>2.2.3.1</t>
  </si>
  <si>
    <t>306(2)</t>
  </si>
  <si>
    <t>Tension crack sealing by Filling Type 1 Soil</t>
  </si>
  <si>
    <t>Total of Bill No 2.2 - Earthworks (Transfer to Summary of Bills of Quantities)</t>
  </si>
  <si>
    <t>BILL No. 2.3 - STRUCTURE CONSTRUCTION</t>
  </si>
  <si>
    <t>2.3.1</t>
  </si>
  <si>
    <t>DS(B) A DRAIN - TYPE II</t>
  </si>
  <si>
    <t>2.3.1.2</t>
  </si>
  <si>
    <t>601(3)</t>
  </si>
  <si>
    <t xml:space="preserve">Concrete C25/20 for walls and base of drains Rate shall include expansion joints </t>
  </si>
  <si>
    <t>2.3.1.3</t>
  </si>
  <si>
    <t>602(1)</t>
  </si>
  <si>
    <t>Tor – Steel reinforcement</t>
  </si>
  <si>
    <t>kg</t>
  </si>
  <si>
    <t>2.3.1.4</t>
  </si>
  <si>
    <t>605(1)</t>
  </si>
  <si>
    <t>Formwork for concrete sides of drains plain smooth finish</t>
  </si>
  <si>
    <t>2.3.2</t>
  </si>
  <si>
    <t>DS(M) B DRAIN</t>
  </si>
  <si>
    <t>2.3.2.1</t>
  </si>
  <si>
    <t>601(1)</t>
  </si>
  <si>
    <t>Lean Concrete C15/20 for beds poured on or against earth or unblinded hardcore</t>
  </si>
  <si>
    <t>2.3.2.2</t>
  </si>
  <si>
    <t>2.3.2.3</t>
  </si>
  <si>
    <t>2.3.2.4</t>
  </si>
  <si>
    <t>2.3.3</t>
  </si>
  <si>
    <t>DS(C) B DRAIN</t>
  </si>
  <si>
    <t>2.3.3.1</t>
  </si>
  <si>
    <t xml:space="preserve">Lean Concrete C15/20 for beds poured on or against earth or unblinded hardcore </t>
  </si>
  <si>
    <t>2.3.3.2</t>
  </si>
  <si>
    <t>2.3.3.3</t>
  </si>
  <si>
    <t>2.3.3.4</t>
  </si>
  <si>
    <t>2.3.4</t>
  </si>
  <si>
    <t>DS(M) C DRAIN with DS (S) - A SUB-SURFACE DRAIN</t>
  </si>
  <si>
    <t>2.3.4.1</t>
  </si>
  <si>
    <t>2.3.4.2</t>
  </si>
  <si>
    <t>Concrete C25/20 for walls and base of drains Rate shall include expansion joints</t>
  </si>
  <si>
    <t>2.3.4.3</t>
  </si>
  <si>
    <t>2.3.4.4</t>
  </si>
  <si>
    <t>2.3.4.5</t>
  </si>
  <si>
    <t>402(1)</t>
  </si>
  <si>
    <t>Sub- surface darain-PVC pipe Dia 110 mm (type 600)</t>
  </si>
  <si>
    <t>m</t>
  </si>
  <si>
    <t>2.3.5</t>
  </si>
  <si>
    <t>DS(C) C DRAIN</t>
  </si>
  <si>
    <t>2.3.5.1</t>
  </si>
  <si>
    <t>2.3.5.2</t>
  </si>
  <si>
    <t>Concrete C25/20 for walls and base of drains Rate shall include expansion joints and energy breakers</t>
  </si>
  <si>
    <t>2.3.5.3</t>
  </si>
  <si>
    <t>2.3.5.4</t>
  </si>
  <si>
    <t>2.3.6</t>
  </si>
  <si>
    <t>DS(M) R DRAIN</t>
  </si>
  <si>
    <t>2.3.6.1</t>
  </si>
  <si>
    <t>2.3.6.2</t>
  </si>
  <si>
    <t>2.3.6.3</t>
  </si>
  <si>
    <t>2.3.6.4</t>
  </si>
  <si>
    <t>2.3.7</t>
  </si>
  <si>
    <t>COVER SLAB</t>
  </si>
  <si>
    <t>2.3.7.1</t>
  </si>
  <si>
    <t>Concrete C25/20 for cover slab</t>
  </si>
  <si>
    <t>2.3.7.2</t>
  </si>
  <si>
    <t>2.3.7.3</t>
  </si>
  <si>
    <t>Formwork for concrete sides of cover slab plain smooth finish</t>
  </si>
  <si>
    <t>2.3.8</t>
  </si>
  <si>
    <t>GABION WALL</t>
  </si>
  <si>
    <t>2.3.8.1</t>
  </si>
  <si>
    <t>503(1)</t>
  </si>
  <si>
    <t xml:space="preserve">Construction of  Gabion wall (PVC coated galvanized wire) </t>
  </si>
  <si>
    <t>2.3.8.2</t>
  </si>
  <si>
    <t>503(3)</t>
  </si>
  <si>
    <t>Base preperation for gabion wall with 6" x 9" Rubble</t>
  </si>
  <si>
    <t>2.3.8.3</t>
  </si>
  <si>
    <t>503(2)</t>
  </si>
  <si>
    <t>Filter fabric/Geotextile</t>
  </si>
  <si>
    <t>2.3.9</t>
  </si>
  <si>
    <t>HOT DIPPED GALVANIZED STEEL DOWELS</t>
  </si>
  <si>
    <t>2.3.9.1</t>
  </si>
  <si>
    <t>606(1)</t>
  </si>
  <si>
    <t>Supply and installation of hot dipped galvanized Tor steel grouted dowels (16mm diameter)</t>
  </si>
  <si>
    <t>Total of Bill No 2.3 - Structure Construction (Transfer to Summary of Bills of Quantities)</t>
  </si>
  <si>
    <t>BILL No. 2.4 - SOIL NAILING AND HORIZONTAL DRAINS</t>
  </si>
  <si>
    <t>Note : Dowels will be used for fixing wire mesh whenever necessary and will be paid separately</t>
  </si>
  <si>
    <t>2.4.1</t>
  </si>
  <si>
    <t>SOIL NAILING</t>
  </si>
  <si>
    <t>2.4.1.1</t>
  </si>
  <si>
    <t>701(1)</t>
  </si>
  <si>
    <t>Allow lump sum for providing Temporary working platform for soil nailing work</t>
  </si>
  <si>
    <t>2.4.1.2</t>
  </si>
  <si>
    <t>701(2)b</t>
  </si>
  <si>
    <t xml:space="preserve">32mm dia. soil nails (less than or equal to 12m length) inserted into125mm dia. bore hole with grouting </t>
  </si>
  <si>
    <t>2.4.1.3</t>
  </si>
  <si>
    <t>701(7)</t>
  </si>
  <si>
    <t>Grid beam –250mm x 250mm concrete C 30/20 grid beams with nail heads including slope preparation, excavation, formwork, reinforcement,dowels and other necessary accessories</t>
  </si>
  <si>
    <t>2.4.1.4</t>
  </si>
  <si>
    <t>701(4)c</t>
  </si>
  <si>
    <t>Coated metallic mesh  Method including connecting clips and other necessary accessories as per detailed drawings of soil nailing</t>
  </si>
  <si>
    <t>2.4.1.5</t>
  </si>
  <si>
    <t>701(6)</t>
  </si>
  <si>
    <t>250mm x 250mm Concrete C30/20 boundary beams including slope preparation, excavation, formwork,reinforcement ,dowels and other necessary accessories</t>
  </si>
  <si>
    <t>2.4.1.6</t>
  </si>
  <si>
    <t>Supply and installation of hot dipped galvanized  steel grouted dowels (16mm diameter)</t>
  </si>
  <si>
    <t>2.4.1.7</t>
  </si>
  <si>
    <t>701(10)</t>
  </si>
  <si>
    <t>Pull-Out test for test nails and working nails</t>
  </si>
  <si>
    <t>2.4.2</t>
  </si>
  <si>
    <t>HORIZONTAL DRAINS</t>
  </si>
  <si>
    <t>2.4.2.1</t>
  </si>
  <si>
    <t>702(2)</t>
  </si>
  <si>
    <t>Type 02 long drains with perforated type 1000 PVC pipes (90mm dia) with filter fabric.  Rate shall include for drilling through any type of soil  associated work and disposal of driled material away from the site as directed by the Engineer.</t>
  </si>
  <si>
    <t>2.4.3</t>
  </si>
  <si>
    <t>SLOPE PROTECTION BY VEGETATION</t>
  </si>
  <si>
    <t>2.4.3.1</t>
  </si>
  <si>
    <t>502(1)</t>
  </si>
  <si>
    <t>Turfing/Planting/Seeding on slope stabilised surface and regular maintanance for 3 months</t>
  </si>
  <si>
    <t>2.4.3.2</t>
  </si>
  <si>
    <t>701(5)</t>
  </si>
  <si>
    <t>Coir Mesh</t>
  </si>
  <si>
    <t>2.4.3.3</t>
  </si>
  <si>
    <t>Turfing as directed by the Engineer, and regular maintanance for 3 months</t>
  </si>
  <si>
    <t>Total of Bill No. 2.4- Soil Nailing &amp; Horizontal Drains (Transfer to Summary of Bills of Quantities)</t>
  </si>
  <si>
    <t xml:space="preserve">BILL NO. 03 - REDUCTION OF LANDSLIDE VULNERABILITY BY MITIGATION MEASURES  - DANGOLLA LOWER CIRCULAR ROAD </t>
  </si>
  <si>
    <t>Cover Slab concrete Rate</t>
  </si>
  <si>
    <t xml:space="preserve">Pullout Rate </t>
  </si>
  <si>
    <t>BILL No. 3.1 - SITE CLEARING</t>
  </si>
  <si>
    <t>3.1.1</t>
  </si>
  <si>
    <t>3.1.1.1</t>
  </si>
  <si>
    <t>Clearing and grubbing inclusive of backfilling holes and trenches caused by removal of stumps and bouklders (Average depth 150mm)</t>
  </si>
  <si>
    <t>3.1.2</t>
  </si>
  <si>
    <t xml:space="preserve">REMOVAL OF TREES </t>
  </si>
  <si>
    <t>3.1.2.1</t>
  </si>
  <si>
    <t>3.1.2.2</t>
  </si>
  <si>
    <t>3.1.2.3</t>
  </si>
  <si>
    <t>3.1.2.4</t>
  </si>
  <si>
    <t>Removal of trees: 2,000 &lt; Girth mm</t>
  </si>
  <si>
    <t>3.1.3</t>
  </si>
  <si>
    <t>3.1.3.1</t>
  </si>
  <si>
    <t>3.1.3.2</t>
  </si>
  <si>
    <t>Total of Bill No 3.1 - Site Clearing (Transfer to Summary of Bills of Quantities)</t>
  </si>
  <si>
    <t>BILL No. 3.2 - EARTH WORKS</t>
  </si>
  <si>
    <t>3.2.1</t>
  </si>
  <si>
    <t>3.2.1.3</t>
  </si>
  <si>
    <t>301 (1)</t>
  </si>
  <si>
    <t>3.2.1.1</t>
  </si>
  <si>
    <t>3.2.1.2</t>
  </si>
  <si>
    <t>Excavation (chemical blasting) and disposal of Hard rock &gt; 1.0 m3 ( rate shall include for backfilling holes )</t>
  </si>
  <si>
    <t>3.2.1.4</t>
  </si>
  <si>
    <t>3.2.2</t>
  </si>
  <si>
    <t>3.2.2.1</t>
  </si>
  <si>
    <r>
      <t xml:space="preserve">Excavation for  </t>
    </r>
    <r>
      <rPr>
        <b/>
        <sz val="10"/>
        <rFont val="Times New Roman"/>
        <family val="1"/>
      </rPr>
      <t xml:space="preserve">Drains and Catch pits, </t>
    </r>
    <r>
      <rPr>
        <sz val="10"/>
        <rFont val="Times New Roman"/>
        <family val="1"/>
      </rPr>
      <t>and disposal of excavated soil away from site (Rate shall include Backfill for the working space)</t>
    </r>
  </si>
  <si>
    <t>3.2.2.2</t>
  </si>
  <si>
    <r>
      <t xml:space="preserve">Excavation for </t>
    </r>
    <r>
      <rPr>
        <b/>
        <sz val="10"/>
        <rFont val="Times New Roman"/>
        <family val="1"/>
      </rPr>
      <t>Retaining walls and Gabion</t>
    </r>
    <r>
      <rPr>
        <sz val="10"/>
        <rFont val="Times New Roman"/>
        <family val="1"/>
      </rPr>
      <t xml:space="preserve"> , soil suitable for filling including soft rock for reuse (Rate shall include for the work space)</t>
    </r>
  </si>
  <si>
    <t>3.2.2.3</t>
  </si>
  <si>
    <r>
      <t>Backfill behind the Retaining walls and Gabion</t>
    </r>
    <r>
      <rPr>
        <b/>
        <sz val="10"/>
        <rFont val="Times New Roman"/>
        <family val="1"/>
      </rPr>
      <t xml:space="preserve"> </t>
    </r>
    <r>
      <rPr>
        <sz val="10"/>
        <rFont val="Times New Roman"/>
        <family val="1"/>
      </rPr>
      <t>with excavated suitable soil.(Rate shall include for necessary compaction.)</t>
    </r>
  </si>
  <si>
    <t>3.2.2.4</t>
  </si>
  <si>
    <t>3.2.2.5</t>
  </si>
  <si>
    <t>3.2.2.6</t>
  </si>
  <si>
    <t>3.2.3</t>
  </si>
  <si>
    <t>ROAD PAVEMENT CONSTRUCTION</t>
  </si>
  <si>
    <t>3.2.3.1</t>
  </si>
  <si>
    <t xml:space="preserve">Rehabilitation of Road Pavement and relavant work (items under this work shall comply with CIDA publication SCA - 05  - Second edition [STANDARD SPECIFICATION FOR CONSTRUCTION AND MAINTENANCE OF ROADS AND BRIDGES] </t>
  </si>
  <si>
    <t>3.2.3.2</t>
  </si>
  <si>
    <t>Allow for overhead and profit by the contractor for the Rehabilitation of Road Pavement and relavant work</t>
  </si>
  <si>
    <t>Total of Bill No 3.2 without PS items - Earthworks (Transfer to Summary of Bills of Quantities)</t>
  </si>
  <si>
    <t>BILL No.3.3 - STRUCTURE CONSTRUCTION</t>
  </si>
  <si>
    <t>3.3.1</t>
  </si>
  <si>
    <t>DS(K)A DRAIN</t>
  </si>
  <si>
    <t>3.3.1.1</t>
  </si>
  <si>
    <t>3.3.1.2</t>
  </si>
  <si>
    <t xml:space="preserve">Concrete C25/20 for walls and base of drains. Rate shall include expansion joints </t>
  </si>
  <si>
    <t>3.3.1.3</t>
  </si>
  <si>
    <t>3.3.1.4</t>
  </si>
  <si>
    <t>3.3.2</t>
  </si>
  <si>
    <t>DS(C )A DRAIN</t>
  </si>
  <si>
    <t>3.3.2.1</t>
  </si>
  <si>
    <t>3.3.2.2</t>
  </si>
  <si>
    <t xml:space="preserve">Concrete C25/20 for walls and base of drains .Rate shall include expansion joints </t>
  </si>
  <si>
    <t>3.3.2.3</t>
  </si>
  <si>
    <t>3.3.2.4</t>
  </si>
  <si>
    <t>3.3.3</t>
  </si>
  <si>
    <t>DS( C) C DRAIN</t>
  </si>
  <si>
    <t>3.3.3.1</t>
  </si>
  <si>
    <t>3.3.3.2</t>
  </si>
  <si>
    <t>3.3.3.3</t>
  </si>
  <si>
    <t>3.3.3.4</t>
  </si>
  <si>
    <t>3.3.4</t>
  </si>
  <si>
    <t>DS( C)D DRAIN</t>
  </si>
  <si>
    <t>3.3.4.1</t>
  </si>
  <si>
    <t>3.3.4.2</t>
  </si>
  <si>
    <t>3.3.4.3</t>
  </si>
  <si>
    <t>3.3.4.4</t>
  </si>
  <si>
    <t>3.3.5</t>
  </si>
  <si>
    <t>DS( M)A DRAIN</t>
  </si>
  <si>
    <t>3.3.5.1</t>
  </si>
  <si>
    <t>3.3.5.2</t>
  </si>
  <si>
    <t>3.3.5.3</t>
  </si>
  <si>
    <t>3.3.5.4</t>
  </si>
  <si>
    <t>3.3.5.5</t>
  </si>
  <si>
    <t>Fabrication and Installation of Steel grating as per detailed drawing No.RLVMMP/WORKS/NCB/04B/01/Dan/DR-06a</t>
  </si>
  <si>
    <t>3.3.6</t>
  </si>
  <si>
    <t>3.3.6.1</t>
  </si>
  <si>
    <t>}</t>
  </si>
  <si>
    <t>3.3.6.2</t>
  </si>
  <si>
    <t>Rough QTY</t>
  </si>
  <si>
    <t>3.3.6.3</t>
  </si>
  <si>
    <t>3.3.7</t>
  </si>
  <si>
    <t>GABION WALL (TYPE I)</t>
  </si>
  <si>
    <t>3.3.7.1</t>
  </si>
  <si>
    <t>3.3.7.2</t>
  </si>
  <si>
    <t>3.3.7.3</t>
  </si>
  <si>
    <t>3.3.8</t>
  </si>
  <si>
    <t>HOT DIPPED GALVANIZED  STEEL DOWELS</t>
  </si>
  <si>
    <t>3.3.8.1</t>
  </si>
  <si>
    <t>3.3.9</t>
  </si>
  <si>
    <t>CANTILEVER WALL</t>
  </si>
  <si>
    <t>3.3.9.1</t>
  </si>
  <si>
    <t>3.3.9.2</t>
  </si>
  <si>
    <t>Concrete C25/20 for walls and base</t>
  </si>
  <si>
    <t>3.3.9.3</t>
  </si>
  <si>
    <t>3.3.9.4</t>
  </si>
  <si>
    <t>Formwork for smooth finish</t>
  </si>
  <si>
    <t>3.3.9.5</t>
  </si>
  <si>
    <t>405(1)</t>
  </si>
  <si>
    <t>Aggregate backfill (20-200 mm)</t>
  </si>
  <si>
    <t>Pay item from Package 03</t>
  </si>
  <si>
    <t>3.3.9.6</t>
  </si>
  <si>
    <t>405(2)</t>
  </si>
  <si>
    <t>Geo-Textile</t>
  </si>
  <si>
    <t>3.3.9.7</t>
  </si>
  <si>
    <t>406(1)</t>
  </si>
  <si>
    <t>Weep hole using  PVC pipe (type 400) - 50mm dia</t>
  </si>
  <si>
    <t>Total of Bill No 3.3 - Structure Construction (Transfer to Summary of Bills of Quantities)</t>
  </si>
  <si>
    <t>BILL No. 3.5- INCIDENTAL CONSTRUCTION</t>
  </si>
  <si>
    <t>3.5.1</t>
  </si>
  <si>
    <t>3.5.1.1</t>
  </si>
  <si>
    <t>Coir mesh</t>
  </si>
  <si>
    <t>3.5.1.2</t>
  </si>
  <si>
    <t>Planting/Seeding/Turfing on slope stabilized surface (soil nailed area) and regular maintenance for 3 months</t>
  </si>
  <si>
    <r>
      <t>m</t>
    </r>
    <r>
      <rPr>
        <vertAlign val="superscript"/>
        <sz val="10"/>
        <color theme="1"/>
        <rFont val="Times New Roman"/>
        <family val="1"/>
      </rPr>
      <t>2</t>
    </r>
  </si>
  <si>
    <t>3.5.1.3</t>
  </si>
  <si>
    <t>3.5.2</t>
  </si>
  <si>
    <t>SAFETY FENCE (CHAIN LINK FENCE)</t>
  </si>
  <si>
    <t>3.5.2.1</t>
  </si>
  <si>
    <t>504(1)</t>
  </si>
  <si>
    <t>Chain link wire fence, core wire diameter 3.0 mm with 50mm x 50mm openings, fence height 1.5 m, including GI pipes / posts, Excavation, Concrete works and all as per the Drawing no.RLVMMP/WORKS/NCB/04B/01-Dan/DR-11</t>
  </si>
  <si>
    <t>Total of Bill No 3.5 - Incidential Construction (Transfer to Summary of Bills of Quantities)</t>
  </si>
  <si>
    <t>BILL No. 3.4- SOIL NAILING AND HORIZONTAL DRAINS</t>
  </si>
  <si>
    <t>3.4.1</t>
  </si>
  <si>
    <t>3.4.1.1</t>
  </si>
  <si>
    <t>3.4.1.2</t>
  </si>
  <si>
    <t>3.4.1.3</t>
  </si>
  <si>
    <t>Grid beam –250mm x 250mm concrete C 30/20 grid beams with nail heads including excavation, formwork, reinforcement,dowels and other necessary accessories</t>
  </si>
  <si>
    <t>3.4.1.4</t>
  </si>
  <si>
    <t>701(9)</t>
  </si>
  <si>
    <t>Grid beam –250mm x 250mm concrete C 30/20 grid beams with nail heads in the wall face</t>
  </si>
  <si>
    <t>3.4.1.5</t>
  </si>
  <si>
    <t>3.4.1.6</t>
  </si>
  <si>
    <t>3.4.1.7</t>
  </si>
  <si>
    <t>Supply and installation of hot dipped galvanized steel grouted dowels (12mm diameter)</t>
  </si>
  <si>
    <t>3.4.1.8</t>
  </si>
  <si>
    <t>3.4.2</t>
  </si>
  <si>
    <t>3.4.2.1</t>
  </si>
  <si>
    <t>Type 02 long drains with perforated  Type 1000 PVC pipes (90mm dia) with filter fabric .  Rate shall include for drilling through any type of soil  associated work and disposal of driled material away from the site as directed by the Engineer.</t>
  </si>
  <si>
    <t>Total of Bill No.3.4- Soil Nailing &amp; Horizontal Drains (Transfer to Summary of Bills of Quantities)</t>
  </si>
  <si>
    <t>BILL NO. 04 - REDUCTION OF LANDSLIDE VULNERABILITY BY MITIGATION MEASURES  -KEGALLE DISTRICT- LHS ARANAYAKA - HULANKAPOLLA ROAD</t>
  </si>
  <si>
    <t xml:space="preserve">BILL 4.1  - LOCATION - 01 </t>
  </si>
  <si>
    <t xml:space="preserve">BILL 4.2 - LOCATION - 02 </t>
  </si>
  <si>
    <t xml:space="preserve">BILL 4.3 - LOCATION - 03 </t>
  </si>
  <si>
    <t xml:space="preserve">BILL 4.1 </t>
  </si>
  <si>
    <t>REDUCTION OF LANDSLIDE VULNERABILITY BY MITIGATION MEASURES  - KEGALLE DISTRICT - LHS ARANAYAKA - HULANKAPOLLA ROAD</t>
  </si>
  <si>
    <t xml:space="preserve">LOCATION - 01 </t>
  </si>
  <si>
    <t>TOTAL CARRIED TO GRAND SUMMARY</t>
  </si>
  <si>
    <t>BILL No. 4.1.1 - SITE CLEARING</t>
  </si>
  <si>
    <t>BILL 4.1  - KEGALLE DISTRICT - LHS ARANAYAKA - HULANKAPOLLA ROAD - LOCATION 01</t>
  </si>
  <si>
    <t>4.1.1.1</t>
  </si>
  <si>
    <t>4.1.1.1.1</t>
  </si>
  <si>
    <t>4.1.1.2</t>
  </si>
  <si>
    <t>4.1.1.2.1</t>
  </si>
  <si>
    <t>4.1.1.2.2</t>
  </si>
  <si>
    <t>4.1.1.2.3</t>
  </si>
  <si>
    <t>4.1.1.2.4</t>
  </si>
  <si>
    <t>4.1.1.3</t>
  </si>
  <si>
    <t>4.1.1.3.1</t>
  </si>
  <si>
    <t>4.1.1.3.2</t>
  </si>
  <si>
    <t>Total of Bill No 4.1.1 - Site Clearing (Transfer to Summary of Bills of Quantities)</t>
  </si>
  <si>
    <t>BILL No.4.1.2 - EARTH WORKS</t>
  </si>
  <si>
    <t>4.1.2.1</t>
  </si>
  <si>
    <t>4.1.2.1.1</t>
  </si>
  <si>
    <r>
      <t>m</t>
    </r>
    <r>
      <rPr>
        <vertAlign val="superscript"/>
        <sz val="10"/>
        <rFont val="Arial Unicode MS"/>
        <family val="2"/>
      </rPr>
      <t>3</t>
    </r>
  </si>
  <si>
    <t>4.1.2.1.2</t>
  </si>
  <si>
    <t>4.1.2.1.3</t>
  </si>
  <si>
    <t>4.1.2.1.4</t>
  </si>
  <si>
    <t>4.1.2.2</t>
  </si>
  <si>
    <t>4.1.2.2.1</t>
  </si>
  <si>
    <r>
      <t xml:space="preserve">Excavation for  </t>
    </r>
    <r>
      <rPr>
        <b/>
        <sz val="10"/>
        <rFont val="Times New Roman"/>
        <family val="1"/>
      </rPr>
      <t>Drains</t>
    </r>
    <r>
      <rPr>
        <sz val="10"/>
        <rFont val="Times New Roman"/>
        <family val="1"/>
      </rPr>
      <t>, and disposal of excavated soil away from site (Rate shall include Backfill for the working space)</t>
    </r>
  </si>
  <si>
    <t>4.1.2.2.2</t>
  </si>
  <si>
    <r>
      <t xml:space="preserve">Excavation for </t>
    </r>
    <r>
      <rPr>
        <b/>
        <sz val="10"/>
        <rFont val="Times New Roman"/>
        <family val="1"/>
      </rPr>
      <t>Gabion Walls</t>
    </r>
    <r>
      <rPr>
        <sz val="10"/>
        <rFont val="Times New Roman"/>
        <family val="1"/>
      </rPr>
      <t>, soil suitable for filling including soft rock for reuse</t>
    </r>
  </si>
  <si>
    <t>4.1.2.2.3</t>
  </si>
  <si>
    <t>4.1.2.2.4</t>
  </si>
  <si>
    <t>4.1.2.2.5</t>
  </si>
  <si>
    <t>Backfill with suitable soil for structures</t>
  </si>
  <si>
    <t>4.1.2.2.6</t>
  </si>
  <si>
    <t xml:space="preserve">Disposal of excess soil away from site </t>
  </si>
  <si>
    <t>Total of Bill No 4.1.2 - Earthworks (Transfer to Summary of Bills of Quantities)</t>
  </si>
  <si>
    <t>BILL No. 4.1.3 - STRUCTURE CONSTRUCTION</t>
  </si>
  <si>
    <t>4.1.3.1</t>
  </si>
  <si>
    <t>DS (M) - B DRAIN</t>
  </si>
  <si>
    <t>4.1.3.1.1</t>
  </si>
  <si>
    <t>4.1.3.1.2</t>
  </si>
  <si>
    <t>4.1.3.1.3</t>
  </si>
  <si>
    <t>4.1.3.1.4</t>
  </si>
  <si>
    <t>4.1.3.2</t>
  </si>
  <si>
    <t>DS (M) - Q DRAIN</t>
  </si>
  <si>
    <t>4.1.3.2.1</t>
  </si>
  <si>
    <t>4.1.3.2.2</t>
  </si>
  <si>
    <t>4.1.3.2.3</t>
  </si>
  <si>
    <t>4.1.3.2.4</t>
  </si>
  <si>
    <t>4.1.3.3</t>
  </si>
  <si>
    <t>DS (B) - A DRAIN (TYPE I)</t>
  </si>
  <si>
    <t>4.1.3.3.1</t>
  </si>
  <si>
    <t>4.1.3.3.2</t>
  </si>
  <si>
    <t>4.1.3.3.3</t>
  </si>
  <si>
    <t>4.1.3.3.4</t>
  </si>
  <si>
    <t>4.1.3.4</t>
  </si>
  <si>
    <t>GABION WALL (TYPE II)</t>
  </si>
  <si>
    <t>4.1.3.4.1</t>
  </si>
  <si>
    <t xml:space="preserve"> Construction of  Gabion wall (PVC coated galvanized wire) </t>
  </si>
  <si>
    <t>4.1.3.4.2</t>
  </si>
  <si>
    <t>4.1.3.4.3</t>
  </si>
  <si>
    <t>4.1.3.5</t>
  </si>
  <si>
    <t>4.1.3.5.1</t>
  </si>
  <si>
    <t>Total of Bill No 4.1.3 - Structure Construction (Transfer to Summary of Bills of Quantities)</t>
  </si>
  <si>
    <t>BILL No. 4.1.4 - SLOPE PROTECTION</t>
  </si>
  <si>
    <t>4.1.4.1</t>
  </si>
  <si>
    <t>4.1.4.1.1</t>
  </si>
  <si>
    <t>Total of Bill No. 4.1.4- Soil Nailing &amp; Horizontal Drains (Transfer to Summary of Bills of Quantities)</t>
  </si>
  <si>
    <t xml:space="preserve">BILL 4.2 </t>
  </si>
  <si>
    <t>REDUCTION OF LANDSLIDE VULNERABILITY BY MITIGATION MEASURES  - KEGALLE DISTRICT-LHS ARANAYAKA - HULANKAPOLLA ROAD</t>
  </si>
  <si>
    <t xml:space="preserve">LOCATION - 02 </t>
  </si>
  <si>
    <t>SUMMARY</t>
  </si>
  <si>
    <t>BILL No. 4.2.1 - SITE CLEARING</t>
  </si>
  <si>
    <t>BILL 4.2  - KEGALLE DISTRICT - LHS ARANAYAKA - HULANKAPOLLA ROAD - LOCATION 02</t>
  </si>
  <si>
    <t>4.2.1.1</t>
  </si>
  <si>
    <t>4.2.1.1.1</t>
  </si>
  <si>
    <t>4.2.1.2</t>
  </si>
  <si>
    <t>4.2.1.2.1</t>
  </si>
  <si>
    <t>4.2.1.2.2</t>
  </si>
  <si>
    <t>4.2.1.2.3</t>
  </si>
  <si>
    <t>4.2.1.2.4</t>
  </si>
  <si>
    <t>4.2.1.3</t>
  </si>
  <si>
    <t>4.2.1.3.1</t>
  </si>
  <si>
    <t>4.2.1.3.2</t>
  </si>
  <si>
    <t>Total of Bill No 4.2.1 - Site Clearing (Transfer to Summary of Bills of Quantities)</t>
  </si>
  <si>
    <t>BILL No. 4.2.2 - EARTH WORKS</t>
  </si>
  <si>
    <t>4.2.2.1</t>
  </si>
  <si>
    <t>4.2.2.1.1</t>
  </si>
  <si>
    <t>4.2.2.1.2</t>
  </si>
  <si>
    <t>4.2.2.1.3</t>
  </si>
  <si>
    <t>4.2.2.1.4</t>
  </si>
  <si>
    <t>4.2.2.2</t>
  </si>
  <si>
    <t>FILLING WORK</t>
  </si>
  <si>
    <t>4.2.2.2.1</t>
  </si>
  <si>
    <t>304(1)</t>
  </si>
  <si>
    <t>Fill in slope by using excavated soil including soft rock (Filling Type I or II material)</t>
  </si>
  <si>
    <t>4.2.2.3</t>
  </si>
  <si>
    <t>4.2.2.3.1</t>
  </si>
  <si>
    <r>
      <t xml:space="preserve">Excavation for </t>
    </r>
    <r>
      <rPr>
        <b/>
        <sz val="10"/>
        <rFont val="Times New Roman"/>
        <family val="1"/>
      </rPr>
      <t xml:space="preserve"> Drains ,Catchpits &amp; valley protection, </t>
    </r>
    <r>
      <rPr>
        <sz val="10"/>
        <rFont val="Times New Roman"/>
        <family val="1"/>
      </rPr>
      <t>and disposal of excavated soil away from site (Rate shall include Backfill for the working space)</t>
    </r>
  </si>
  <si>
    <t>4.2.2.3.2</t>
  </si>
  <si>
    <t>4.2.2.3.3</t>
  </si>
  <si>
    <t>4.2.2.3.4</t>
  </si>
  <si>
    <t>4.2.2.3.5</t>
  </si>
  <si>
    <t>4.2.2.3.6</t>
  </si>
  <si>
    <t>Total of Bill No 4.2.2 - Earthworks (Transfer to Summary of Bills of Quantities)</t>
  </si>
  <si>
    <t>BILL No. 4.2.3- STRUCTURE CONSTRUCTION</t>
  </si>
  <si>
    <t>4.2.3.1</t>
  </si>
  <si>
    <t>4.2.3.1.1</t>
  </si>
  <si>
    <t>4.2.3.1.2</t>
  </si>
  <si>
    <t>4.2.3.1.3</t>
  </si>
  <si>
    <t>4.2.3.1.4</t>
  </si>
  <si>
    <t>4.2.3.2</t>
  </si>
  <si>
    <t>DS (M) - C DRAIN</t>
  </si>
  <si>
    <t>4.2.3.2.1</t>
  </si>
  <si>
    <t>4.2.3.2.2</t>
  </si>
  <si>
    <t>4.2.3.2.3</t>
  </si>
  <si>
    <t>4.2.3.2.4</t>
  </si>
  <si>
    <t>4.2.3.3</t>
  </si>
  <si>
    <t>4.2.3.3.1</t>
  </si>
  <si>
    <t>4.2.3.3.2</t>
  </si>
  <si>
    <t>4.2.3.3.3</t>
  </si>
  <si>
    <t>4.2.3.3.4</t>
  </si>
  <si>
    <t>4.2.3.4</t>
  </si>
  <si>
    <t>DS( B)A DRAIN (TYPE 1)</t>
  </si>
  <si>
    <t>4.2.3.4.1</t>
  </si>
  <si>
    <t>4.2.3.4.2</t>
  </si>
  <si>
    <t>4.2.3.4.3</t>
  </si>
  <si>
    <t>4.2.3.4.4</t>
  </si>
  <si>
    <t>4.2.3.5</t>
  </si>
  <si>
    <t>DS (C) - C DRAIN</t>
  </si>
  <si>
    <t>4.2.3.5.1</t>
  </si>
  <si>
    <t>4.2.3.5.2</t>
  </si>
  <si>
    <t>4.2.3.5.3</t>
  </si>
  <si>
    <t>4.2.3.5.4</t>
  </si>
  <si>
    <t>4.2.3.6</t>
  </si>
  <si>
    <t>4.2.3.6.1</t>
  </si>
  <si>
    <t>4.2.3.6.2</t>
  </si>
  <si>
    <t>4.2.3.6.3</t>
  </si>
  <si>
    <t>4.2.3.7</t>
  </si>
  <si>
    <t>4.2.3.7.1</t>
  </si>
  <si>
    <t>Gabion wall (PVC coated galvanized wire)</t>
  </si>
  <si>
    <t>4.2.3.7.2</t>
  </si>
  <si>
    <t>4.2.3.7.3</t>
  </si>
  <si>
    <t>4.2.3.8</t>
  </si>
  <si>
    <t>VALLEY PROTECTION</t>
  </si>
  <si>
    <t>4.2.3.8.1</t>
  </si>
  <si>
    <t>Gabion boxes with Reno matress</t>
  </si>
  <si>
    <t>4.2.3.9</t>
  </si>
  <si>
    <t>4.2.3.9.1</t>
  </si>
  <si>
    <t>Total of Bill No 4.2.3 - Structure Construction (Transfer to Summary of Bills of Quantities)</t>
  </si>
  <si>
    <t xml:space="preserve">BILL No. 4.2.4- SLOPE PROTECTION </t>
  </si>
  <si>
    <t>4.2.4.1</t>
  </si>
  <si>
    <t>4.2.4.1.1</t>
  </si>
  <si>
    <t>Total of Bill No.4.2.4 - Soil Nailing &amp; Horizontal Drains (Transfer to Summary of Bills of Quantities)</t>
  </si>
  <si>
    <t xml:space="preserve">BILL 4.3 </t>
  </si>
  <si>
    <t>REDUCTION OF LANDSLIDE VULNERABILITY BY MITIGATION MEASURES   - KEGALLE DISTRICT -LHS ARANAYAKA - HULANKAPOLLA ROAD</t>
  </si>
  <si>
    <t xml:space="preserve">LOCATION - 03 </t>
  </si>
  <si>
    <t>BILL No.4.3.1 - SITE CLEARING</t>
  </si>
  <si>
    <t>BILL 4.3  - KEGALLE DISTRICT - LHS ARANAYAKA - HULANKAPOLLA ROAD - LOCATION 03</t>
  </si>
  <si>
    <t>4.3.1.1</t>
  </si>
  <si>
    <t>4.3.1.1.1</t>
  </si>
  <si>
    <t>4.3.1.2</t>
  </si>
  <si>
    <t>4.3.1.2.1</t>
  </si>
  <si>
    <t>4.3.1.2.2</t>
  </si>
  <si>
    <t>4.3.1.2.3</t>
  </si>
  <si>
    <t>4.3.1.2.4</t>
  </si>
  <si>
    <t>4.3.1.3</t>
  </si>
  <si>
    <t>4.3.1.3.1</t>
  </si>
  <si>
    <t>4.3.1.3.2</t>
  </si>
  <si>
    <t>Total of Bill No 4.3.1- Site Clearing (Transfer to Summary of Bills of Quantities)</t>
  </si>
  <si>
    <t>BILL No. 4.3.2 - EARTH WORKS</t>
  </si>
  <si>
    <t>4.3.2.1</t>
  </si>
  <si>
    <t>4.3.2.1.1</t>
  </si>
  <si>
    <t>4.3.2.1.2</t>
  </si>
  <si>
    <t>4.3.2.1.3</t>
  </si>
  <si>
    <t>4.3.2.1.5</t>
  </si>
  <si>
    <t>4.3.2.2</t>
  </si>
  <si>
    <t>4.3.2.2.1</t>
  </si>
  <si>
    <r>
      <t xml:space="preserve">Excavation for </t>
    </r>
    <r>
      <rPr>
        <b/>
        <sz val="10"/>
        <rFont val="Times New Roman"/>
        <family val="1"/>
      </rPr>
      <t xml:space="preserve"> Drains, and disposal </t>
    </r>
    <r>
      <rPr>
        <sz val="10"/>
        <rFont val="Times New Roman"/>
        <family val="1"/>
      </rPr>
      <t>of excavated soil away from site (Rate shall include Backfill for the working space)</t>
    </r>
  </si>
  <si>
    <t>4.3.2.2.2</t>
  </si>
  <si>
    <r>
      <t xml:space="preserve">Excavation for </t>
    </r>
    <r>
      <rPr>
        <b/>
        <sz val="10"/>
        <rFont val="Times New Roman"/>
        <family val="1"/>
      </rPr>
      <t>Retaining  Walls</t>
    </r>
    <r>
      <rPr>
        <sz val="10"/>
        <rFont val="Times New Roman"/>
        <family val="1"/>
      </rPr>
      <t>, soil suitable for filling including soft rock for reuse</t>
    </r>
  </si>
  <si>
    <t>4.3.2.2.3</t>
  </si>
  <si>
    <t>4.3.2.2.4</t>
  </si>
  <si>
    <t>4.3.2.2.5</t>
  </si>
  <si>
    <t>4.3.2.2.6</t>
  </si>
  <si>
    <t>Total of Bill No 4.3.2 - Earthworks (Transfer to Summary of Bills of Quantities)</t>
  </si>
  <si>
    <t>BILL No.4.3.3 - STRUCTURE CONSTRUCTION</t>
  </si>
  <si>
    <t>4.3.3.1</t>
  </si>
  <si>
    <t>DS(K )A DRAIN</t>
  </si>
  <si>
    <t>4.3.3.1.1</t>
  </si>
  <si>
    <t>4.3.3.1.2</t>
  </si>
  <si>
    <t>4.3.3.1.3</t>
  </si>
  <si>
    <t>4.3.3.1.4</t>
  </si>
  <si>
    <t>4.3.3.2</t>
  </si>
  <si>
    <t>RETAINING WALL  (TYPE D)</t>
  </si>
  <si>
    <t>4.3.3.2.1</t>
  </si>
  <si>
    <t>4.3.3.2.2</t>
  </si>
  <si>
    <t xml:space="preserve">Concrete C25/20 for wall &amp; base.Rate shall include expansion joints </t>
  </si>
  <si>
    <t>4.3.3.2.3</t>
  </si>
  <si>
    <t>4.3.3.2.4</t>
  </si>
  <si>
    <t>Formwork smooth finish</t>
  </si>
  <si>
    <t>4.3.3.2.5</t>
  </si>
  <si>
    <t>401(1)</t>
  </si>
  <si>
    <t>50mm dia. PVC Weep holes (type 400)</t>
  </si>
  <si>
    <t>4.3.3.2.6</t>
  </si>
  <si>
    <t>4.3.3.2.7</t>
  </si>
  <si>
    <t>Geotextile / Filter fabric</t>
  </si>
  <si>
    <t>4.3.3.3</t>
  </si>
  <si>
    <t>4.3.3.3.1</t>
  </si>
  <si>
    <t>Total of Bill No 4.3.3 - Structure Construction (Transfer to Summary of Bills of Quantities)</t>
  </si>
  <si>
    <t xml:space="preserve">BILL NO. 05- REDUCTION OF LANDSLIDE VULNERABILITY BY MITIGATION MEASURES  - DIGANA KUNDASALE </t>
  </si>
  <si>
    <t>BILL No. 5.1 - SITE CLEARING</t>
  </si>
  <si>
    <t xml:space="preserve"> REDUCTION OF LANDSLIDE VULNERABILITY BY MITIGATION MEASURES  : DIGANA - KUNDASALE</t>
  </si>
  <si>
    <t>5.1.1</t>
  </si>
  <si>
    <t>5.1.1.1</t>
  </si>
  <si>
    <t>5.1.2</t>
  </si>
  <si>
    <t>5.1.2.1</t>
  </si>
  <si>
    <t>Removal of trees: 300mm ≤ Girth &lt; 600 mm</t>
  </si>
  <si>
    <t>5.1.2.2</t>
  </si>
  <si>
    <t>Removal of trees: 600mm ≤ Girth &lt; 1,200 mm</t>
  </si>
  <si>
    <t>5.1.2.3</t>
  </si>
  <si>
    <t>Removal of trees: 1,200mm ≤ Girth &lt; 2,000 mm</t>
  </si>
  <si>
    <t>5.1.2.4</t>
  </si>
  <si>
    <t>Removal of trees: 2,000mm &lt; Girth</t>
  </si>
  <si>
    <t>5.1.3</t>
  </si>
  <si>
    <t>5.1.3.1</t>
  </si>
  <si>
    <t>Dismantle and removal of rubble/masonry structures</t>
  </si>
  <si>
    <t>5.1.3.2</t>
  </si>
  <si>
    <t>Total of Bill No 5.1 - Site Clearing (Transfer to Summary of Bills of Quantities)</t>
  </si>
  <si>
    <t>BILL No.5.2- EARTH WORKS</t>
  </si>
  <si>
    <t>5.2.1</t>
  </si>
  <si>
    <t>5.2.1.1</t>
  </si>
  <si>
    <t>5.2.1.2</t>
  </si>
  <si>
    <t>5.2.1.3</t>
  </si>
  <si>
    <t>5.2.1.5</t>
  </si>
  <si>
    <t>5.2.2</t>
  </si>
  <si>
    <t>5.2.2.1</t>
  </si>
  <si>
    <t>5.2.2.2</t>
  </si>
  <si>
    <r>
      <t xml:space="preserve">Excavation for  </t>
    </r>
    <r>
      <rPr>
        <b/>
        <sz val="10"/>
        <rFont val="Times New Roman"/>
        <family val="1"/>
      </rPr>
      <t xml:space="preserve">Drainage Well, </t>
    </r>
    <r>
      <rPr>
        <sz val="10"/>
        <rFont val="Times New Roman"/>
        <family val="1"/>
      </rPr>
      <t>soil suitable for filling including soft rock for reuse(Rate shall include Excavation &amp; Backfill for the working space)</t>
    </r>
  </si>
  <si>
    <t>5.2.2.3</t>
  </si>
  <si>
    <r>
      <t xml:space="preserve">Excavation for  </t>
    </r>
    <r>
      <rPr>
        <b/>
        <sz val="10"/>
        <rFont val="Times New Roman"/>
        <family val="1"/>
      </rPr>
      <t xml:space="preserve">Gabion Wall, </t>
    </r>
    <r>
      <rPr>
        <sz val="10"/>
        <rFont val="Times New Roman"/>
        <family val="1"/>
      </rPr>
      <t>soil suitable for filling including soft rock for reuse</t>
    </r>
  </si>
  <si>
    <t>5.2.2.4</t>
  </si>
  <si>
    <t>5.2.2.5</t>
  </si>
  <si>
    <t>5.2.2.6</t>
  </si>
  <si>
    <t>Backfill with suitable soil for structures(Rate shall include necessary compaction)</t>
  </si>
  <si>
    <t>5.2.2.7</t>
  </si>
  <si>
    <t>Total of Bill No 5.2 - Earthworks (Transfer to Summary of Bills of Quantities)</t>
  </si>
  <si>
    <t>BILL No. 5.3 - STRUCTURE CONSTRUCTION</t>
  </si>
  <si>
    <t>5.3.1</t>
  </si>
  <si>
    <t>5.3.1.1</t>
  </si>
  <si>
    <t>5.3.1.2</t>
  </si>
  <si>
    <t>5.3.1.3</t>
  </si>
  <si>
    <t>5.3.1.4</t>
  </si>
  <si>
    <t>5.3.2</t>
  </si>
  <si>
    <t>DS (M) - B DRAIN &amp; SUB-SURFACE DS (S) A</t>
  </si>
  <si>
    <t>5.3.2.1</t>
  </si>
  <si>
    <t>5.3.2.2</t>
  </si>
  <si>
    <t>5.3.2.3</t>
  </si>
  <si>
    <t>5.3.2.4</t>
  </si>
  <si>
    <t>5.3.2.5</t>
  </si>
  <si>
    <t>Sub-surface drain - PVC pipe Dia 110 mm (type 600) as per detailed drawing</t>
  </si>
  <si>
    <t>5.3.3</t>
  </si>
  <si>
    <t>DS (C) - D (TYPE1) CASCADE DRAIN</t>
  </si>
  <si>
    <t>5.3.3.1</t>
  </si>
  <si>
    <t>5.3.3.2</t>
  </si>
  <si>
    <t>5.3.3.3</t>
  </si>
  <si>
    <t>5.3.3.4</t>
  </si>
  <si>
    <t>5.3.4</t>
  </si>
  <si>
    <t>DS (B) - B DRAIN  (TYPE1) WITH BERM SEALING</t>
  </si>
  <si>
    <t>5.3.4.1</t>
  </si>
  <si>
    <t>5.3.4.2</t>
  </si>
  <si>
    <t>5.3.4.3</t>
  </si>
  <si>
    <t>5.3.4.4</t>
  </si>
  <si>
    <t>5.3.5</t>
  </si>
  <si>
    <t xml:space="preserve">DS (M) - L DRAIN  (TYPE1) </t>
  </si>
  <si>
    <t>5.3.5.1</t>
  </si>
  <si>
    <t>5.3.5.2</t>
  </si>
  <si>
    <t>5.3.5.3</t>
  </si>
  <si>
    <t>5.3.5.4</t>
  </si>
  <si>
    <t>5.3.6</t>
  </si>
  <si>
    <t>5.3.6.1</t>
  </si>
  <si>
    <t>5.3.6.2</t>
  </si>
  <si>
    <t>5.3.6.3</t>
  </si>
  <si>
    <t>Formwork for concrete sides of cover slab smooth finish</t>
  </si>
  <si>
    <t>5.3.7</t>
  </si>
  <si>
    <t>5.3.7.1</t>
  </si>
  <si>
    <t>5.3.8</t>
  </si>
  <si>
    <t>GABION WALL (TYPE III)</t>
  </si>
  <si>
    <t>5.3.8.1</t>
  </si>
  <si>
    <t>5.3.8.2</t>
  </si>
  <si>
    <t>5.3.8.3</t>
  </si>
  <si>
    <t>Total of Bill No 5.3 - Structure Construction (Transfer to Summary of Bills of Quantities)</t>
  </si>
  <si>
    <t>BILL No. 5.4--INCIDENTIAL CONSTRUCTION AND HORIZONTAL DRAINS</t>
  </si>
  <si>
    <t>5.4.1</t>
  </si>
  <si>
    <t>DRAINAGE WELL CONSTRUCTION</t>
  </si>
  <si>
    <t>5.4.1.1</t>
  </si>
  <si>
    <t>Check Boring as per works requirement</t>
  </si>
  <si>
    <t>5.4.1.2</t>
  </si>
  <si>
    <t>Chain link wire fence, core wire diameter 3.0 mm with 50mm x 50mm openings, fence height 1.5 m, including GI pipes / posts, Excavation, Concrete works and all as per detailed drawing no.RLVMMP/WORKS/NCB/G3/T/DR-12</t>
  </si>
  <si>
    <t>5.4.1.3</t>
  </si>
  <si>
    <t>Concrete C25/20 for well rings , base and well cover,Rate shall include for preparing  necessary grooves, holes etc.</t>
  </si>
  <si>
    <t>5.4.1.4</t>
  </si>
  <si>
    <t>Tor – Steel reinforcement for well Rings, base and cover</t>
  </si>
  <si>
    <t>5.4.1.5</t>
  </si>
  <si>
    <t>Formwork for well Rings, Curved smooth finish</t>
  </si>
  <si>
    <t>701(3)</t>
  </si>
  <si>
    <t xml:space="preserve">Concrete Pillow method including excavation, form work, reinforcement bars, fixing of MS bearing plate, nut and washers inside the head, insitu concrete C30/20 and plate, nut, washer to be used to fix Coated metallic mesh to the nail head. </t>
  </si>
  <si>
    <t>5.4.1.6</t>
  </si>
  <si>
    <t>Formwork for concrete  plain smooth finish</t>
  </si>
  <si>
    <t>Coated metallic mesh for Concrete Pillow Method including connecting clips and other necessary accessories as per detailed drawings of soil nailing</t>
  </si>
  <si>
    <t>5.4.1.7</t>
  </si>
  <si>
    <t>506(1)</t>
  </si>
  <si>
    <t>90mm dia long discharge pipe  with  type 1000 PVC.   Rate shall include for drilling through any type of soil , associated work and disposal of drilled material as directed by the Engineer.</t>
  </si>
  <si>
    <t>Concrete C30/20 boundary beams including slope preparation, excavation, formwork and reinforcement .</t>
  </si>
  <si>
    <t>5.4.1.8</t>
  </si>
  <si>
    <t>Fabrication and installation of steel well cover including all necessary accessories as per drawing no: RLVMMP/WORKS/NCB/04B/02-Dig /DR- 8a ,8b</t>
  </si>
  <si>
    <t>Nos</t>
  </si>
  <si>
    <t>5.4.1.9</t>
  </si>
  <si>
    <t xml:space="preserve">Fabrication and installation of ladder including all necessary accessories as per drawings no: RLVMMP/WORKS/NCB/04B/02-Dig /DR- 8a ,8b ( Approx. length 10m ) </t>
  </si>
  <si>
    <t>5.4.2</t>
  </si>
  <si>
    <t>5.4.2.1</t>
  </si>
  <si>
    <t>Type 02 long drains with perforated type 1000 PVC pipes (75mm dia) with filter fabric.  Rate shall include for drilling through any type of soil  associated work and disposal of driled material away from the site as directed by the Engineer.</t>
  </si>
  <si>
    <t>5.4.3</t>
  </si>
  <si>
    <t>5.4.3.1</t>
  </si>
  <si>
    <t>Turfing as directed by the Engineer, and regular maintenance for 3 months</t>
  </si>
  <si>
    <t>Total of Bill No. 5.4- Soil Nailing &amp; Horizontal Drains (Transfer to Summary of Bills of Quantities)</t>
  </si>
  <si>
    <t>BILL NO. 06- DAYWORKS</t>
  </si>
  <si>
    <t>ITEM</t>
  </si>
  <si>
    <t>QTY.</t>
  </si>
  <si>
    <t>AMOUNT</t>
  </si>
  <si>
    <t>LABOUR</t>
  </si>
  <si>
    <t>6.1.1</t>
  </si>
  <si>
    <t>Skilled Labour</t>
  </si>
  <si>
    <t>hr</t>
  </si>
  <si>
    <t>6.1.2</t>
  </si>
  <si>
    <t>Unskilled Labour</t>
  </si>
  <si>
    <t>6.1.3</t>
  </si>
  <si>
    <t>Mason</t>
  </si>
  <si>
    <t>6.1.4</t>
  </si>
  <si>
    <t>Carpenter</t>
  </si>
  <si>
    <t>6.1.5</t>
  </si>
  <si>
    <t>Steel fixer</t>
  </si>
  <si>
    <t>6.1.6</t>
  </si>
  <si>
    <t>Mechanic</t>
  </si>
  <si>
    <t>6.1.7</t>
  </si>
  <si>
    <t>Plumber, Electrician</t>
  </si>
  <si>
    <t>6.1.8</t>
  </si>
  <si>
    <t>Welder, Fitter</t>
  </si>
  <si>
    <t>6.1.9</t>
  </si>
  <si>
    <t>Driver</t>
  </si>
  <si>
    <t>MATERIAL</t>
  </si>
  <si>
    <t>6.2.1</t>
  </si>
  <si>
    <t>Cement</t>
  </si>
  <si>
    <t>50 kg bag</t>
  </si>
  <si>
    <t>6.2.2</t>
  </si>
  <si>
    <t>Sand</t>
  </si>
  <si>
    <t>6.2.3</t>
  </si>
  <si>
    <t>20 mm aggregate</t>
  </si>
  <si>
    <t>6.2.4</t>
  </si>
  <si>
    <t>Aggregate (20-200mm)</t>
  </si>
  <si>
    <t>6.2.5</t>
  </si>
  <si>
    <t xml:space="preserve"> Steel reinforcement</t>
  </si>
  <si>
    <t>6.2.6</t>
  </si>
  <si>
    <t>Tor Steel reinforcement</t>
  </si>
  <si>
    <t>6.2.7</t>
  </si>
  <si>
    <t>PVC Pipes 90 mm</t>
  </si>
  <si>
    <t>6.2.8</t>
  </si>
  <si>
    <t>Random Rubble (100mm)</t>
  </si>
  <si>
    <t>6.2.9</t>
  </si>
  <si>
    <t>Random Rubble (225mm)</t>
  </si>
  <si>
    <t>6.2.10</t>
  </si>
  <si>
    <t>Timber Plywood Sheet 12mm</t>
  </si>
  <si>
    <t>PLANT</t>
  </si>
  <si>
    <t>6.3.1</t>
  </si>
  <si>
    <t>Hydraulic Excavator 130HP</t>
  </si>
  <si>
    <t>6.3.2</t>
  </si>
  <si>
    <t>Dump Truck/Tipper 20T</t>
  </si>
  <si>
    <t>Km</t>
  </si>
  <si>
    <t>feb</t>
  </si>
  <si>
    <t>6.3.3</t>
  </si>
  <si>
    <t>Tractor/Trailer 100HP</t>
  </si>
  <si>
    <t>6.3.4</t>
  </si>
  <si>
    <t>Air Compressor 3-Tool</t>
  </si>
  <si>
    <t>6.3.5</t>
  </si>
  <si>
    <t>Soil nailing machine</t>
  </si>
  <si>
    <t>6.3.6</t>
  </si>
  <si>
    <t>Wheel loader 100HP</t>
  </si>
  <si>
    <t>6.3.7</t>
  </si>
  <si>
    <t>Shotcrete Gunning machine</t>
  </si>
  <si>
    <t>6.3.8</t>
  </si>
  <si>
    <t>Concrete Mixer</t>
  </si>
  <si>
    <t>6.3.9</t>
  </si>
  <si>
    <t>Generator (420 KW )</t>
  </si>
  <si>
    <t>6.3.10</t>
  </si>
  <si>
    <t>Long reach Excavator</t>
  </si>
  <si>
    <t xml:space="preserve">  Total of Bill No 6 - DayWorks (Transfer to Summary of Bills of Quantities)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</si>
</sst>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00"/>
    <numFmt numFmtId="165" formatCode="0.0%"/>
    <numFmt numFmtId="166" formatCode="0.0"/>
    <numFmt numFmtId="167" formatCode="_(* #,##0_);_(* \(#,##0\);_(* &quot;-&quot;??_);_(@_)"/>
    <numFmt numFmtId="168" formatCode="#,##0.0"/>
    <numFmt numFmtId="169" formatCode="#,##0.000"/>
  </numFmts>
  <fonts count="35" x14ac:knownFonts="1">
    <font>
      <sz val="10"/>
      <name val="Arial"/>
      <family val="2"/>
    </font>
    <font>
      <sz val="11"/>
      <color theme="1"/>
      <name val="Calibri"/>
      <family val="2"/>
      <scheme val="minor"/>
    </font>
    <font>
      <sz val="10"/>
      <name val="Arial"/>
      <family val="2"/>
    </font>
    <font>
      <sz val="10"/>
      <name val="Times New Roman"/>
      <family val="1"/>
    </font>
    <font>
      <sz val="12"/>
      <name val="Times New Roman"/>
      <family val="1"/>
    </font>
    <font>
      <sz val="12"/>
      <color rgb="FFFF0000"/>
      <name val="Times New Roman"/>
      <family val="1"/>
    </font>
    <font>
      <b/>
      <sz val="12"/>
      <name val="Times New Roman"/>
      <family val="1"/>
    </font>
    <font>
      <b/>
      <sz val="10"/>
      <name val="Times New Roman"/>
      <family val="1"/>
    </font>
    <font>
      <b/>
      <sz val="16"/>
      <name val="Times New Roman"/>
      <family val="1"/>
    </font>
    <font>
      <b/>
      <i/>
      <sz val="9"/>
      <name val="Times New Roman"/>
      <family val="1"/>
    </font>
    <font>
      <b/>
      <i/>
      <sz val="8"/>
      <name val="Times New Roman"/>
      <family val="1"/>
    </font>
    <font>
      <sz val="11"/>
      <name val="Times New Roman"/>
      <family val="1"/>
    </font>
    <font>
      <sz val="11"/>
      <name val="Arial"/>
      <family val="2"/>
    </font>
    <font>
      <b/>
      <sz val="11"/>
      <name val="Times New Roman"/>
      <family val="1"/>
    </font>
    <font>
      <b/>
      <sz val="12"/>
      <color rgb="FF000000"/>
      <name val="Times New Roman"/>
      <family val="1"/>
    </font>
    <font>
      <sz val="12"/>
      <color rgb="FF000000"/>
      <name val="Times New Roman"/>
      <family val="1"/>
    </font>
    <font>
      <b/>
      <i/>
      <sz val="10"/>
      <name val="Times New Roman"/>
      <family val="1"/>
    </font>
    <font>
      <b/>
      <u/>
      <sz val="10"/>
      <name val="Times New Roman"/>
      <family val="1"/>
    </font>
    <font>
      <vertAlign val="superscript"/>
      <sz val="10"/>
      <name val="Times New Roman"/>
      <family val="1"/>
    </font>
    <font>
      <sz val="10"/>
      <color theme="1"/>
      <name val="Times New Roman"/>
      <family val="1"/>
    </font>
    <font>
      <vertAlign val="superscript"/>
      <sz val="10"/>
      <color theme="1"/>
      <name val="Times New Roman"/>
      <family val="1"/>
    </font>
    <font>
      <sz val="72"/>
      <name val="Calibri"/>
      <family val="2"/>
    </font>
    <font>
      <b/>
      <sz val="11"/>
      <name val="Arial"/>
      <family val="2"/>
    </font>
    <font>
      <b/>
      <i/>
      <u/>
      <sz val="10"/>
      <name val="Times New Roman"/>
      <family val="1"/>
    </font>
    <font>
      <sz val="48"/>
      <name val="Arial"/>
      <family val="2"/>
    </font>
    <font>
      <sz val="9"/>
      <name val="Arial"/>
      <family val="2"/>
    </font>
    <font>
      <b/>
      <sz val="9"/>
      <name val="Times New Roman"/>
      <family val="1"/>
    </font>
    <font>
      <sz val="9"/>
      <name val="Times New Roman"/>
      <family val="1"/>
    </font>
    <font>
      <b/>
      <sz val="14"/>
      <name val="Times New Roman"/>
      <family val="1"/>
    </font>
    <font>
      <vertAlign val="superscript"/>
      <sz val="10"/>
      <name val="Arial Unicode MS"/>
      <family val="2"/>
    </font>
    <font>
      <sz val="11"/>
      <color rgb="FFFF0000"/>
      <name val="Times New Roman"/>
      <family val="1"/>
    </font>
    <font>
      <sz val="10"/>
      <color rgb="FFFF0000"/>
      <name val="Arial"/>
      <family val="2"/>
    </font>
    <font>
      <sz val="11"/>
      <color rgb="FFFF0000"/>
      <name val="Arial"/>
      <family val="2"/>
    </font>
    <font>
      <sz val="11"/>
      <name val="Calibri"/>
      <family val="2"/>
    </font>
    <font>
      <sz val="10"/>
      <color rgb="FF000000"/>
      <name val="Times New Roman"/>
      <family val="1"/>
    </font>
  </fonts>
  <fills count="10">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rgb="FFFF0000"/>
        <bgColor indexed="64"/>
      </patternFill>
    </fill>
    <fill>
      <patternFill patternType="solid">
        <fgColor theme="9" tint="0.39997558519241921"/>
        <bgColor indexed="64"/>
      </patternFill>
    </fill>
    <fill>
      <patternFill patternType="solid">
        <fgColor rgb="FFFFFF00"/>
        <bgColor indexed="64"/>
      </patternFill>
    </fill>
    <fill>
      <patternFill patternType="solid">
        <fgColor theme="5" tint="0.79998168889431442"/>
        <bgColor indexed="64"/>
      </patternFill>
    </fill>
    <fill>
      <patternFill patternType="solid">
        <fgColor theme="4" tint="0.59999389629810485"/>
        <bgColor indexed="64"/>
      </patternFill>
    </fill>
  </fills>
  <borders count="7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hair">
        <color indexed="64"/>
      </top>
      <bottom/>
      <diagonal/>
    </border>
    <border>
      <left style="thin">
        <color indexed="64"/>
      </left>
      <right style="thin">
        <color indexed="64"/>
      </right>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hair">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top/>
      <bottom style="thin">
        <color indexed="64"/>
      </bottom>
      <diagonal/>
    </border>
    <border>
      <left style="thin">
        <color indexed="64"/>
      </left>
      <right style="medium">
        <color indexed="64"/>
      </right>
      <top/>
      <bottom style="hair">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right/>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s>
  <cellStyleXfs count="10">
    <xf numFmtId="0" fontId="0"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cellStyleXfs>
  <cellXfs count="817">
    <xf numFmtId="0" fontId="0" fillId="0" borderId="0" xfId="0"/>
    <xf numFmtId="0" fontId="3" fillId="0" borderId="0" xfId="0" applyFont="1"/>
    <xf numFmtId="0" fontId="3" fillId="0" borderId="1" xfId="0" applyFont="1" applyBorder="1" applyAlignment="1">
      <alignment horizontal="center"/>
    </xf>
    <xf numFmtId="0" fontId="3" fillId="0" borderId="2" xfId="0" applyFont="1" applyBorder="1"/>
    <xf numFmtId="0" fontId="3" fillId="0" borderId="2" xfId="0" applyFont="1" applyBorder="1" applyAlignment="1">
      <alignment horizontal="center"/>
    </xf>
    <xf numFmtId="3" fontId="3" fillId="0" borderId="2" xfId="0" applyNumberFormat="1" applyFont="1" applyBorder="1" applyAlignment="1">
      <alignment horizontal="center"/>
    </xf>
    <xf numFmtId="43" fontId="3" fillId="0" borderId="2" xfId="1" applyFont="1" applyBorder="1" applyAlignment="1">
      <alignment horizontal="right"/>
    </xf>
    <xf numFmtId="43" fontId="3" fillId="0" borderId="3" xfId="1" applyFont="1" applyBorder="1" applyAlignment="1">
      <alignment horizontal="right"/>
    </xf>
    <xf numFmtId="43" fontId="3" fillId="0" borderId="0" xfId="1" applyFont="1" applyBorder="1" applyAlignment="1">
      <alignment horizontal="right"/>
    </xf>
    <xf numFmtId="43" fontId="3" fillId="0" borderId="0" xfId="1" applyFont="1"/>
    <xf numFmtId="9" fontId="3" fillId="0" borderId="0" xfId="2" applyFont="1"/>
    <xf numFmtId="0" fontId="3" fillId="0" borderId="0" xfId="0" applyFont="1" applyAlignment="1">
      <alignment vertical="top"/>
    </xf>
    <xf numFmtId="0" fontId="4"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Alignment="1">
      <alignment horizontal="center" vertical="center" wrapText="1"/>
    </xf>
    <xf numFmtId="43" fontId="3" fillId="0" borderId="0" xfId="1" applyFont="1" applyAlignment="1">
      <alignment vertical="top"/>
    </xf>
    <xf numFmtId="9" fontId="3" fillId="0" borderId="0" xfId="2" applyFont="1" applyAlignment="1">
      <alignment vertical="top"/>
    </xf>
    <xf numFmtId="0" fontId="4" fillId="0" borderId="4" xfId="0" applyFont="1" applyBorder="1" applyAlignment="1">
      <alignment horizontal="left" vertical="center" wrapText="1" indent="1"/>
    </xf>
    <xf numFmtId="0" fontId="4" fillId="0" borderId="0" xfId="0" applyFont="1" applyAlignment="1">
      <alignment horizontal="left" vertical="center" wrapText="1" indent="1"/>
    </xf>
    <xf numFmtId="0" fontId="4" fillId="0" borderId="5" xfId="0" applyFont="1" applyBorder="1" applyAlignment="1">
      <alignment horizontal="left" vertical="center" wrapText="1" indent="1"/>
    </xf>
    <xf numFmtId="0" fontId="4" fillId="0" borderId="0" xfId="0" applyFont="1" applyAlignment="1">
      <alignment horizontal="left" vertical="center" wrapText="1" indent="1"/>
    </xf>
    <xf numFmtId="0" fontId="6" fillId="0" borderId="4" xfId="0" applyFont="1" applyBorder="1" applyAlignment="1">
      <alignment horizontal="center" vertical="center"/>
    </xf>
    <xf numFmtId="0" fontId="6" fillId="0" borderId="0" xfId="0" applyFont="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6"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43" fontId="7" fillId="0" borderId="7" xfId="1" applyFont="1" applyBorder="1" applyAlignment="1">
      <alignment horizontal="center" vertical="center"/>
    </xf>
    <xf numFmtId="43" fontId="7" fillId="0" borderId="8" xfId="1" applyFont="1" applyBorder="1" applyAlignment="1">
      <alignment horizontal="center" vertical="center"/>
    </xf>
    <xf numFmtId="43" fontId="7" fillId="0" borderId="0" xfId="1" applyFont="1" applyBorder="1" applyAlignment="1">
      <alignment horizontal="center" vertical="center"/>
    </xf>
    <xf numFmtId="0" fontId="3" fillId="0" borderId="0" xfId="0" applyFont="1" applyAlignment="1">
      <alignment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0" xfId="0" applyFont="1" applyFill="1" applyAlignment="1">
      <alignment horizontal="center" vertical="center"/>
    </xf>
    <xf numFmtId="10" fontId="8" fillId="2" borderId="0" xfId="2" applyNumberFormat="1" applyFont="1" applyFill="1" applyBorder="1" applyAlignment="1">
      <alignment horizontal="center" vertical="center"/>
    </xf>
    <xf numFmtId="0" fontId="3" fillId="0" borderId="12" xfId="0" applyFont="1" applyBorder="1" applyAlignment="1">
      <alignment horizontal="center" vertical="center"/>
    </xf>
    <xf numFmtId="0" fontId="7" fillId="0" borderId="7" xfId="0" applyFont="1" applyBorder="1" applyAlignment="1">
      <alignment horizontal="left" vertical="center" indent="1"/>
    </xf>
    <xf numFmtId="3" fontId="7" fillId="0" borderId="7" xfId="0" applyNumberFormat="1" applyFont="1" applyBorder="1" applyAlignment="1">
      <alignment horizontal="center" vertical="center"/>
    </xf>
    <xf numFmtId="43" fontId="7" fillId="0" borderId="13" xfId="1" applyFont="1" applyBorder="1" applyAlignment="1">
      <alignment horizontal="center" vertical="center"/>
    </xf>
    <xf numFmtId="0" fontId="3" fillId="0" borderId="0" xfId="0" applyFont="1" applyAlignment="1">
      <alignment vertical="center"/>
    </xf>
    <xf numFmtId="0" fontId="3" fillId="0" borderId="14" xfId="0" applyFont="1" applyBorder="1" applyAlignment="1">
      <alignment horizontal="center" vertical="center"/>
    </xf>
    <xf numFmtId="3" fontId="3" fillId="0" borderId="15" xfId="0" applyNumberFormat="1"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43" fontId="3" fillId="0" borderId="17" xfId="1" applyFont="1" applyBorder="1" applyAlignment="1">
      <alignment horizontal="right" vertical="center"/>
    </xf>
    <xf numFmtId="43" fontId="3" fillId="0" borderId="0" xfId="1" applyFont="1" applyBorder="1" applyAlignment="1">
      <alignment horizontal="right" vertical="center"/>
    </xf>
    <xf numFmtId="43" fontId="3" fillId="0" borderId="0" xfId="1" applyFont="1" applyAlignment="1">
      <alignment vertical="center"/>
    </xf>
    <xf numFmtId="43" fontId="3" fillId="0" borderId="0" xfId="0" applyNumberFormat="1" applyFont="1" applyAlignment="1">
      <alignment vertical="center"/>
    </xf>
    <xf numFmtId="9" fontId="3" fillId="0" borderId="0" xfId="2" applyFont="1" applyAlignment="1">
      <alignment vertical="center"/>
    </xf>
    <xf numFmtId="10" fontId="3" fillId="0" borderId="0" xfId="2" applyNumberFormat="1" applyFont="1" applyAlignment="1">
      <alignment vertical="center"/>
    </xf>
    <xf numFmtId="10" fontId="3" fillId="0" borderId="0" xfId="1" applyNumberFormat="1" applyFont="1" applyAlignment="1">
      <alignment vertical="center"/>
    </xf>
    <xf numFmtId="3" fontId="3" fillId="0" borderId="16" xfId="0" applyNumberFormat="1" applyFont="1" applyBorder="1" applyAlignment="1">
      <alignment horizontal="left" vertical="center" wrapText="1"/>
    </xf>
    <xf numFmtId="43" fontId="3" fillId="0" borderId="17" xfId="1" applyFont="1" applyFill="1" applyBorder="1" applyAlignment="1">
      <alignment horizontal="right" vertical="center"/>
    </xf>
    <xf numFmtId="43" fontId="3" fillId="0" borderId="0" xfId="1" applyFont="1" applyFill="1" applyBorder="1" applyAlignment="1">
      <alignment horizontal="right" vertical="center"/>
    </xf>
    <xf numFmtId="3" fontId="3" fillId="0" borderId="15" xfId="0" applyNumberFormat="1" applyFont="1" applyBorder="1" applyAlignment="1">
      <alignment vertical="center"/>
    </xf>
    <xf numFmtId="3" fontId="3" fillId="0" borderId="16" xfId="0" applyNumberFormat="1" applyFont="1" applyBorder="1" applyAlignment="1">
      <alignment vertical="center"/>
    </xf>
    <xf numFmtId="43" fontId="3" fillId="0" borderId="0" xfId="2" applyNumberFormat="1" applyFont="1" applyAlignment="1">
      <alignment vertical="center"/>
    </xf>
    <xf numFmtId="164" fontId="3" fillId="0" borderId="0" xfId="2" applyNumberFormat="1" applyFont="1" applyAlignment="1">
      <alignment vertical="center"/>
    </xf>
    <xf numFmtId="14" fontId="3" fillId="0" borderId="0" xfId="0" applyNumberFormat="1" applyFont="1" applyAlignment="1">
      <alignment vertical="center"/>
    </xf>
    <xf numFmtId="9" fontId="3" fillId="0" borderId="16" xfId="2" applyFont="1" applyBorder="1" applyAlignment="1">
      <alignment vertical="center"/>
    </xf>
    <xf numFmtId="3" fontId="3" fillId="0" borderId="18" xfId="0" applyNumberFormat="1" applyFont="1" applyBorder="1" applyAlignment="1">
      <alignment vertical="center"/>
    </xf>
    <xf numFmtId="9" fontId="3" fillId="0" borderId="18" xfId="2" applyFont="1" applyFill="1" applyBorder="1" applyAlignment="1">
      <alignment vertical="center"/>
    </xf>
    <xf numFmtId="43" fontId="3" fillId="0" borderId="19" xfId="1" applyFont="1" applyFill="1" applyBorder="1" applyAlignment="1">
      <alignment horizontal="right" vertical="center"/>
    </xf>
    <xf numFmtId="0" fontId="3" fillId="0" borderId="20" xfId="0" applyFont="1" applyBorder="1" applyAlignment="1">
      <alignment vertical="center"/>
    </xf>
    <xf numFmtId="0" fontId="3" fillId="0" borderId="20" xfId="0" applyFont="1" applyBorder="1" applyAlignment="1">
      <alignment horizontal="center" vertical="center"/>
    </xf>
    <xf numFmtId="43" fontId="3" fillId="0" borderId="20" xfId="1" applyFont="1" applyBorder="1" applyAlignment="1">
      <alignment horizontal="left" vertical="center"/>
    </xf>
    <xf numFmtId="43" fontId="3" fillId="0" borderId="21" xfId="1" applyFont="1" applyBorder="1" applyAlignment="1">
      <alignment horizontal="right" vertical="center"/>
    </xf>
    <xf numFmtId="0" fontId="3" fillId="0" borderId="22" xfId="0" applyFont="1" applyBorder="1" applyAlignment="1">
      <alignment horizontal="center" vertical="center"/>
    </xf>
    <xf numFmtId="0" fontId="3" fillId="0" borderId="0" xfId="0" applyFont="1" applyAlignment="1">
      <alignment horizontal="left" vertical="center" indent="1"/>
    </xf>
    <xf numFmtId="0" fontId="3" fillId="0" borderId="0" xfId="0" applyFont="1" applyAlignment="1">
      <alignment horizontal="center" vertical="center"/>
    </xf>
    <xf numFmtId="43" fontId="3" fillId="0" borderId="10" xfId="1" applyFont="1" applyBorder="1" applyAlignment="1">
      <alignment horizontal="center" vertical="center"/>
    </xf>
    <xf numFmtId="43" fontId="3" fillId="0" borderId="11" xfId="1" applyFont="1" applyBorder="1" applyAlignment="1">
      <alignment horizontal="center" vertical="center"/>
    </xf>
    <xf numFmtId="43" fontId="3" fillId="0" borderId="0" xfId="1" applyFont="1" applyBorder="1" applyAlignment="1">
      <alignment horizontal="center" vertical="center"/>
    </xf>
    <xf numFmtId="0" fontId="7" fillId="0" borderId="12" xfId="0" applyFont="1" applyBorder="1" applyAlignment="1">
      <alignment horizontal="center" vertical="center"/>
    </xf>
    <xf numFmtId="3" fontId="7" fillId="0" borderId="10" xfId="0" applyNumberFormat="1"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43" fontId="7" fillId="0" borderId="12" xfId="1" applyFont="1" applyBorder="1" applyAlignment="1">
      <alignment horizontal="right" vertical="center"/>
    </xf>
    <xf numFmtId="43" fontId="7" fillId="0" borderId="0" xfId="1" applyFont="1" applyBorder="1" applyAlignment="1">
      <alignment horizontal="right" vertical="center"/>
    </xf>
    <xf numFmtId="165" fontId="3" fillId="0" borderId="0" xfId="2" applyNumberFormat="1" applyFont="1" applyAlignment="1">
      <alignment vertical="center"/>
    </xf>
    <xf numFmtId="3" fontId="3" fillId="0" borderId="10" xfId="0" applyNumberFormat="1" applyFont="1" applyBorder="1" applyAlignment="1">
      <alignment vertical="center"/>
    </xf>
    <xf numFmtId="0" fontId="3" fillId="0" borderId="10" xfId="0" applyFont="1" applyBorder="1" applyAlignment="1">
      <alignment horizontal="center" vertical="center"/>
    </xf>
    <xf numFmtId="43" fontId="3" fillId="0" borderId="11" xfId="1" applyFont="1" applyBorder="1" applyAlignment="1">
      <alignment horizontal="center" vertical="center"/>
    </xf>
    <xf numFmtId="43" fontId="3" fillId="0" borderId="12" xfId="1" applyFont="1" applyBorder="1" applyAlignment="1">
      <alignment horizontal="right" vertical="center"/>
    </xf>
    <xf numFmtId="3" fontId="7" fillId="0" borderId="11" xfId="0" applyNumberFormat="1" applyFont="1" applyBorder="1" applyAlignment="1">
      <alignment horizontal="left" vertical="center" wrapText="1"/>
    </xf>
    <xf numFmtId="0" fontId="7" fillId="0" borderId="12" xfId="0" applyFont="1" applyBorder="1" applyAlignment="1">
      <alignment horizontal="left" vertical="center" wrapText="1"/>
    </xf>
    <xf numFmtId="0" fontId="3" fillId="0" borderId="0" xfId="0" applyFont="1" applyAlignment="1">
      <alignment horizontal="left" vertical="top" wrapText="1"/>
    </xf>
    <xf numFmtId="0" fontId="3" fillId="0" borderId="0" xfId="0" applyFont="1" applyAlignment="1">
      <alignment horizontal="left" vertical="top" wrapText="1"/>
    </xf>
    <xf numFmtId="43" fontId="3" fillId="0" borderId="0" xfId="0" applyNumberFormat="1" applyFont="1" applyAlignment="1">
      <alignment horizontal="left" vertical="top" wrapText="1"/>
    </xf>
    <xf numFmtId="43" fontId="3" fillId="0" borderId="0" xfId="1" applyFont="1" applyAlignment="1">
      <alignment horizontal="left" vertical="top" wrapText="1"/>
    </xf>
    <xf numFmtId="0" fontId="3" fillId="0" borderId="0" xfId="0" applyFont="1" applyAlignment="1">
      <alignment vertical="center" wrapText="1"/>
    </xf>
    <xf numFmtId="3" fontId="3" fillId="0" borderId="0" xfId="0" applyNumberFormat="1" applyFont="1" applyAlignment="1">
      <alignment horizontal="center" vertical="center"/>
    </xf>
    <xf numFmtId="43" fontId="3" fillId="0" borderId="0" xfId="1" applyFont="1" applyAlignment="1">
      <alignment horizontal="right" vertical="center"/>
    </xf>
    <xf numFmtId="14" fontId="3" fillId="0" borderId="0" xfId="1" applyNumberFormat="1" applyFont="1" applyAlignment="1">
      <alignment horizontal="right" vertical="center"/>
    </xf>
    <xf numFmtId="0" fontId="3" fillId="0" borderId="0" xfId="0" applyFont="1" applyAlignment="1">
      <alignment horizontal="center"/>
    </xf>
    <xf numFmtId="3" fontId="3" fillId="0" borderId="0" xfId="0" applyNumberFormat="1" applyFont="1" applyAlignment="1">
      <alignment horizontal="center"/>
    </xf>
    <xf numFmtId="43" fontId="3" fillId="0" borderId="0" xfId="1" applyFont="1" applyAlignment="1">
      <alignment horizontal="right"/>
    </xf>
    <xf numFmtId="3" fontId="7" fillId="2" borderId="9" xfId="0" applyNumberFormat="1" applyFont="1" applyFill="1" applyBorder="1" applyAlignment="1">
      <alignment vertical="center"/>
    </xf>
    <xf numFmtId="3" fontId="7" fillId="2" borderId="10" xfId="0" applyNumberFormat="1" applyFont="1" applyFill="1" applyBorder="1" applyAlignment="1">
      <alignment vertical="center"/>
    </xf>
    <xf numFmtId="3" fontId="7" fillId="2" borderId="10" xfId="0" applyNumberFormat="1" applyFont="1" applyFill="1" applyBorder="1" applyAlignment="1">
      <alignment vertical="center" wrapText="1"/>
    </xf>
    <xf numFmtId="3" fontId="9" fillId="2" borderId="10" xfId="0" applyNumberFormat="1" applyFont="1" applyFill="1" applyBorder="1" applyAlignment="1">
      <alignment horizontal="left" vertical="center" wrapText="1"/>
    </xf>
    <xf numFmtId="3" fontId="10" fillId="2" borderId="10" xfId="0" applyNumberFormat="1" applyFont="1" applyFill="1" applyBorder="1" applyAlignment="1">
      <alignment horizontal="left" vertical="center" wrapText="1"/>
    </xf>
    <xf numFmtId="3" fontId="10" fillId="2" borderId="11" xfId="0" applyNumberFormat="1" applyFont="1" applyFill="1" applyBorder="1" applyAlignment="1">
      <alignment horizontal="left" vertical="center" wrapText="1"/>
    </xf>
    <xf numFmtId="3" fontId="11" fillId="0" borderId="0" xfId="0" applyNumberFormat="1" applyFont="1" applyAlignment="1">
      <alignment vertical="center" wrapText="1"/>
    </xf>
    <xf numFmtId="3" fontId="12" fillId="0" borderId="0" xfId="0" applyNumberFormat="1" applyFont="1" applyAlignment="1">
      <alignment vertical="center" wrapText="1"/>
    </xf>
    <xf numFmtId="3" fontId="7" fillId="0" borderId="22" xfId="0" applyNumberFormat="1" applyFont="1" applyBorder="1" applyAlignment="1">
      <alignment horizontal="center" vertical="center" wrapText="1"/>
    </xf>
    <xf numFmtId="3" fontId="7" fillId="0" borderId="12" xfId="0" applyNumberFormat="1" applyFont="1" applyBorder="1" applyAlignment="1">
      <alignment horizontal="center" vertical="center" wrapText="1"/>
    </xf>
    <xf numFmtId="43" fontId="7" fillId="0" borderId="12" xfId="1" applyFont="1" applyBorder="1" applyAlignment="1">
      <alignment horizontal="center" vertical="center" wrapText="1"/>
    </xf>
    <xf numFmtId="43" fontId="12" fillId="0" borderId="0" xfId="1" applyFont="1" applyAlignment="1">
      <alignment vertical="center" wrapText="1"/>
    </xf>
    <xf numFmtId="3" fontId="7" fillId="0" borderId="13" xfId="0" applyNumberFormat="1" applyFont="1" applyBorder="1" applyAlignment="1">
      <alignment horizontal="center" vertical="center" wrapText="1"/>
    </xf>
    <xf numFmtId="3" fontId="11" fillId="0" borderId="0" xfId="0" applyNumberFormat="1" applyFont="1" applyAlignment="1">
      <alignment horizontal="center" vertical="center" wrapText="1"/>
    </xf>
    <xf numFmtId="166" fontId="7" fillId="0" borderId="14" xfId="0" applyNumberFormat="1" applyFont="1" applyBorder="1" applyAlignment="1">
      <alignment horizontal="left" vertical="center" wrapText="1" indent="1"/>
    </xf>
    <xf numFmtId="3" fontId="3" fillId="0" borderId="14" xfId="0" applyNumberFormat="1" applyFont="1" applyBorder="1" applyAlignment="1">
      <alignment horizontal="center" vertical="center" wrapText="1"/>
    </xf>
    <xf numFmtId="3" fontId="7" fillId="0" borderId="17" xfId="0" applyNumberFormat="1" applyFont="1" applyBorder="1" applyAlignment="1">
      <alignment horizontal="left" vertical="center" wrapText="1"/>
    </xf>
    <xf numFmtId="43" fontId="3" fillId="0" borderId="14" xfId="1" applyFont="1" applyBorder="1" applyAlignment="1">
      <alignment horizontal="left" vertical="center" wrapText="1"/>
    </xf>
    <xf numFmtId="43" fontId="3" fillId="0" borderId="14" xfId="0" applyNumberFormat="1" applyFont="1" applyBorder="1" applyAlignment="1">
      <alignment vertical="center" wrapText="1"/>
    </xf>
    <xf numFmtId="3" fontId="3" fillId="0" borderId="0" xfId="0" applyNumberFormat="1" applyFont="1" applyAlignment="1">
      <alignment vertical="center" wrapText="1"/>
    </xf>
    <xf numFmtId="3" fontId="3" fillId="0" borderId="14" xfId="0" applyNumberFormat="1" applyFont="1" applyBorder="1" applyAlignment="1">
      <alignment horizontal="left" vertical="center" wrapText="1" indent="1"/>
    </xf>
    <xf numFmtId="3" fontId="3" fillId="0" borderId="14" xfId="0" applyNumberFormat="1" applyFont="1" applyBorder="1" applyAlignment="1">
      <alignment vertical="center" wrapText="1"/>
    </xf>
    <xf numFmtId="43" fontId="3" fillId="0" borderId="0" xfId="1" applyFont="1" applyAlignment="1">
      <alignment vertical="center" wrapText="1"/>
    </xf>
    <xf numFmtId="3" fontId="3" fillId="0" borderId="17" xfId="0" applyNumberFormat="1" applyFont="1" applyBorder="1" applyAlignment="1">
      <alignment vertical="center" wrapText="1"/>
    </xf>
    <xf numFmtId="3" fontId="7" fillId="0" borderId="14" xfId="0" applyNumberFormat="1" applyFont="1" applyBorder="1" applyAlignment="1">
      <alignment horizontal="center" vertical="center" wrapText="1"/>
    </xf>
    <xf numFmtId="43" fontId="7" fillId="0" borderId="14" xfId="0" applyNumberFormat="1" applyFont="1" applyBorder="1" applyAlignment="1">
      <alignment vertical="center" wrapText="1"/>
    </xf>
    <xf numFmtId="9" fontId="3" fillId="0" borderId="14" xfId="2" applyFont="1" applyBorder="1" applyAlignment="1">
      <alignment horizontal="center" vertical="center" wrapText="1"/>
    </xf>
    <xf numFmtId="9" fontId="3" fillId="0" borderId="14" xfId="1" applyNumberFormat="1" applyFont="1" applyBorder="1" applyAlignment="1">
      <alignment horizontal="right" vertical="center" wrapText="1"/>
    </xf>
    <xf numFmtId="0" fontId="11" fillId="0" borderId="0" xfId="0" applyFont="1"/>
    <xf numFmtId="10" fontId="3" fillId="0" borderId="0" xfId="0" applyNumberFormat="1" applyFont="1" applyAlignment="1">
      <alignment vertical="center" wrapText="1"/>
    </xf>
    <xf numFmtId="43" fontId="3" fillId="0" borderId="14" xfId="1" applyFont="1" applyBorder="1" applyAlignment="1" applyProtection="1">
      <alignment horizontal="right" vertical="center" wrapText="1"/>
      <protection locked="0"/>
    </xf>
    <xf numFmtId="43" fontId="7" fillId="0" borderId="14" xfId="1" applyFont="1" applyBorder="1" applyAlignment="1">
      <alignment vertical="center" wrapText="1"/>
    </xf>
    <xf numFmtId="9" fontId="3" fillId="0" borderId="14" xfId="1" applyNumberFormat="1" applyFont="1" applyBorder="1" applyAlignment="1" applyProtection="1">
      <alignment horizontal="right" vertical="center" wrapText="1"/>
      <protection locked="0"/>
    </xf>
    <xf numFmtId="43" fontId="3" fillId="0" borderId="14" xfId="1" applyFont="1" applyBorder="1" applyAlignment="1">
      <alignment vertical="center" wrapText="1"/>
    </xf>
    <xf numFmtId="0" fontId="11" fillId="0" borderId="23" xfId="0" applyFont="1" applyBorder="1" applyAlignment="1">
      <alignment horizontal="justify" vertical="center" wrapText="1"/>
    </xf>
    <xf numFmtId="166" fontId="7" fillId="0" borderId="14" xfId="0" applyNumberFormat="1" applyFont="1" applyBorder="1" applyAlignment="1">
      <alignment horizontal="center" vertical="center" wrapText="1"/>
    </xf>
    <xf numFmtId="0" fontId="7" fillId="0" borderId="14" xfId="0" applyFont="1" applyBorder="1" applyAlignment="1">
      <alignment vertical="center"/>
    </xf>
    <xf numFmtId="0" fontId="11" fillId="0" borderId="24" xfId="0" applyFont="1" applyBorder="1" applyAlignment="1">
      <alignment horizontal="justify" vertical="center" wrapText="1"/>
    </xf>
    <xf numFmtId="0" fontId="3" fillId="0" borderId="14" xfId="0" applyFont="1" applyBorder="1" applyAlignment="1">
      <alignment vertical="center" wrapText="1"/>
    </xf>
    <xf numFmtId="0" fontId="3" fillId="0" borderId="17" xfId="0" applyFont="1" applyBorder="1" applyAlignment="1">
      <alignment vertical="center" wrapText="1"/>
    </xf>
    <xf numFmtId="3" fontId="7" fillId="0" borderId="17" xfId="0" applyNumberFormat="1" applyFont="1" applyBorder="1" applyAlignment="1">
      <alignment horizontal="left" vertical="center"/>
    </xf>
    <xf numFmtId="3" fontId="11" fillId="0" borderId="0" xfId="0" applyNumberFormat="1" applyFont="1" applyAlignment="1">
      <alignment vertical="center"/>
    </xf>
    <xf numFmtId="166" fontId="3" fillId="3" borderId="17" xfId="0" applyNumberFormat="1" applyFont="1" applyFill="1" applyBorder="1" applyAlignment="1">
      <alignment horizontal="center" vertical="center" wrapText="1"/>
    </xf>
    <xf numFmtId="3" fontId="3" fillId="3" borderId="14" xfId="0" applyNumberFormat="1" applyFont="1" applyFill="1" applyBorder="1" applyAlignment="1">
      <alignment horizontal="center" vertical="center" wrapText="1"/>
    </xf>
    <xf numFmtId="3" fontId="3" fillId="3" borderId="14" xfId="0" applyNumberFormat="1" applyFont="1" applyFill="1" applyBorder="1" applyAlignment="1">
      <alignment vertical="center" wrapText="1"/>
    </xf>
    <xf numFmtId="0" fontId="3" fillId="0" borderId="14" xfId="1" applyNumberFormat="1" applyFont="1" applyBorder="1" applyAlignment="1" applyProtection="1">
      <alignment horizontal="center" vertical="center" wrapText="1"/>
      <protection locked="0"/>
    </xf>
    <xf numFmtId="43" fontId="7" fillId="0" borderId="14" xfId="1" applyFont="1" applyBorder="1" applyAlignment="1">
      <alignment horizontal="left" vertical="center" wrapText="1"/>
    </xf>
    <xf numFmtId="166" fontId="3" fillId="3" borderId="14" xfId="0" applyNumberFormat="1" applyFont="1" applyFill="1" applyBorder="1" applyAlignment="1">
      <alignment horizontal="center" vertical="center" wrapText="1"/>
    </xf>
    <xf numFmtId="9" fontId="3" fillId="0" borderId="0" xfId="2" applyFont="1" applyAlignment="1">
      <alignment vertical="center" wrapText="1"/>
    </xf>
    <xf numFmtId="166" fontId="7" fillId="0" borderId="14" xfId="0" quotePrefix="1" applyNumberFormat="1" applyFont="1" applyBorder="1" applyAlignment="1">
      <alignment horizontal="left" vertical="center" wrapText="1" indent="1"/>
    </xf>
    <xf numFmtId="3" fontId="3" fillId="0" borderId="14" xfId="3" applyNumberFormat="1" applyFont="1" applyBorder="1" applyAlignment="1">
      <alignment horizontal="center" vertical="center" wrapText="1"/>
    </xf>
    <xf numFmtId="43" fontId="3" fillId="0" borderId="14" xfId="1" applyFont="1" applyFill="1" applyBorder="1" applyAlignment="1">
      <alignment horizontal="left" vertical="center" wrapText="1"/>
    </xf>
    <xf numFmtId="9" fontId="3" fillId="0" borderId="14" xfId="2" applyFont="1" applyBorder="1" applyAlignment="1">
      <alignment horizontal="right" vertical="center" wrapText="1"/>
    </xf>
    <xf numFmtId="3" fontId="7" fillId="0" borderId="14" xfId="0" applyNumberFormat="1" applyFont="1" applyBorder="1" applyAlignment="1">
      <alignment horizontal="left" vertical="center" wrapText="1"/>
    </xf>
    <xf numFmtId="3" fontId="3" fillId="0" borderId="14" xfId="0" applyNumberFormat="1" applyFont="1" applyBorder="1" applyAlignment="1" applyProtection="1">
      <alignment horizontal="center" vertical="center" wrapText="1"/>
      <protection locked="0"/>
    </xf>
    <xf numFmtId="3" fontId="3" fillId="0" borderId="12" xfId="0" applyNumberFormat="1" applyFont="1" applyBorder="1" applyAlignment="1">
      <alignment vertical="center" wrapText="1"/>
    </xf>
    <xf numFmtId="43" fontId="3" fillId="0" borderId="12" xfId="1" applyFont="1" applyBorder="1" applyAlignment="1">
      <alignment horizontal="center" vertical="center" wrapText="1"/>
    </xf>
    <xf numFmtId="3" fontId="3" fillId="0" borderId="25" xfId="0" applyNumberFormat="1" applyFont="1" applyBorder="1" applyAlignment="1">
      <alignment horizontal="left" vertical="center" wrapText="1" indent="1"/>
    </xf>
    <xf numFmtId="3" fontId="3" fillId="0" borderId="25" xfId="0" applyNumberFormat="1" applyFont="1" applyBorder="1" applyAlignment="1">
      <alignment horizontal="center" vertical="center" wrapText="1"/>
    </xf>
    <xf numFmtId="3" fontId="7" fillId="0" borderId="25" xfId="0" applyNumberFormat="1" applyFont="1" applyBorder="1" applyAlignment="1">
      <alignment horizontal="center" vertical="center" wrapText="1"/>
    </xf>
    <xf numFmtId="3" fontId="7" fillId="0" borderId="25" xfId="0" applyNumberFormat="1" applyFont="1" applyBorder="1" applyAlignment="1" applyProtection="1">
      <alignment horizontal="center" vertical="center" wrapText="1"/>
      <protection locked="0"/>
    </xf>
    <xf numFmtId="43" fontId="7" fillId="0" borderId="25" xfId="1" applyFont="1" applyBorder="1" applyAlignment="1">
      <alignment horizontal="left" vertical="center" wrapText="1"/>
    </xf>
    <xf numFmtId="9" fontId="3" fillId="0" borderId="25" xfId="2" applyFont="1" applyBorder="1" applyAlignment="1" applyProtection="1">
      <alignment horizontal="center" vertical="center" wrapText="1"/>
      <protection locked="0"/>
    </xf>
    <xf numFmtId="9" fontId="3" fillId="0" borderId="25" xfId="2" applyFont="1" applyBorder="1" applyAlignment="1" applyProtection="1">
      <alignment horizontal="right" vertical="center" wrapText="1"/>
      <protection locked="0"/>
    </xf>
    <xf numFmtId="43" fontId="3" fillId="0" borderId="25" xfId="1" applyFont="1" applyBorder="1" applyAlignment="1">
      <alignment horizontal="left" vertical="center" wrapText="1"/>
    </xf>
    <xf numFmtId="43" fontId="3" fillId="0" borderId="25" xfId="0" applyNumberFormat="1" applyFont="1" applyBorder="1" applyAlignment="1">
      <alignment vertical="center" wrapText="1"/>
    </xf>
    <xf numFmtId="2" fontId="7" fillId="0" borderId="14" xfId="0" quotePrefix="1" applyNumberFormat="1" applyFont="1" applyBorder="1" applyAlignment="1">
      <alignment horizontal="left" vertical="center" wrapText="1" indent="1"/>
    </xf>
    <xf numFmtId="0" fontId="3" fillId="0" borderId="14" xfId="0" applyFont="1" applyBorder="1" applyAlignment="1" applyProtection="1">
      <alignment horizontal="center" vertical="center" wrapText="1"/>
      <protection locked="0"/>
    </xf>
    <xf numFmtId="43" fontId="3" fillId="0" borderId="26" xfId="1" applyFont="1" applyBorder="1" applyAlignment="1">
      <alignment vertical="center" wrapText="1"/>
    </xf>
    <xf numFmtId="0" fontId="7" fillId="0" borderId="14" xfId="0" applyFont="1" applyBorder="1" applyAlignment="1">
      <alignment horizontal="center" vertical="center" wrapText="1"/>
    </xf>
    <xf numFmtId="43" fontId="7" fillId="0" borderId="14" xfId="1" applyFont="1" applyBorder="1" applyAlignment="1" applyProtection="1">
      <alignment horizontal="right" vertical="center" wrapText="1"/>
      <protection locked="0"/>
    </xf>
    <xf numFmtId="43" fontId="7" fillId="0" borderId="26" xfId="1" applyFont="1" applyBorder="1" applyAlignment="1">
      <alignment vertical="center" wrapText="1"/>
    </xf>
    <xf numFmtId="9" fontId="3" fillId="0" borderId="14" xfId="0" applyNumberFormat="1" applyFont="1" applyBorder="1" applyAlignment="1">
      <alignment horizontal="center" vertical="center" wrapText="1"/>
    </xf>
    <xf numFmtId="9" fontId="3" fillId="0" borderId="14" xfId="0" applyNumberFormat="1" applyFont="1" applyBorder="1" applyAlignment="1">
      <alignment horizontal="right" vertical="center" wrapText="1"/>
    </xf>
    <xf numFmtId="43" fontId="3" fillId="0" borderId="27" xfId="1" applyFont="1" applyBorder="1" applyAlignment="1">
      <alignment vertical="center" wrapText="1"/>
    </xf>
    <xf numFmtId="3" fontId="3" fillId="0" borderId="14" xfId="0" applyNumberFormat="1" applyFont="1" applyBorder="1" applyAlignment="1">
      <alignment horizontal="left" vertical="center" wrapText="1"/>
    </xf>
    <xf numFmtId="3" fontId="3" fillId="0" borderId="12" xfId="0" applyNumberFormat="1" applyFont="1" applyBorder="1" applyAlignment="1">
      <alignment horizontal="center" vertical="center" wrapText="1"/>
    </xf>
    <xf numFmtId="3" fontId="13" fillId="0" borderId="12" xfId="0" applyNumberFormat="1" applyFont="1" applyBorder="1" applyAlignment="1">
      <alignment horizontal="left" vertical="center" wrapText="1"/>
    </xf>
    <xf numFmtId="3" fontId="13" fillId="0" borderId="12" xfId="0" applyNumberFormat="1" applyFont="1" applyBorder="1" applyAlignment="1">
      <alignment horizontal="left" vertical="center" wrapText="1"/>
    </xf>
    <xf numFmtId="43" fontId="13" fillId="0" borderId="12" xfId="1" applyFont="1" applyBorder="1" applyAlignment="1">
      <alignment horizontal="right" vertical="center" wrapText="1" indent="1"/>
    </xf>
    <xf numFmtId="3" fontId="11" fillId="0" borderId="0" xfId="0" applyNumberFormat="1" applyFont="1" applyAlignment="1">
      <alignment wrapText="1"/>
    </xf>
    <xf numFmtId="3" fontId="12" fillId="0" borderId="0" xfId="0" applyNumberFormat="1" applyFont="1" applyAlignment="1">
      <alignment wrapText="1"/>
    </xf>
    <xf numFmtId="3" fontId="12" fillId="0" borderId="0" xfId="0" applyNumberFormat="1" applyFont="1" applyAlignment="1">
      <alignment horizontal="center" vertical="center" wrapText="1"/>
    </xf>
    <xf numFmtId="43" fontId="12" fillId="0" borderId="0" xfId="1" applyFont="1" applyAlignment="1">
      <alignment horizontal="right" vertical="center" wrapText="1"/>
    </xf>
    <xf numFmtId="3" fontId="12" fillId="0" borderId="0" xfId="0" applyNumberFormat="1" applyFont="1" applyAlignment="1">
      <alignment horizontal="center" wrapText="1"/>
    </xf>
    <xf numFmtId="43" fontId="12" fillId="0" borderId="0" xfId="1" applyFont="1" applyAlignment="1">
      <alignment horizontal="right" wrapText="1"/>
    </xf>
    <xf numFmtId="3" fontId="12" fillId="0" borderId="12" xfId="0" applyNumberFormat="1" applyFont="1" applyBorder="1" applyAlignment="1">
      <alignment wrapText="1"/>
    </xf>
    <xf numFmtId="0" fontId="14" fillId="0" borderId="12" xfId="0" applyFont="1" applyBorder="1" applyAlignment="1">
      <alignment horizontal="justify" vertical="center" wrapText="1"/>
    </xf>
    <xf numFmtId="0" fontId="15" fillId="0" borderId="17" xfId="0" applyFont="1" applyBorder="1" applyAlignment="1">
      <alignment horizontal="justify" vertical="center" wrapText="1"/>
    </xf>
    <xf numFmtId="0" fontId="15" fillId="0" borderId="17" xfId="0" applyFont="1" applyBorder="1" applyAlignment="1">
      <alignment horizontal="center" vertical="center" wrapText="1"/>
    </xf>
    <xf numFmtId="43" fontId="12" fillId="0" borderId="17" xfId="1" applyFont="1" applyBorder="1" applyAlignment="1">
      <alignment wrapText="1"/>
    </xf>
    <xf numFmtId="3" fontId="12" fillId="0" borderId="17" xfId="0" applyNumberFormat="1" applyFont="1" applyBorder="1" applyAlignment="1">
      <alignment wrapText="1"/>
    </xf>
    <xf numFmtId="0" fontId="15" fillId="0" borderId="14" xfId="0" applyFont="1" applyBorder="1" applyAlignment="1">
      <alignment horizontal="justify" vertical="center" wrapText="1"/>
    </xf>
    <xf numFmtId="0" fontId="15" fillId="0" borderId="14" xfId="0" applyFont="1" applyBorder="1" applyAlignment="1">
      <alignment horizontal="center" vertical="center" wrapText="1"/>
    </xf>
    <xf numFmtId="43" fontId="12" fillId="0" borderId="14" xfId="1" applyFont="1" applyBorder="1" applyAlignment="1">
      <alignment wrapText="1"/>
    </xf>
    <xf numFmtId="3" fontId="12" fillId="0" borderId="14" xfId="0" applyNumberFormat="1" applyFont="1" applyBorder="1" applyAlignment="1">
      <alignment wrapText="1"/>
    </xf>
    <xf numFmtId="165" fontId="12" fillId="0" borderId="0" xfId="2" applyNumberFormat="1" applyFont="1" applyAlignment="1">
      <alignment horizontal="right" wrapText="1"/>
    </xf>
    <xf numFmtId="3" fontId="12" fillId="0" borderId="21" xfId="0" applyNumberFormat="1" applyFont="1" applyBorder="1" applyAlignment="1">
      <alignment wrapText="1"/>
    </xf>
    <xf numFmtId="9" fontId="12" fillId="0" borderId="0" xfId="2" applyFont="1" applyAlignment="1">
      <alignment horizontal="right" wrapText="1"/>
    </xf>
    <xf numFmtId="3" fontId="4" fillId="2" borderId="0" xfId="0" applyNumberFormat="1" applyFont="1" applyFill="1" applyAlignment="1">
      <alignment horizontal="center" vertical="center" wrapText="1"/>
    </xf>
    <xf numFmtId="0" fontId="4" fillId="2" borderId="0" xfId="0" applyFont="1" applyFill="1" applyAlignment="1">
      <alignment horizontal="center" vertical="center" wrapText="1"/>
    </xf>
    <xf numFmtId="0" fontId="6" fillId="2" borderId="0" xfId="0" applyFont="1" applyFill="1" applyAlignment="1">
      <alignment horizontal="center" vertical="center" wrapText="1"/>
    </xf>
    <xf numFmtId="0" fontId="7" fillId="2" borderId="0" xfId="0" applyFont="1" applyFill="1" applyAlignment="1">
      <alignment horizontal="center" vertical="center"/>
    </xf>
    <xf numFmtId="43" fontId="7" fillId="2" borderId="0" xfId="1" applyFont="1" applyFill="1" applyAlignment="1">
      <alignment horizontal="center" vertical="center"/>
    </xf>
    <xf numFmtId="0" fontId="7" fillId="2" borderId="28" xfId="0" applyFont="1" applyFill="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3" fontId="3" fillId="0" borderId="30" xfId="0" applyNumberFormat="1" applyFont="1" applyBorder="1" applyAlignment="1">
      <alignment horizontal="center" vertical="center"/>
    </xf>
    <xf numFmtId="43" fontId="3" fillId="0" borderId="31" xfId="1" applyFont="1" applyBorder="1" applyAlignment="1">
      <alignment horizontal="center" vertical="center"/>
    </xf>
    <xf numFmtId="43" fontId="7" fillId="0" borderId="23" xfId="1" applyFont="1" applyBorder="1" applyAlignment="1">
      <alignment horizontal="center" vertical="center" wrapText="1"/>
    </xf>
    <xf numFmtId="0" fontId="3" fillId="0" borderId="32" xfId="0" applyFont="1" applyBorder="1" applyAlignment="1">
      <alignment horizontal="center" vertical="center"/>
    </xf>
    <xf numFmtId="0" fontId="3" fillId="0" borderId="33" xfId="0" applyFont="1" applyBorder="1" applyAlignment="1">
      <alignment horizontal="left" vertical="center" wrapText="1"/>
    </xf>
    <xf numFmtId="43" fontId="3" fillId="0" borderId="34" xfId="1" applyFont="1" applyBorder="1" applyAlignment="1">
      <alignment horizontal="right" vertical="center"/>
    </xf>
    <xf numFmtId="0" fontId="3" fillId="0" borderId="15" xfId="0" applyFont="1" applyBorder="1" applyAlignment="1">
      <alignment horizontal="center" vertical="center"/>
    </xf>
    <xf numFmtId="43" fontId="3" fillId="0" borderId="33" xfId="1" applyFont="1" applyBorder="1" applyAlignment="1">
      <alignment horizontal="left" vertical="center"/>
    </xf>
    <xf numFmtId="0" fontId="7" fillId="0" borderId="29" xfId="0" applyFont="1" applyBorder="1" applyAlignment="1">
      <alignment horizontal="center" vertical="center"/>
    </xf>
    <xf numFmtId="0" fontId="7" fillId="0" borderId="30" xfId="0" applyFont="1" applyBorder="1" applyAlignment="1">
      <alignment horizontal="left" vertical="center" indent="1"/>
    </xf>
    <xf numFmtId="0" fontId="7" fillId="0" borderId="30" xfId="0" applyFont="1" applyBorder="1" applyAlignment="1">
      <alignment horizontal="center" vertical="center"/>
    </xf>
    <xf numFmtId="43" fontId="7" fillId="0" borderId="31" xfId="1" applyFont="1" applyBorder="1" applyAlignment="1">
      <alignment horizontal="center" vertical="center"/>
    </xf>
    <xf numFmtId="43" fontId="7" fillId="0" borderId="23" xfId="1" applyFont="1" applyBorder="1" applyAlignment="1">
      <alignment horizontal="right" vertical="center"/>
    </xf>
    <xf numFmtId="43" fontId="3" fillId="0" borderId="35" xfId="1" applyFont="1" applyBorder="1" applyAlignment="1">
      <alignment horizontal="left" vertical="center"/>
    </xf>
    <xf numFmtId="167" fontId="3" fillId="0" borderId="0" xfId="1" applyNumberFormat="1" applyFont="1" applyAlignment="1">
      <alignment horizontal="right" vertical="center"/>
    </xf>
    <xf numFmtId="0" fontId="3" fillId="0" borderId="0" xfId="0" applyFont="1" applyAlignment="1">
      <alignment horizontal="left" vertical="center" wrapText="1"/>
    </xf>
    <xf numFmtId="0" fontId="3" fillId="0" borderId="0" xfId="0" applyFont="1" applyAlignment="1">
      <alignment horizontal="left" vertical="center" wrapText="1"/>
    </xf>
    <xf numFmtId="43" fontId="3" fillId="0" borderId="0" xfId="0" applyNumberFormat="1" applyFont="1" applyAlignment="1">
      <alignment horizontal="left" vertical="center" wrapText="1"/>
    </xf>
    <xf numFmtId="0" fontId="3" fillId="0" borderId="0" xfId="0" applyFont="1" applyAlignment="1">
      <alignment horizontal="left" vertical="center"/>
    </xf>
    <xf numFmtId="3" fontId="7" fillId="2" borderId="29" xfId="4" applyNumberFormat="1" applyFont="1" applyFill="1" applyBorder="1" applyAlignment="1">
      <alignment vertical="center"/>
    </xf>
    <xf numFmtId="3" fontId="7" fillId="2" borderId="30" xfId="4" applyNumberFormat="1" applyFont="1" applyFill="1" applyBorder="1" applyAlignment="1">
      <alignment vertical="center"/>
    </xf>
    <xf numFmtId="3" fontId="16" fillId="2" borderId="30" xfId="4" applyNumberFormat="1" applyFont="1" applyFill="1" applyBorder="1" applyAlignment="1">
      <alignment horizontal="left" vertical="center" wrapText="1"/>
    </xf>
    <xf numFmtId="3" fontId="16" fillId="2" borderId="31" xfId="4" applyNumberFormat="1" applyFont="1" applyFill="1" applyBorder="1" applyAlignment="1">
      <alignment horizontal="left" vertical="center" wrapText="1"/>
    </xf>
    <xf numFmtId="3" fontId="12" fillId="4" borderId="0" xfId="4" applyNumberFormat="1" applyFont="1" applyFill="1" applyAlignment="1">
      <alignment vertical="center" wrapText="1"/>
    </xf>
    <xf numFmtId="3" fontId="7" fillId="0" borderId="36" xfId="4" applyNumberFormat="1" applyFont="1" applyBorder="1" applyAlignment="1">
      <alignment horizontal="center" vertical="center" wrapText="1"/>
    </xf>
    <xf numFmtId="3" fontId="7" fillId="0" borderId="19" xfId="4" applyNumberFormat="1" applyFont="1" applyBorder="1" applyAlignment="1">
      <alignment horizontal="center" vertical="center" wrapText="1"/>
    </xf>
    <xf numFmtId="3" fontId="7" fillId="0" borderId="13" xfId="4" applyNumberFormat="1" applyFont="1" applyBorder="1" applyAlignment="1">
      <alignment horizontal="center" vertical="center" wrapText="1"/>
    </xf>
    <xf numFmtId="43" fontId="7" fillId="0" borderId="13" xfId="5" applyFont="1" applyBorder="1" applyAlignment="1">
      <alignment horizontal="center" vertical="center" wrapText="1"/>
    </xf>
    <xf numFmtId="43" fontId="7" fillId="0" borderId="37" xfId="5" applyFont="1" applyBorder="1" applyAlignment="1">
      <alignment horizontal="center" vertical="center" wrapText="1"/>
    </xf>
    <xf numFmtId="3" fontId="3" fillId="0" borderId="0" xfId="4" applyNumberFormat="1" applyFont="1" applyAlignment="1">
      <alignment vertical="center" wrapText="1"/>
    </xf>
    <xf numFmtId="3" fontId="7" fillId="0" borderId="38" xfId="4" applyNumberFormat="1" applyFont="1" applyBorder="1" applyAlignment="1">
      <alignment horizontal="center" vertical="center" wrapText="1"/>
    </xf>
    <xf numFmtId="3" fontId="7" fillId="0" borderId="12" xfId="4" applyNumberFormat="1" applyFont="1" applyBorder="1" applyAlignment="1">
      <alignment horizontal="center" vertical="center" wrapText="1"/>
    </xf>
    <xf numFmtId="43" fontId="7" fillId="0" borderId="12" xfId="5" applyFont="1" applyBorder="1" applyAlignment="1">
      <alignment horizontal="center" vertical="center" wrapText="1"/>
    </xf>
    <xf numFmtId="43" fontId="7" fillId="0" borderId="39" xfId="5" applyFont="1" applyBorder="1" applyAlignment="1">
      <alignment horizontal="center" vertical="center" wrapText="1"/>
    </xf>
    <xf numFmtId="3" fontId="3" fillId="0" borderId="0" xfId="4" applyNumberFormat="1" applyFont="1" applyAlignment="1">
      <alignment horizontal="center" vertical="center" wrapText="1"/>
    </xf>
    <xf numFmtId="166" fontId="7" fillId="0" borderId="40" xfId="4" quotePrefix="1" applyNumberFormat="1" applyFont="1" applyBorder="1" applyAlignment="1">
      <alignment horizontal="center" vertical="center" wrapText="1"/>
    </xf>
    <xf numFmtId="3" fontId="7" fillId="0" borderId="19" xfId="4" applyNumberFormat="1" applyFont="1" applyBorder="1" applyAlignment="1">
      <alignment horizontal="center" vertical="center" wrapText="1"/>
    </xf>
    <xf numFmtId="3" fontId="17" fillId="0" borderId="19" xfId="4" applyNumberFormat="1" applyFont="1" applyBorder="1" applyAlignment="1">
      <alignment horizontal="left" vertical="center" wrapText="1"/>
    </xf>
    <xf numFmtId="3" fontId="3" fillId="0" borderId="14" xfId="4" applyNumberFormat="1" applyFont="1" applyBorder="1" applyAlignment="1">
      <alignment vertical="center" wrapText="1"/>
    </xf>
    <xf numFmtId="3" fontId="3" fillId="0" borderId="16" xfId="4" applyNumberFormat="1" applyFont="1" applyBorder="1" applyAlignment="1">
      <alignment vertical="center" wrapText="1"/>
    </xf>
    <xf numFmtId="3" fontId="11" fillId="0" borderId="41" xfId="4" applyNumberFormat="1" applyFont="1" applyBorder="1" applyAlignment="1">
      <alignment horizontal="center" vertical="center" wrapText="1"/>
    </xf>
    <xf numFmtId="3" fontId="11" fillId="0" borderId="0" xfId="4" applyNumberFormat="1" applyFont="1" applyAlignment="1">
      <alignment horizontal="center" vertical="center" wrapText="1"/>
    </xf>
    <xf numFmtId="3" fontId="3" fillId="0" borderId="0" xfId="4" applyNumberFormat="1" applyFont="1" applyAlignment="1">
      <alignment horizontal="center" vertical="center" wrapText="1"/>
    </xf>
    <xf numFmtId="166" fontId="3" fillId="0" borderId="14" xfId="4" applyNumberFormat="1" applyFont="1" applyBorder="1" applyAlignment="1">
      <alignment horizontal="center" vertical="center" wrapText="1"/>
    </xf>
    <xf numFmtId="3" fontId="3" fillId="0" borderId="14" xfId="4" applyNumberFormat="1" applyFont="1" applyBorder="1" applyAlignment="1">
      <alignment horizontal="center" vertical="center" wrapText="1"/>
    </xf>
    <xf numFmtId="3" fontId="3" fillId="0" borderId="14" xfId="4" applyNumberFormat="1" applyFont="1" applyBorder="1" applyAlignment="1">
      <alignment horizontal="left" vertical="center" wrapText="1"/>
    </xf>
    <xf numFmtId="3" fontId="3" fillId="0" borderId="14" xfId="4" applyNumberFormat="1" applyFont="1" applyBorder="1" applyAlignment="1" applyProtection="1">
      <alignment horizontal="center" vertical="center" wrapText="1"/>
      <protection locked="0"/>
    </xf>
    <xf numFmtId="4" fontId="3" fillId="0" borderId="14" xfId="4" applyNumberFormat="1" applyFont="1" applyBorder="1" applyAlignment="1">
      <alignment vertical="center" wrapText="1"/>
    </xf>
    <xf numFmtId="4" fontId="3" fillId="0" borderId="16" xfId="4" applyNumberFormat="1" applyFont="1" applyBorder="1" applyAlignment="1">
      <alignment vertical="center" wrapText="1"/>
    </xf>
    <xf numFmtId="4" fontId="11" fillId="0" borderId="42" xfId="4" applyNumberFormat="1" applyFont="1" applyBorder="1" applyAlignment="1">
      <alignment horizontal="center" vertical="center" wrapText="1"/>
    </xf>
    <xf numFmtId="4" fontId="11" fillId="0" borderId="0" xfId="4" applyNumberFormat="1" applyFont="1" applyAlignment="1">
      <alignment horizontal="center" vertical="center" wrapText="1"/>
    </xf>
    <xf numFmtId="43" fontId="12" fillId="0" borderId="0" xfId="6" applyFont="1" applyAlignment="1">
      <alignment vertical="center" wrapText="1"/>
    </xf>
    <xf numFmtId="3" fontId="12" fillId="0" borderId="0" xfId="4" applyNumberFormat="1" applyFont="1" applyAlignment="1">
      <alignment vertical="center" wrapText="1"/>
    </xf>
    <xf numFmtId="166" fontId="7" fillId="0" borderId="14" xfId="4" applyNumberFormat="1" applyFont="1" applyBorder="1" applyAlignment="1">
      <alignment horizontal="left" vertical="center" wrapText="1" indent="1"/>
    </xf>
    <xf numFmtId="3" fontId="7" fillId="0" borderId="14" xfId="4" applyNumberFormat="1" applyFont="1" applyBorder="1" applyAlignment="1">
      <alignment horizontal="left" vertical="center" wrapText="1"/>
    </xf>
    <xf numFmtId="43" fontId="3" fillId="0" borderId="14" xfId="5" applyFont="1" applyBorder="1" applyAlignment="1">
      <alignment horizontal="left" vertical="center" wrapText="1"/>
    </xf>
    <xf numFmtId="43" fontId="3" fillId="0" borderId="17" xfId="5" applyFont="1" applyBorder="1" applyAlignment="1">
      <alignment horizontal="left" vertical="center" wrapText="1" indent="1"/>
    </xf>
    <xf numFmtId="3" fontId="3" fillId="3" borderId="14" xfId="4" applyNumberFormat="1" applyFont="1" applyFill="1" applyBorder="1" applyAlignment="1">
      <alignment horizontal="left" vertical="center" wrapText="1" indent="1"/>
    </xf>
    <xf numFmtId="3" fontId="3" fillId="3" borderId="14" xfId="4" applyNumberFormat="1" applyFont="1" applyFill="1" applyBorder="1" applyAlignment="1">
      <alignment horizontal="center" vertical="center" wrapText="1"/>
    </xf>
    <xf numFmtId="3" fontId="3" fillId="3" borderId="14" xfId="4" applyNumberFormat="1" applyFont="1" applyFill="1" applyBorder="1" applyAlignment="1">
      <alignment horizontal="left" vertical="center" wrapText="1"/>
    </xf>
    <xf numFmtId="43" fontId="3" fillId="0" borderId="14" xfId="4" applyNumberFormat="1" applyFont="1" applyBorder="1" applyAlignment="1">
      <alignment horizontal="right" vertical="center" wrapText="1" indent="1"/>
    </xf>
    <xf numFmtId="3" fontId="12" fillId="3" borderId="0" xfId="4" applyNumberFormat="1" applyFont="1" applyFill="1" applyAlignment="1">
      <alignment vertical="center" wrapText="1"/>
    </xf>
    <xf numFmtId="3" fontId="3" fillId="3" borderId="14" xfId="7" applyNumberFormat="1" applyFont="1" applyFill="1" applyBorder="1" applyAlignment="1">
      <alignment horizontal="center" vertical="center" wrapText="1"/>
    </xf>
    <xf numFmtId="3" fontId="3" fillId="3" borderId="14" xfId="7" applyNumberFormat="1" applyFont="1" applyFill="1" applyBorder="1" applyAlignment="1">
      <alignment horizontal="left" vertical="center" wrapText="1"/>
    </xf>
    <xf numFmtId="3" fontId="3" fillId="0" borderId="14" xfId="7" applyNumberFormat="1" applyFont="1" applyBorder="1" applyAlignment="1" applyProtection="1">
      <alignment horizontal="center" vertical="center" wrapText="1"/>
      <protection locked="0"/>
    </xf>
    <xf numFmtId="43" fontId="3" fillId="3" borderId="14" xfId="5" applyFont="1" applyFill="1" applyBorder="1" applyAlignment="1">
      <alignment horizontal="left" vertical="center" wrapText="1"/>
    </xf>
    <xf numFmtId="43" fontId="3" fillId="0" borderId="14" xfId="7" applyNumberFormat="1" applyFont="1" applyBorder="1" applyAlignment="1">
      <alignment horizontal="right" vertical="center" wrapText="1" indent="1"/>
    </xf>
    <xf numFmtId="3" fontId="12" fillId="3" borderId="0" xfId="7" applyNumberFormat="1" applyFont="1" applyFill="1" applyAlignment="1">
      <alignment vertical="center" wrapText="1"/>
    </xf>
    <xf numFmtId="3" fontId="7" fillId="3" borderId="0" xfId="7" applyNumberFormat="1" applyFont="1" applyFill="1" applyAlignment="1">
      <alignment vertical="center" wrapText="1"/>
    </xf>
    <xf numFmtId="3" fontId="12" fillId="3" borderId="0" xfId="7" applyNumberFormat="1" applyFont="1" applyFill="1" applyAlignment="1">
      <alignment horizontal="left" vertical="center" wrapText="1"/>
    </xf>
    <xf numFmtId="166" fontId="7" fillId="0" borderId="14" xfId="7" applyNumberFormat="1" applyFont="1" applyBorder="1" applyAlignment="1">
      <alignment horizontal="left" vertical="center" wrapText="1" indent="1"/>
    </xf>
    <xf numFmtId="3" fontId="3" fillId="0" borderId="14" xfId="7" applyNumberFormat="1" applyFont="1" applyBorder="1" applyAlignment="1">
      <alignment horizontal="center" vertical="center" wrapText="1"/>
    </xf>
    <xf numFmtId="3" fontId="7" fillId="0" borderId="14" xfId="7" applyNumberFormat="1" applyFont="1" applyBorder="1" applyAlignment="1">
      <alignment horizontal="left" vertical="center" wrapText="1"/>
    </xf>
    <xf numFmtId="3" fontId="12" fillId="0" borderId="0" xfId="7" applyNumberFormat="1" applyFont="1" applyAlignment="1">
      <alignment vertical="center" wrapText="1"/>
    </xf>
    <xf numFmtId="3" fontId="3" fillId="0" borderId="14" xfId="7" applyNumberFormat="1" applyFont="1" applyBorder="1" applyAlignment="1">
      <alignment horizontal="left" vertical="center" wrapText="1" indent="1"/>
    </xf>
    <xf numFmtId="3" fontId="3" fillId="0" borderId="14" xfId="7" applyNumberFormat="1" applyFont="1" applyBorder="1" applyAlignment="1">
      <alignment horizontal="left" vertical="center" wrapText="1"/>
    </xf>
    <xf numFmtId="3" fontId="3" fillId="0" borderId="25" xfId="7" applyNumberFormat="1" applyFont="1" applyBorder="1" applyAlignment="1">
      <alignment horizontal="center" vertical="center" wrapText="1"/>
    </xf>
    <xf numFmtId="3" fontId="3" fillId="0" borderId="25" xfId="7" applyNumberFormat="1" applyFont="1" applyBorder="1" applyAlignment="1">
      <alignment horizontal="left" vertical="center" wrapText="1"/>
    </xf>
    <xf numFmtId="3" fontId="3" fillId="0" borderId="25" xfId="7" applyNumberFormat="1" applyFont="1" applyBorder="1" applyAlignment="1" applyProtection="1">
      <alignment horizontal="center" vertical="center" wrapText="1"/>
      <protection locked="0"/>
    </xf>
    <xf numFmtId="43" fontId="3" fillId="0" borderId="25" xfId="5" applyFont="1" applyBorder="1" applyAlignment="1">
      <alignment horizontal="left" vertical="center" wrapText="1"/>
    </xf>
    <xf numFmtId="3" fontId="13" fillId="0" borderId="43" xfId="4" applyNumberFormat="1" applyFont="1" applyBorder="1" applyAlignment="1">
      <alignment horizontal="left" vertical="center" wrapText="1"/>
    </xf>
    <xf numFmtId="3" fontId="13" fillId="0" borderId="9" xfId="4" applyNumberFormat="1" applyFont="1" applyBorder="1" applyAlignment="1">
      <alignment horizontal="left" vertical="center" wrapText="1"/>
    </xf>
    <xf numFmtId="3" fontId="13" fillId="0" borderId="10" xfId="4" applyNumberFormat="1" applyFont="1" applyBorder="1" applyAlignment="1">
      <alignment horizontal="left" vertical="center" wrapText="1"/>
    </xf>
    <xf numFmtId="3" fontId="13" fillId="0" borderId="11" xfId="4" applyNumberFormat="1" applyFont="1" applyBorder="1" applyAlignment="1">
      <alignment horizontal="left" vertical="center" wrapText="1"/>
    </xf>
    <xf numFmtId="43" fontId="13" fillId="0" borderId="44" xfId="5" applyFont="1" applyBorder="1" applyAlignment="1">
      <alignment horizontal="right" vertical="center" wrapText="1"/>
    </xf>
    <xf numFmtId="3" fontId="12" fillId="0" borderId="0" xfId="5" applyNumberFormat="1" applyFont="1" applyAlignment="1">
      <alignment wrapText="1"/>
    </xf>
    <xf numFmtId="3" fontId="12" fillId="0" borderId="0" xfId="4" applyNumberFormat="1" applyFont="1" applyAlignment="1">
      <alignment wrapText="1"/>
    </xf>
    <xf numFmtId="43" fontId="3" fillId="0" borderId="0" xfId="5" applyFont="1" applyAlignment="1">
      <alignment horizontal="right" vertical="center" wrapText="1"/>
    </xf>
    <xf numFmtId="3" fontId="3" fillId="0" borderId="0" xfId="4" applyNumberFormat="1" applyFont="1" applyAlignment="1">
      <alignment wrapText="1"/>
    </xf>
    <xf numFmtId="2" fontId="7" fillId="0" borderId="0" xfId="4" quotePrefix="1" applyNumberFormat="1" applyFont="1" applyAlignment="1">
      <alignment horizontal="center" vertical="center" wrapText="1"/>
    </xf>
    <xf numFmtId="3" fontId="12" fillId="0" borderId="0" xfId="4" applyNumberFormat="1" applyFont="1" applyAlignment="1">
      <alignment horizontal="center" vertical="center" wrapText="1"/>
    </xf>
    <xf numFmtId="3" fontId="13" fillId="0" borderId="0" xfId="4" applyNumberFormat="1" applyFont="1" applyAlignment="1">
      <alignment horizontal="left" vertical="center" wrapText="1"/>
    </xf>
    <xf numFmtId="3" fontId="3" fillId="0" borderId="0" xfId="4" applyNumberFormat="1" applyFont="1" applyAlignment="1">
      <alignment horizontal="center" wrapText="1"/>
    </xf>
    <xf numFmtId="43" fontId="3" fillId="0" borderId="0" xfId="5" applyFont="1" applyAlignment="1">
      <alignment horizontal="right" wrapText="1"/>
    </xf>
    <xf numFmtId="3" fontId="11" fillId="4" borderId="0" xfId="4" applyNumberFormat="1" applyFont="1" applyFill="1" applyAlignment="1">
      <alignment vertical="center" wrapText="1"/>
    </xf>
    <xf numFmtId="43" fontId="11" fillId="4" borderId="0" xfId="6" applyFont="1" applyFill="1" applyAlignment="1">
      <alignment vertical="center" wrapText="1"/>
    </xf>
    <xf numFmtId="3" fontId="7" fillId="3" borderId="19" xfId="4" applyNumberFormat="1" applyFont="1" applyFill="1" applyBorder="1" applyAlignment="1">
      <alignment horizontal="center" vertical="center" wrapText="1"/>
    </xf>
    <xf numFmtId="3" fontId="7" fillId="3" borderId="13" xfId="4" applyNumberFormat="1" applyFont="1" applyFill="1" applyBorder="1" applyAlignment="1">
      <alignment horizontal="center" vertical="center" wrapText="1"/>
    </xf>
    <xf numFmtId="0" fontId="7" fillId="0" borderId="13" xfId="5" applyNumberFormat="1" applyFont="1" applyBorder="1" applyAlignment="1">
      <alignment horizontal="center" vertical="center" wrapText="1"/>
    </xf>
    <xf numFmtId="43" fontId="7" fillId="3" borderId="13" xfId="5" applyFont="1" applyFill="1" applyBorder="1" applyAlignment="1">
      <alignment horizontal="center" vertical="center" wrapText="1"/>
    </xf>
    <xf numFmtId="43" fontId="7" fillId="3" borderId="45" xfId="5" applyFont="1" applyFill="1" applyBorder="1" applyAlignment="1">
      <alignment horizontal="center" vertical="center" wrapText="1"/>
    </xf>
    <xf numFmtId="3" fontId="7" fillId="3" borderId="0" xfId="4" applyNumberFormat="1" applyFont="1" applyFill="1" applyAlignment="1">
      <alignment vertical="center" wrapText="1"/>
    </xf>
    <xf numFmtId="43" fontId="7" fillId="3" borderId="0" xfId="6" applyFont="1" applyFill="1" applyAlignment="1">
      <alignment vertical="center" wrapText="1"/>
    </xf>
    <xf numFmtId="3" fontId="7" fillId="3" borderId="12" xfId="4" applyNumberFormat="1" applyFont="1" applyFill="1" applyBorder="1" applyAlignment="1">
      <alignment horizontal="center" vertical="center" wrapText="1"/>
    </xf>
    <xf numFmtId="0" fontId="7" fillId="0" borderId="12" xfId="5" applyNumberFormat="1" applyFont="1" applyBorder="1" applyAlignment="1">
      <alignment horizontal="center" vertical="center" wrapText="1"/>
    </xf>
    <xf numFmtId="43" fontId="7" fillId="3" borderId="12" xfId="5" applyFont="1" applyFill="1" applyBorder="1" applyAlignment="1">
      <alignment horizontal="center" vertical="center" wrapText="1"/>
    </xf>
    <xf numFmtId="43" fontId="11" fillId="3" borderId="0" xfId="6" applyFont="1" applyFill="1" applyAlignment="1">
      <alignment vertical="center" wrapText="1"/>
    </xf>
    <xf numFmtId="3" fontId="7" fillId="3" borderId="19" xfId="4" applyNumberFormat="1" applyFont="1" applyFill="1" applyBorder="1" applyAlignment="1">
      <alignment horizontal="center" vertical="center" wrapText="1"/>
    </xf>
    <xf numFmtId="3" fontId="17" fillId="3" borderId="19" xfId="4" applyNumberFormat="1" applyFont="1" applyFill="1" applyBorder="1" applyAlignment="1">
      <alignment horizontal="left" vertical="center" wrapText="1"/>
    </xf>
    <xf numFmtId="3" fontId="7" fillId="0" borderId="46" xfId="4" applyNumberFormat="1" applyFont="1" applyBorder="1" applyAlignment="1">
      <alignment vertical="center" wrapText="1"/>
    </xf>
    <xf numFmtId="3" fontId="7" fillId="3" borderId="40" xfId="4" applyNumberFormat="1" applyFont="1" applyFill="1" applyBorder="1" applyAlignment="1">
      <alignment vertical="center" wrapText="1"/>
    </xf>
    <xf numFmtId="3" fontId="13" fillId="3" borderId="47" xfId="4" applyNumberFormat="1" applyFont="1" applyFill="1" applyBorder="1" applyAlignment="1">
      <alignment horizontal="center" vertical="center" wrapText="1"/>
    </xf>
    <xf numFmtId="4" fontId="3" fillId="0" borderId="48" xfId="4" applyNumberFormat="1" applyFont="1" applyBorder="1" applyAlignment="1">
      <alignment vertical="center" wrapText="1"/>
    </xf>
    <xf numFmtId="4" fontId="11" fillId="0" borderId="16" xfId="4" applyNumberFormat="1" applyFont="1" applyBorder="1" applyAlignment="1">
      <alignment horizontal="center" vertical="center" wrapText="1"/>
    </xf>
    <xf numFmtId="43" fontId="11" fillId="0" borderId="0" xfId="6" applyFont="1" applyAlignment="1">
      <alignment vertical="center" wrapText="1"/>
    </xf>
    <xf numFmtId="3" fontId="11" fillId="0" borderId="0" xfId="4" applyNumberFormat="1" applyFont="1" applyAlignment="1">
      <alignment vertical="center" wrapText="1"/>
    </xf>
    <xf numFmtId="4" fontId="11" fillId="5" borderId="16" xfId="4" applyNumberFormat="1" applyFont="1" applyFill="1" applyBorder="1" applyAlignment="1">
      <alignment horizontal="center" vertical="center" wrapText="1"/>
    </xf>
    <xf numFmtId="3" fontId="11" fillId="5" borderId="0" xfId="4" applyNumberFormat="1" applyFont="1" applyFill="1" applyAlignment="1">
      <alignment vertical="center" wrapText="1"/>
    </xf>
    <xf numFmtId="3" fontId="19" fillId="0" borderId="14" xfId="4" applyNumberFormat="1" applyFont="1" applyBorder="1" applyAlignment="1">
      <alignment horizontal="center" vertical="center" wrapText="1"/>
    </xf>
    <xf numFmtId="3" fontId="19" fillId="0" borderId="14" xfId="4" applyNumberFormat="1" applyFont="1" applyBorder="1" applyAlignment="1">
      <alignment vertical="center" wrapText="1"/>
    </xf>
    <xf numFmtId="3" fontId="19" fillId="3" borderId="14" xfId="4" applyNumberFormat="1" applyFont="1" applyFill="1" applyBorder="1" applyAlignment="1">
      <alignment horizontal="center" vertical="center" wrapText="1"/>
    </xf>
    <xf numFmtId="4" fontId="19" fillId="0" borderId="16" xfId="4" applyNumberFormat="1" applyFont="1" applyBorder="1" applyAlignment="1">
      <alignment vertical="center" wrapText="1"/>
    </xf>
    <xf numFmtId="4" fontId="19" fillId="0" borderId="14" xfId="4" applyNumberFormat="1" applyFont="1" applyBorder="1" applyAlignment="1">
      <alignment vertical="center" wrapText="1"/>
    </xf>
    <xf numFmtId="4" fontId="11" fillId="5" borderId="0" xfId="4" applyNumberFormat="1" applyFont="1" applyFill="1" applyAlignment="1">
      <alignment horizontal="center" vertical="center" wrapText="1"/>
    </xf>
    <xf numFmtId="0" fontId="7" fillId="0" borderId="49" xfId="4" applyFont="1" applyBorder="1" applyAlignment="1">
      <alignment horizontal="center" vertical="center" wrapText="1"/>
    </xf>
    <xf numFmtId="0" fontId="17" fillId="0" borderId="14" xfId="4" applyFont="1" applyBorder="1" applyAlignment="1">
      <alignment vertical="center"/>
    </xf>
    <xf numFmtId="0" fontId="3" fillId="0" borderId="14" xfId="5" applyNumberFormat="1" applyFont="1" applyFill="1" applyBorder="1" applyAlignment="1" applyProtection="1">
      <alignment horizontal="center" vertical="center" wrapText="1"/>
      <protection locked="0"/>
    </xf>
    <xf numFmtId="43" fontId="3" fillId="3" borderId="14" xfId="5" applyFont="1" applyFill="1" applyBorder="1" applyAlignment="1">
      <alignment horizontal="right" vertical="center" wrapText="1"/>
    </xf>
    <xf numFmtId="3" fontId="11" fillId="3" borderId="0" xfId="4" applyNumberFormat="1" applyFont="1" applyFill="1" applyAlignment="1">
      <alignment vertical="center" wrapText="1"/>
    </xf>
    <xf numFmtId="3" fontId="3" fillId="0" borderId="49" xfId="4" applyNumberFormat="1" applyFont="1" applyBorder="1" applyAlignment="1">
      <alignment horizontal="center" vertical="center" wrapText="1"/>
    </xf>
    <xf numFmtId="43" fontId="3" fillId="0" borderId="14" xfId="5" applyFont="1" applyBorder="1" applyAlignment="1">
      <alignment horizontal="right" vertical="center" wrapText="1"/>
    </xf>
    <xf numFmtId="3" fontId="3" fillId="3" borderId="14" xfId="4" applyNumberFormat="1" applyFont="1" applyFill="1" applyBorder="1" applyAlignment="1">
      <alignment vertical="center" wrapText="1"/>
    </xf>
    <xf numFmtId="3" fontId="3" fillId="0" borderId="14" xfId="5" applyNumberFormat="1" applyFont="1" applyFill="1" applyBorder="1" applyAlignment="1" applyProtection="1">
      <alignment horizontal="center" vertical="center" wrapText="1"/>
      <protection locked="0"/>
    </xf>
    <xf numFmtId="3" fontId="11" fillId="0" borderId="0" xfId="4" applyNumberFormat="1" applyFont="1" applyAlignment="1">
      <alignment vertical="center"/>
    </xf>
    <xf numFmtId="3" fontId="7" fillId="0" borderId="49" xfId="4" applyNumberFormat="1" applyFont="1" applyBorder="1" applyAlignment="1">
      <alignment horizontal="center" vertical="center" wrapText="1"/>
    </xf>
    <xf numFmtId="3" fontId="17" fillId="0" borderId="14" xfId="3" quotePrefix="1" applyNumberFormat="1" applyFont="1" applyBorder="1" applyAlignment="1">
      <alignment horizontal="left" vertical="center" wrapText="1"/>
    </xf>
    <xf numFmtId="3" fontId="3" fillId="0" borderId="14" xfId="3" applyNumberFormat="1" applyFont="1" applyBorder="1" applyAlignment="1">
      <alignment horizontal="left" vertical="center" wrapText="1"/>
    </xf>
    <xf numFmtId="3" fontId="13" fillId="3" borderId="50" xfId="4" applyNumberFormat="1" applyFont="1" applyFill="1" applyBorder="1" applyAlignment="1">
      <alignment horizontal="left" vertical="center" wrapText="1"/>
    </xf>
    <xf numFmtId="3" fontId="13" fillId="3" borderId="51" xfId="4" applyNumberFormat="1" applyFont="1" applyFill="1" applyBorder="1" applyAlignment="1">
      <alignment horizontal="left" vertical="center" wrapText="1"/>
    </xf>
    <xf numFmtId="3" fontId="13" fillId="3" borderId="52" xfId="4" applyNumberFormat="1" applyFont="1" applyFill="1" applyBorder="1" applyAlignment="1">
      <alignment horizontal="left" vertical="center" wrapText="1"/>
    </xf>
    <xf numFmtId="43" fontId="13" fillId="3" borderId="53" xfId="5" applyFont="1" applyFill="1" applyBorder="1" applyAlignment="1">
      <alignment horizontal="right" vertical="center" wrapText="1"/>
    </xf>
    <xf numFmtId="3" fontId="11" fillId="3" borderId="0" xfId="5" applyNumberFormat="1" applyFont="1" applyFill="1" applyAlignment="1">
      <alignment wrapText="1"/>
    </xf>
    <xf numFmtId="43" fontId="11" fillId="3" borderId="0" xfId="6" applyFont="1" applyFill="1" applyAlignment="1">
      <alignment wrapText="1"/>
    </xf>
    <xf numFmtId="3" fontId="11" fillId="3" borderId="0" xfId="4" applyNumberFormat="1" applyFont="1" applyFill="1" applyAlignment="1">
      <alignment wrapText="1"/>
    </xf>
    <xf numFmtId="3" fontId="3" fillId="3" borderId="0" xfId="4" applyNumberFormat="1" applyFont="1" applyFill="1" applyAlignment="1">
      <alignment horizontal="center" vertical="center" wrapText="1"/>
    </xf>
    <xf numFmtId="3" fontId="3" fillId="3" borderId="0" xfId="4" applyNumberFormat="1" applyFont="1" applyFill="1" applyAlignment="1">
      <alignment vertical="center" wrapText="1"/>
    </xf>
    <xf numFmtId="0" fontId="3" fillId="0" borderId="0" xfId="5" applyNumberFormat="1" applyFont="1" applyAlignment="1">
      <alignment horizontal="center" vertical="center" wrapText="1"/>
    </xf>
    <xf numFmtId="43" fontId="3" fillId="3" borderId="0" xfId="5" applyFont="1" applyFill="1" applyAlignment="1">
      <alignment horizontal="right" vertical="center" wrapText="1"/>
    </xf>
    <xf numFmtId="3" fontId="3" fillId="3" borderId="0" xfId="4" applyNumberFormat="1" applyFont="1" applyFill="1" applyAlignment="1">
      <alignment wrapText="1"/>
    </xf>
    <xf numFmtId="43" fontId="3" fillId="3" borderId="0" xfId="6" applyFont="1" applyFill="1" applyAlignment="1">
      <alignment wrapText="1"/>
    </xf>
    <xf numFmtId="3" fontId="12" fillId="0" borderId="0" xfId="4" applyNumberFormat="1" applyFont="1" applyAlignment="1">
      <alignment horizontal="center" wrapText="1"/>
    </xf>
    <xf numFmtId="3" fontId="3" fillId="3" borderId="0" xfId="4" applyNumberFormat="1" applyFont="1" applyFill="1" applyAlignment="1">
      <alignment horizontal="center" wrapText="1"/>
    </xf>
    <xf numFmtId="0" fontId="3" fillId="0" borderId="0" xfId="5" applyNumberFormat="1" applyFont="1" applyAlignment="1">
      <alignment horizontal="center" wrapText="1"/>
    </xf>
    <xf numFmtId="43" fontId="3" fillId="3" borderId="0" xfId="5" applyFont="1" applyFill="1" applyAlignment="1">
      <alignment horizontal="right" wrapText="1"/>
    </xf>
    <xf numFmtId="3" fontId="7" fillId="2" borderId="9" xfId="4" applyNumberFormat="1" applyFont="1" applyFill="1" applyBorder="1" applyAlignment="1">
      <alignment vertical="center"/>
    </xf>
    <xf numFmtId="3" fontId="7" fillId="2" borderId="10" xfId="4" applyNumberFormat="1" applyFont="1" applyFill="1" applyBorder="1" applyAlignment="1">
      <alignment vertical="center"/>
    </xf>
    <xf numFmtId="43" fontId="12" fillId="4" borderId="0" xfId="6" applyFont="1" applyFill="1" applyAlignment="1">
      <alignment vertical="center" wrapText="1"/>
    </xf>
    <xf numFmtId="0" fontId="12" fillId="4" borderId="0" xfId="5" applyNumberFormat="1" applyFont="1" applyFill="1" applyAlignment="1">
      <alignment vertical="center" wrapText="1"/>
    </xf>
    <xf numFmtId="3" fontId="7" fillId="0" borderId="22" xfId="4" applyNumberFormat="1" applyFont="1" applyBorder="1" applyAlignment="1">
      <alignment horizontal="center" vertical="center" wrapText="1"/>
    </xf>
    <xf numFmtId="3" fontId="7" fillId="3" borderId="22" xfId="4" applyNumberFormat="1" applyFont="1" applyFill="1" applyBorder="1" applyAlignment="1">
      <alignment horizontal="center" vertical="center" wrapText="1"/>
    </xf>
    <xf numFmtId="0" fontId="7" fillId="0" borderId="12" xfId="4" applyFont="1" applyBorder="1" applyAlignment="1">
      <alignment horizontal="center" vertical="center" wrapText="1"/>
    </xf>
    <xf numFmtId="0" fontId="7" fillId="3" borderId="0" xfId="5" applyNumberFormat="1" applyFont="1" applyFill="1" applyAlignment="1">
      <alignment vertical="center" wrapText="1"/>
    </xf>
    <xf numFmtId="166" fontId="7" fillId="3" borderId="14" xfId="4" applyNumberFormat="1" applyFont="1" applyFill="1" applyBorder="1" applyAlignment="1">
      <alignment horizontal="center" vertical="center" wrapText="1"/>
    </xf>
    <xf numFmtId="3" fontId="17" fillId="0" borderId="14" xfId="4" applyNumberFormat="1" applyFont="1" applyBorder="1" applyAlignment="1">
      <alignment horizontal="left" vertical="center" wrapText="1"/>
    </xf>
    <xf numFmtId="0" fontId="3" fillId="0" borderId="14" xfId="4" applyFont="1" applyBorder="1" applyAlignment="1" applyProtection="1">
      <alignment horizontal="center" vertical="center" wrapText="1"/>
      <protection locked="0"/>
    </xf>
    <xf numFmtId="43" fontId="3" fillId="0" borderId="14" xfId="5" applyFont="1" applyFill="1" applyBorder="1" applyAlignment="1">
      <alignment horizontal="left" vertical="center" wrapText="1"/>
    </xf>
    <xf numFmtId="43" fontId="3" fillId="0" borderId="14" xfId="5" applyFont="1" applyFill="1" applyBorder="1" applyAlignment="1">
      <alignment horizontal="center" vertical="center" wrapText="1"/>
    </xf>
    <xf numFmtId="43" fontId="12" fillId="3" borderId="0" xfId="6" applyFont="1" applyFill="1" applyAlignment="1">
      <alignment vertical="center" wrapText="1"/>
    </xf>
    <xf numFmtId="0" fontId="12" fillId="3" borderId="0" xfId="5" applyNumberFormat="1" applyFont="1" applyFill="1" applyAlignment="1">
      <alignment vertical="center" wrapText="1"/>
    </xf>
    <xf numFmtId="43" fontId="3" fillId="0" borderId="14" xfId="5" applyFont="1" applyFill="1" applyBorder="1" applyAlignment="1">
      <alignment horizontal="right" vertical="center" wrapText="1"/>
    </xf>
    <xf numFmtId="0" fontId="12" fillId="0" borderId="0" xfId="5" applyNumberFormat="1" applyFont="1" applyAlignment="1">
      <alignment vertical="center" wrapText="1"/>
    </xf>
    <xf numFmtId="166" fontId="7" fillId="3" borderId="17" xfId="4" applyNumberFormat="1" applyFont="1" applyFill="1" applyBorder="1" applyAlignment="1">
      <alignment horizontal="center" vertical="center" wrapText="1"/>
    </xf>
    <xf numFmtId="2" fontId="7" fillId="3" borderId="17" xfId="4" applyNumberFormat="1" applyFont="1" applyFill="1" applyBorder="1" applyAlignment="1">
      <alignment horizontal="center" vertical="center" wrapText="1"/>
    </xf>
    <xf numFmtId="3" fontId="17" fillId="3" borderId="14" xfId="4" applyNumberFormat="1" applyFont="1" applyFill="1" applyBorder="1" applyAlignment="1">
      <alignment horizontal="left" vertical="center" wrapText="1"/>
    </xf>
    <xf numFmtId="43" fontId="3" fillId="3" borderId="26" xfId="5" applyFont="1" applyFill="1" applyBorder="1" applyAlignment="1">
      <alignment horizontal="right" vertical="center" wrapText="1"/>
    </xf>
    <xf numFmtId="166" fontId="3" fillId="3" borderId="17" xfId="4" applyNumberFormat="1" applyFont="1" applyFill="1" applyBorder="1" applyAlignment="1">
      <alignment horizontal="center" vertical="center" wrapText="1"/>
    </xf>
    <xf numFmtId="3" fontId="21" fillId="3" borderId="0" xfId="4" applyNumberFormat="1" applyFont="1" applyFill="1" applyAlignment="1">
      <alignment horizontal="center" vertical="center" wrapText="1"/>
    </xf>
    <xf numFmtId="3" fontId="22" fillId="3" borderId="0" xfId="4" applyNumberFormat="1" applyFont="1" applyFill="1" applyAlignment="1">
      <alignment vertical="center" wrapText="1"/>
    </xf>
    <xf numFmtId="3" fontId="3" fillId="0" borderId="14" xfId="8" applyNumberFormat="1" applyFont="1" applyBorder="1" applyAlignment="1">
      <alignment horizontal="left" vertical="center" wrapText="1"/>
    </xf>
    <xf numFmtId="3" fontId="7" fillId="3" borderId="14" xfId="4" applyNumberFormat="1" applyFont="1" applyFill="1" applyBorder="1" applyAlignment="1">
      <alignment horizontal="center" vertical="center" wrapText="1"/>
    </xf>
    <xf numFmtId="3" fontId="3" fillId="0" borderId="12" xfId="4" applyNumberFormat="1" applyFont="1" applyBorder="1" applyAlignment="1">
      <alignment horizontal="center" vertical="center" wrapText="1"/>
    </xf>
    <xf numFmtId="3" fontId="13" fillId="3" borderId="9" xfId="4" applyNumberFormat="1" applyFont="1" applyFill="1" applyBorder="1" applyAlignment="1">
      <alignment horizontal="left" vertical="center" wrapText="1"/>
    </xf>
    <xf numFmtId="3" fontId="13" fillId="3" borderId="10" xfId="4" applyNumberFormat="1" applyFont="1" applyFill="1" applyBorder="1" applyAlignment="1">
      <alignment horizontal="left" vertical="center" wrapText="1"/>
    </xf>
    <xf numFmtId="3" fontId="13" fillId="3" borderId="11" xfId="4" applyNumberFormat="1" applyFont="1" applyFill="1" applyBorder="1" applyAlignment="1">
      <alignment horizontal="left" vertical="center" wrapText="1"/>
    </xf>
    <xf numFmtId="43" fontId="13" fillId="0" borderId="12" xfId="5" applyFont="1" applyBorder="1" applyAlignment="1">
      <alignment horizontal="right" vertical="center" wrapText="1"/>
    </xf>
    <xf numFmtId="3" fontId="12" fillId="3" borderId="0" xfId="5" applyNumberFormat="1" applyFont="1" applyFill="1" applyAlignment="1">
      <alignment wrapText="1"/>
    </xf>
    <xf numFmtId="43" fontId="2" fillId="3" borderId="0" xfId="6" applyFont="1" applyFill="1" applyAlignment="1">
      <alignment wrapText="1"/>
    </xf>
    <xf numFmtId="0" fontId="0" fillId="3" borderId="0" xfId="5" applyNumberFormat="1" applyFont="1" applyFill="1" applyAlignment="1">
      <alignment wrapText="1"/>
    </xf>
    <xf numFmtId="3" fontId="2" fillId="3" borderId="0" xfId="4" applyNumberFormat="1" applyFill="1" applyAlignment="1">
      <alignment wrapText="1"/>
    </xf>
    <xf numFmtId="3" fontId="12" fillId="3" borderId="0" xfId="4" applyNumberFormat="1" applyFont="1" applyFill="1" applyAlignment="1">
      <alignment wrapText="1"/>
    </xf>
    <xf numFmtId="3" fontId="13" fillId="0" borderId="2" xfId="4" applyNumberFormat="1" applyFont="1" applyBorder="1" applyAlignment="1">
      <alignment horizontal="left" vertical="center" wrapText="1"/>
    </xf>
    <xf numFmtId="0" fontId="3" fillId="0" borderId="0" xfId="4" applyFont="1" applyAlignment="1">
      <alignment horizontal="center" vertical="center" wrapText="1"/>
    </xf>
    <xf numFmtId="0" fontId="3" fillId="3" borderId="0" xfId="5" applyNumberFormat="1" applyFont="1" applyFill="1" applyAlignment="1">
      <alignment wrapText="1"/>
    </xf>
    <xf numFmtId="0" fontId="3" fillId="0" borderId="0" xfId="4" applyFont="1" applyAlignment="1">
      <alignment horizontal="center" wrapText="1"/>
    </xf>
    <xf numFmtId="3" fontId="16" fillId="2" borderId="10" xfId="4" applyNumberFormat="1" applyFont="1" applyFill="1" applyBorder="1" applyAlignment="1">
      <alignment horizontal="centerContinuous" vertical="center" wrapText="1"/>
    </xf>
    <xf numFmtId="3" fontId="16" fillId="2" borderId="10" xfId="4" applyNumberFormat="1" applyFont="1" applyFill="1" applyBorder="1" applyAlignment="1">
      <alignment horizontal="left" vertical="center" wrapText="1"/>
    </xf>
    <xf numFmtId="3" fontId="16" fillId="2" borderId="11" xfId="4" applyNumberFormat="1" applyFont="1" applyFill="1" applyBorder="1" applyAlignment="1">
      <alignment horizontal="left" vertical="center" wrapText="1"/>
    </xf>
    <xf numFmtId="43" fontId="13" fillId="3" borderId="0" xfId="6" applyFont="1" applyFill="1" applyAlignment="1">
      <alignment vertical="center" wrapText="1"/>
    </xf>
    <xf numFmtId="3" fontId="23" fillId="0" borderId="12" xfId="0" applyNumberFormat="1" applyFont="1" applyBorder="1" applyAlignment="1">
      <alignment horizontal="left" vertical="center" wrapText="1"/>
    </xf>
    <xf numFmtId="0" fontId="7" fillId="0" borderId="19" xfId="5" applyNumberFormat="1" applyFont="1" applyBorder="1" applyAlignment="1">
      <alignment horizontal="center" vertical="center" wrapText="1"/>
    </xf>
    <xf numFmtId="43" fontId="7" fillId="3" borderId="19" xfId="5" applyFont="1" applyFill="1" applyBorder="1" applyAlignment="1">
      <alignment horizontal="center" vertical="center" wrapText="1"/>
    </xf>
    <xf numFmtId="166" fontId="7" fillId="0" borderId="40" xfId="4" applyNumberFormat="1" applyFont="1" applyBorder="1" applyAlignment="1">
      <alignment horizontal="center" vertical="center" wrapText="1"/>
    </xf>
    <xf numFmtId="3" fontId="17" fillId="3" borderId="17" xfId="4" applyNumberFormat="1" applyFont="1" applyFill="1" applyBorder="1" applyAlignment="1">
      <alignment horizontal="left" vertical="center" wrapText="1"/>
    </xf>
    <xf numFmtId="0" fontId="3" fillId="0" borderId="14" xfId="5" applyNumberFormat="1" applyFont="1" applyBorder="1" applyAlignment="1" applyProtection="1">
      <alignment horizontal="center" vertical="center" wrapText="1"/>
      <protection locked="0"/>
    </xf>
    <xf numFmtId="43" fontId="3" fillId="3" borderId="14" xfId="5" applyFont="1" applyFill="1" applyBorder="1" applyAlignment="1">
      <alignment horizontal="center" vertical="center" wrapText="1"/>
    </xf>
    <xf numFmtId="0" fontId="19" fillId="0" borderId="14" xfId="5" applyNumberFormat="1" applyFont="1" applyFill="1" applyBorder="1" applyAlignment="1" applyProtection="1">
      <alignment horizontal="center" vertical="center" wrapText="1"/>
      <protection locked="0"/>
    </xf>
    <xf numFmtId="0" fontId="3" fillId="0" borderId="14" xfId="7" applyFont="1" applyBorder="1" applyAlignment="1">
      <alignment horizontal="center" vertical="center" wrapText="1"/>
    </xf>
    <xf numFmtId="0" fontId="3" fillId="0" borderId="14" xfId="7" applyFont="1" applyBorder="1" applyAlignment="1">
      <alignment horizontal="left" vertical="center" wrapText="1"/>
    </xf>
    <xf numFmtId="168" fontId="3" fillId="0" borderId="14" xfId="4" applyNumberFormat="1" applyFont="1" applyBorder="1" applyAlignment="1">
      <alignment horizontal="center" vertical="center" wrapText="1"/>
    </xf>
    <xf numFmtId="166" fontId="7" fillId="0" borderId="14" xfId="4" applyNumberFormat="1" applyFont="1" applyBorder="1" applyAlignment="1">
      <alignment horizontal="center" vertical="center" wrapText="1"/>
    </xf>
    <xf numFmtId="166" fontId="3" fillId="0" borderId="49" xfId="4" quotePrefix="1" applyNumberFormat="1" applyFont="1" applyBorder="1" applyAlignment="1">
      <alignment horizontal="center" vertical="center" wrapText="1"/>
    </xf>
    <xf numFmtId="0" fontId="3" fillId="0" borderId="17" xfId="4" applyFont="1" applyBorder="1" applyAlignment="1">
      <alignment vertical="top" wrapText="1"/>
    </xf>
    <xf numFmtId="43" fontId="3" fillId="0" borderId="14" xfId="5" applyFont="1" applyFill="1" applyBorder="1" applyAlignment="1">
      <alignment vertical="center" wrapText="1"/>
    </xf>
    <xf numFmtId="43" fontId="3" fillId="0" borderId="26" xfId="5" applyFont="1" applyFill="1" applyBorder="1" applyAlignment="1">
      <alignment horizontal="right" vertical="center" wrapText="1"/>
    </xf>
    <xf numFmtId="0" fontId="7" fillId="3" borderId="17" xfId="4" applyFont="1" applyFill="1" applyBorder="1" applyAlignment="1">
      <alignment horizontal="center" vertical="center" wrapText="1"/>
    </xf>
    <xf numFmtId="3" fontId="3" fillId="3" borderId="17" xfId="4" applyNumberFormat="1" applyFont="1" applyFill="1" applyBorder="1" applyAlignment="1">
      <alignment horizontal="center" vertical="center" wrapText="1"/>
    </xf>
    <xf numFmtId="0" fontId="3" fillId="0" borderId="17" xfId="4" applyFont="1" applyBorder="1" applyAlignment="1">
      <alignment horizontal="center" vertical="center"/>
    </xf>
    <xf numFmtId="2" fontId="7" fillId="0" borderId="12" xfId="4" quotePrefix="1" applyNumberFormat="1" applyFont="1" applyBorder="1" applyAlignment="1">
      <alignment horizontal="center" vertical="center" wrapText="1"/>
    </xf>
    <xf numFmtId="43" fontId="13" fillId="3" borderId="12" xfId="5" applyFont="1" applyFill="1" applyBorder="1" applyAlignment="1">
      <alignment horizontal="right" vertical="center" wrapText="1"/>
    </xf>
    <xf numFmtId="2" fontId="7" fillId="0" borderId="2" xfId="4" quotePrefix="1" applyNumberFormat="1" applyFont="1" applyBorder="1" applyAlignment="1">
      <alignment horizontal="center" vertical="center" wrapText="1"/>
    </xf>
    <xf numFmtId="3" fontId="4" fillId="2" borderId="54" xfId="0" applyNumberFormat="1"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6" fillId="2" borderId="56" xfId="0" applyFont="1" applyFill="1" applyBorder="1" applyAlignment="1">
      <alignment horizontal="center" vertical="center" wrapText="1"/>
    </xf>
    <xf numFmtId="0" fontId="6" fillId="2" borderId="57" xfId="0" applyFont="1" applyFill="1" applyBorder="1" applyAlignment="1">
      <alignment horizontal="center" vertical="center" wrapText="1"/>
    </xf>
    <xf numFmtId="3" fontId="10" fillId="6" borderId="10" xfId="0" applyNumberFormat="1" applyFont="1" applyFill="1" applyBorder="1" applyAlignment="1">
      <alignment horizontal="left" vertical="center" wrapText="1"/>
    </xf>
    <xf numFmtId="3" fontId="10" fillId="6" borderId="11" xfId="0" applyNumberFormat="1" applyFont="1" applyFill="1" applyBorder="1" applyAlignment="1">
      <alignment horizontal="left" vertical="center" wrapText="1"/>
    </xf>
    <xf numFmtId="0" fontId="7" fillId="2" borderId="56" xfId="0" applyFont="1" applyFill="1" applyBorder="1" applyAlignment="1">
      <alignment horizontal="center" vertical="center"/>
    </xf>
    <xf numFmtId="43" fontId="7" fillId="2" borderId="0" xfId="1" applyFont="1" applyFill="1" applyBorder="1" applyAlignment="1">
      <alignment horizontal="center" vertical="center"/>
    </xf>
    <xf numFmtId="43" fontId="7" fillId="2" borderId="57" xfId="1" applyFont="1" applyFill="1" applyBorder="1" applyAlignment="1">
      <alignment horizontal="center" vertical="center"/>
    </xf>
    <xf numFmtId="0" fontId="7" fillId="0" borderId="58" xfId="0" applyFont="1" applyBorder="1" applyAlignment="1">
      <alignment horizontal="center" vertical="center"/>
    </xf>
    <xf numFmtId="0" fontId="7" fillId="0" borderId="28" xfId="0" applyFont="1" applyBorder="1" applyAlignment="1">
      <alignment horizontal="center" vertical="center"/>
    </xf>
    <xf numFmtId="0" fontId="7" fillId="0" borderId="59" xfId="0" applyFont="1" applyBorder="1" applyAlignment="1">
      <alignment horizontal="center" vertical="center"/>
    </xf>
    <xf numFmtId="43" fontId="3" fillId="0" borderId="34" xfId="1" applyFont="1" applyFill="1" applyBorder="1" applyAlignment="1">
      <alignment horizontal="right" vertical="center"/>
    </xf>
    <xf numFmtId="0" fontId="3" fillId="0" borderId="56" xfId="0" applyFont="1" applyBorder="1" applyAlignment="1">
      <alignment horizontal="center" vertical="center"/>
    </xf>
    <xf numFmtId="3" fontId="3" fillId="0" borderId="0" xfId="0" applyNumberFormat="1" applyFont="1" applyAlignment="1">
      <alignment vertical="center"/>
    </xf>
    <xf numFmtId="43" fontId="3" fillId="0" borderId="57" xfId="1" applyFont="1" applyBorder="1" applyAlignment="1">
      <alignment horizontal="left" vertical="center"/>
    </xf>
    <xf numFmtId="43" fontId="3" fillId="0" borderId="60" xfId="1" applyFont="1" applyFill="1" applyBorder="1" applyAlignment="1">
      <alignment horizontal="right" vertical="center"/>
    </xf>
    <xf numFmtId="43" fontId="3" fillId="0" borderId="0" xfId="1" applyFont="1" applyAlignment="1">
      <alignment horizontal="left" vertical="center"/>
    </xf>
    <xf numFmtId="3" fontId="7" fillId="6" borderId="9" xfId="4" applyNumberFormat="1" applyFont="1" applyFill="1" applyBorder="1" applyAlignment="1">
      <alignment vertical="center"/>
    </xf>
    <xf numFmtId="3" fontId="7" fillId="6" borderId="10" xfId="4" applyNumberFormat="1" applyFont="1" applyFill="1" applyBorder="1" applyAlignment="1">
      <alignment vertical="center"/>
    </xf>
    <xf numFmtId="3" fontId="9" fillId="6" borderId="10" xfId="4" applyNumberFormat="1" applyFont="1" applyFill="1" applyBorder="1" applyAlignment="1">
      <alignment horizontal="left" vertical="center" wrapText="1"/>
    </xf>
    <xf numFmtId="3" fontId="9" fillId="6" borderId="11" xfId="4" applyNumberFormat="1" applyFont="1" applyFill="1" applyBorder="1" applyAlignment="1">
      <alignment horizontal="left" vertical="center" wrapText="1"/>
    </xf>
    <xf numFmtId="3" fontId="17" fillId="0" borderId="14" xfId="0" applyNumberFormat="1" applyFont="1" applyBorder="1" applyAlignment="1">
      <alignment horizontal="left" vertical="center" wrapText="1"/>
    </xf>
    <xf numFmtId="3" fontId="3" fillId="0" borderId="25" xfId="0" applyNumberFormat="1" applyFont="1" applyBorder="1" applyAlignment="1">
      <alignment horizontal="left" vertical="center" wrapText="1"/>
    </xf>
    <xf numFmtId="3" fontId="3" fillId="0" borderId="25" xfId="0" applyNumberFormat="1" applyFont="1" applyBorder="1" applyAlignment="1" applyProtection="1">
      <alignment horizontal="center" vertical="center" wrapText="1"/>
      <protection locked="0"/>
    </xf>
    <xf numFmtId="3" fontId="13" fillId="0" borderId="50" xfId="4" applyNumberFormat="1" applyFont="1" applyBorder="1" applyAlignment="1">
      <alignment horizontal="left" vertical="center" wrapText="1"/>
    </xf>
    <xf numFmtId="3" fontId="13" fillId="0" borderId="51" xfId="4" applyNumberFormat="1" applyFont="1" applyBorder="1" applyAlignment="1">
      <alignment horizontal="left" vertical="center" wrapText="1"/>
    </xf>
    <xf numFmtId="3" fontId="13" fillId="0" borderId="52" xfId="4" applyNumberFormat="1" applyFont="1" applyBorder="1" applyAlignment="1">
      <alignment horizontal="left" vertical="center" wrapText="1"/>
    </xf>
    <xf numFmtId="43" fontId="11" fillId="0" borderId="0" xfId="5" applyFont="1" applyAlignment="1">
      <alignment vertical="center" wrapText="1"/>
    </xf>
    <xf numFmtId="43" fontId="7" fillId="0" borderId="45" xfId="5" applyFont="1" applyBorder="1" applyAlignment="1">
      <alignment horizontal="center" vertical="center" wrapText="1"/>
    </xf>
    <xf numFmtId="3" fontId="7" fillId="0" borderId="0" xfId="4" applyNumberFormat="1" applyFont="1" applyAlignment="1">
      <alignment vertical="center" wrapText="1"/>
    </xf>
    <xf numFmtId="43" fontId="7" fillId="0" borderId="0" xfId="5" applyFont="1" applyAlignment="1">
      <alignment vertical="center" wrapText="1"/>
    </xf>
    <xf numFmtId="3" fontId="7" fillId="0" borderId="40" xfId="4" applyNumberFormat="1" applyFont="1" applyBorder="1" applyAlignment="1">
      <alignment vertical="center" wrapText="1"/>
    </xf>
    <xf numFmtId="3" fontId="13" fillId="0" borderId="47" xfId="4" applyNumberFormat="1" applyFont="1" applyBorder="1" applyAlignment="1">
      <alignment horizontal="center" vertical="center" wrapText="1"/>
    </xf>
    <xf numFmtId="3" fontId="3" fillId="0" borderId="14" xfId="3" applyNumberFormat="1" applyFont="1" applyBorder="1" applyAlignment="1" applyProtection="1">
      <alignment horizontal="center" vertical="center" wrapText="1"/>
      <protection locked="0"/>
    </xf>
    <xf numFmtId="4" fontId="3" fillId="0" borderId="48" xfId="3" applyNumberFormat="1" applyFont="1" applyBorder="1" applyAlignment="1">
      <alignment vertical="center" wrapText="1"/>
    </xf>
    <xf numFmtId="4" fontId="11" fillId="0" borderId="16" xfId="3" applyNumberFormat="1" applyFont="1" applyBorder="1" applyAlignment="1">
      <alignment horizontal="center" vertical="center" wrapText="1"/>
    </xf>
    <xf numFmtId="3" fontId="19" fillId="0" borderId="14" xfId="3" applyNumberFormat="1" applyFont="1" applyBorder="1" applyAlignment="1">
      <alignment horizontal="center" vertical="center" wrapText="1"/>
    </xf>
    <xf numFmtId="4" fontId="3" fillId="0" borderId="16" xfId="3" applyNumberFormat="1" applyFont="1" applyBorder="1" applyAlignment="1">
      <alignment vertical="center" wrapText="1"/>
    </xf>
    <xf numFmtId="4" fontId="11" fillId="0" borderId="0" xfId="3" applyNumberFormat="1" applyFont="1" applyAlignment="1">
      <alignment horizontal="center" vertical="center" wrapText="1"/>
    </xf>
    <xf numFmtId="3" fontId="11" fillId="0" borderId="0" xfId="3" applyNumberFormat="1" applyFont="1" applyAlignment="1">
      <alignment vertical="center" wrapText="1"/>
    </xf>
    <xf numFmtId="0" fontId="7" fillId="0" borderId="61" xfId="4" applyFont="1" applyBorder="1" applyAlignment="1">
      <alignment horizontal="center" vertical="center" wrapText="1"/>
    </xf>
    <xf numFmtId="3" fontId="3" fillId="0" borderId="25" xfId="4" applyNumberFormat="1" applyFont="1" applyBorder="1" applyAlignment="1">
      <alignment horizontal="center" vertical="center" wrapText="1"/>
    </xf>
    <xf numFmtId="3" fontId="7" fillId="0" borderId="25" xfId="4" applyNumberFormat="1" applyFont="1" applyBorder="1" applyAlignment="1">
      <alignment horizontal="left" vertical="center" wrapText="1"/>
    </xf>
    <xf numFmtId="3" fontId="3" fillId="0" borderId="25" xfId="4" applyNumberFormat="1" applyFont="1" applyBorder="1" applyAlignment="1" applyProtection="1">
      <alignment horizontal="center" vertical="center" wrapText="1"/>
      <protection locked="0"/>
    </xf>
    <xf numFmtId="43" fontId="3" fillId="0" borderId="19" xfId="4" applyNumberFormat="1" applyFont="1" applyBorder="1" applyAlignment="1">
      <alignment horizontal="right" vertical="center" wrapText="1" indent="1"/>
    </xf>
    <xf numFmtId="3" fontId="12" fillId="5" borderId="0" xfId="4" applyNumberFormat="1" applyFont="1" applyFill="1" applyAlignment="1">
      <alignment vertical="center" wrapText="1"/>
    </xf>
    <xf numFmtId="3" fontId="3" fillId="0" borderId="12" xfId="4" applyNumberFormat="1" applyFont="1" applyBorder="1" applyAlignment="1">
      <alignment horizontal="left" vertical="center" wrapText="1" indent="1"/>
    </xf>
    <xf numFmtId="3" fontId="3" fillId="0" borderId="12" xfId="4" applyNumberFormat="1" applyFont="1" applyBorder="1" applyAlignment="1">
      <alignment horizontal="left" vertical="center" wrapText="1"/>
    </xf>
    <xf numFmtId="3" fontId="7" fillId="0" borderId="12" xfId="4" applyNumberFormat="1" applyFont="1" applyBorder="1" applyAlignment="1">
      <alignment horizontal="center" vertical="center" wrapText="1"/>
    </xf>
    <xf numFmtId="3" fontId="3" fillId="0" borderId="12" xfId="5" applyNumberFormat="1" applyFont="1" applyFill="1" applyBorder="1" applyAlignment="1" applyProtection="1">
      <alignment horizontal="center" vertical="center" wrapText="1"/>
      <protection locked="0"/>
    </xf>
    <xf numFmtId="43" fontId="3" fillId="0" borderId="12" xfId="5" applyFont="1" applyFill="1" applyBorder="1" applyAlignment="1">
      <alignment horizontal="left" vertical="center" wrapText="1"/>
    </xf>
    <xf numFmtId="43" fontId="7" fillId="0" borderId="12" xfId="4" applyNumberFormat="1" applyFont="1" applyBorder="1" applyAlignment="1">
      <alignment horizontal="right" vertical="center" wrapText="1" indent="1"/>
    </xf>
    <xf numFmtId="4" fontId="11" fillId="0" borderId="0" xfId="4" applyNumberFormat="1" applyFont="1" applyAlignment="1">
      <alignment horizontal="right" vertical="center" wrapText="1"/>
    </xf>
    <xf numFmtId="9" fontId="3" fillId="0" borderId="12" xfId="2" applyFont="1" applyFill="1" applyBorder="1" applyAlignment="1" applyProtection="1">
      <alignment horizontal="center" vertical="center" wrapText="1"/>
      <protection locked="0"/>
    </xf>
    <xf numFmtId="43" fontId="3" fillId="0" borderId="12" xfId="4" applyNumberFormat="1" applyFont="1" applyBorder="1" applyAlignment="1">
      <alignment horizontal="right" vertical="center" wrapText="1" indent="1"/>
    </xf>
    <xf numFmtId="43" fontId="13" fillId="0" borderId="53" xfId="5" applyFont="1" applyBorder="1" applyAlignment="1">
      <alignment horizontal="right" vertical="center" wrapText="1"/>
    </xf>
    <xf numFmtId="3" fontId="11" fillId="0" borderId="0" xfId="5" applyNumberFormat="1" applyFont="1" applyAlignment="1">
      <alignment wrapText="1"/>
    </xf>
    <xf numFmtId="43" fontId="11" fillId="0" borderId="0" xfId="5" applyFont="1" applyAlignment="1">
      <alignment wrapText="1"/>
    </xf>
    <xf numFmtId="3" fontId="11" fillId="0" borderId="0" xfId="4" applyNumberFormat="1" applyFont="1" applyAlignment="1">
      <alignment wrapText="1"/>
    </xf>
    <xf numFmtId="43" fontId="3" fillId="0" borderId="0" xfId="5" applyFont="1" applyAlignment="1">
      <alignment wrapText="1"/>
    </xf>
    <xf numFmtId="43" fontId="12" fillId="0" borderId="0" xfId="5" applyFont="1" applyAlignment="1">
      <alignment vertical="center" wrapText="1"/>
    </xf>
    <xf numFmtId="0" fontId="7" fillId="0" borderId="0" xfId="5" applyNumberFormat="1" applyFont="1" applyAlignment="1">
      <alignment vertical="center" wrapText="1"/>
    </xf>
    <xf numFmtId="43" fontId="3" fillId="0" borderId="14" xfId="5" applyFont="1" applyBorder="1" applyAlignment="1">
      <alignment horizontal="center" vertical="center" wrapText="1"/>
    </xf>
    <xf numFmtId="166" fontId="3" fillId="0" borderId="17" xfId="4" applyNumberFormat="1" applyFont="1" applyBorder="1" applyAlignment="1">
      <alignment horizontal="center" vertical="center" wrapText="1"/>
    </xf>
    <xf numFmtId="166" fontId="7" fillId="0" borderId="17" xfId="4" applyNumberFormat="1" applyFont="1" applyBorder="1" applyAlignment="1">
      <alignment horizontal="center" vertical="center" wrapText="1"/>
    </xf>
    <xf numFmtId="168" fontId="3" fillId="0" borderId="14" xfId="3" applyNumberFormat="1" applyFont="1" applyBorder="1" applyAlignment="1" applyProtection="1">
      <alignment horizontal="center" vertical="center" wrapText="1"/>
      <protection locked="0"/>
    </xf>
    <xf numFmtId="168" fontId="7" fillId="3" borderId="49" xfId="4" applyNumberFormat="1" applyFont="1" applyFill="1" applyBorder="1" applyAlignment="1">
      <alignment horizontal="center" vertical="center" wrapText="1"/>
    </xf>
    <xf numFmtId="168" fontId="3" fillId="3" borderId="49" xfId="4" applyNumberFormat="1" applyFont="1" applyFill="1" applyBorder="1" applyAlignment="1">
      <alignment horizontal="center" vertical="center" wrapText="1"/>
    </xf>
    <xf numFmtId="166" fontId="7" fillId="0" borderId="14" xfId="3" applyNumberFormat="1" applyFont="1" applyBorder="1" applyAlignment="1">
      <alignment horizontal="center" vertical="center" wrapText="1"/>
    </xf>
    <xf numFmtId="3" fontId="7" fillId="0" borderId="14" xfId="3" applyNumberFormat="1" applyFont="1" applyBorder="1" applyAlignment="1">
      <alignment horizontal="left" vertical="center" wrapText="1"/>
    </xf>
    <xf numFmtId="0" fontId="3" fillId="0" borderId="14" xfId="3" applyFont="1" applyBorder="1" applyAlignment="1" applyProtection="1">
      <alignment horizontal="center" vertical="center" wrapText="1"/>
      <protection locked="0"/>
    </xf>
    <xf numFmtId="3" fontId="12" fillId="0" borderId="0" xfId="3" applyNumberFormat="1" applyFont="1" applyAlignment="1">
      <alignment vertical="center" wrapText="1"/>
    </xf>
    <xf numFmtId="166" fontId="3" fillId="0" borderId="17" xfId="3" applyNumberFormat="1" applyFont="1" applyBorder="1" applyAlignment="1">
      <alignment horizontal="center" vertical="center" wrapText="1"/>
    </xf>
    <xf numFmtId="3" fontId="3" fillId="3" borderId="14" xfId="3" applyNumberFormat="1" applyFont="1" applyFill="1" applyBorder="1" applyAlignment="1">
      <alignment horizontal="center" vertical="center" wrapText="1"/>
    </xf>
    <xf numFmtId="166" fontId="7" fillId="0" borderId="17" xfId="3" applyNumberFormat="1" applyFont="1" applyBorder="1" applyAlignment="1">
      <alignment horizontal="center" vertical="center" wrapText="1"/>
    </xf>
    <xf numFmtId="43" fontId="3" fillId="0" borderId="26" xfId="5" applyFont="1" applyBorder="1" applyAlignment="1">
      <alignment horizontal="right" vertical="center" wrapText="1"/>
    </xf>
    <xf numFmtId="3" fontId="24" fillId="0" borderId="0" xfId="3" applyNumberFormat="1" applyFont="1" applyAlignment="1">
      <alignment horizontal="center" vertical="center" wrapText="1"/>
    </xf>
    <xf numFmtId="3" fontId="12" fillId="0" borderId="0" xfId="3" applyNumberFormat="1" applyFont="1" applyAlignment="1">
      <alignment horizontal="left" vertical="center" wrapText="1"/>
    </xf>
    <xf numFmtId="3" fontId="12" fillId="0" borderId="0" xfId="3" applyNumberFormat="1" applyFont="1" applyAlignment="1">
      <alignment horizontal="center" vertical="center" wrapText="1"/>
    </xf>
    <xf numFmtId="3" fontId="12" fillId="3" borderId="0" xfId="3" applyNumberFormat="1" applyFont="1" applyFill="1" applyAlignment="1">
      <alignment vertical="center" wrapText="1"/>
    </xf>
    <xf numFmtId="3" fontId="12" fillId="7" borderId="0" xfId="3" applyNumberFormat="1" applyFont="1" applyFill="1" applyAlignment="1">
      <alignment vertical="center" wrapText="1"/>
    </xf>
    <xf numFmtId="43" fontId="0" fillId="0" borderId="0" xfId="5" applyFont="1" applyAlignment="1">
      <alignment wrapText="1"/>
    </xf>
    <xf numFmtId="0" fontId="0" fillId="0" borderId="0" xfId="5" applyNumberFormat="1" applyFont="1" applyAlignment="1">
      <alignment wrapText="1"/>
    </xf>
    <xf numFmtId="3" fontId="2" fillId="0" borderId="0" xfId="4" applyNumberFormat="1" applyAlignment="1">
      <alignment wrapText="1"/>
    </xf>
    <xf numFmtId="0" fontId="3" fillId="0" borderId="0" xfId="5" applyNumberFormat="1" applyFont="1" applyAlignment="1">
      <alignment wrapText="1"/>
    </xf>
    <xf numFmtId="3" fontId="16" fillId="6" borderId="10" xfId="4" applyNumberFormat="1" applyFont="1" applyFill="1" applyBorder="1" applyAlignment="1">
      <alignment horizontal="centerContinuous" vertical="center" wrapText="1"/>
    </xf>
    <xf numFmtId="3" fontId="16" fillId="6" borderId="10" xfId="4" applyNumberFormat="1" applyFont="1" applyFill="1" applyBorder="1" applyAlignment="1">
      <alignment horizontal="left" vertical="center" wrapText="1"/>
    </xf>
    <xf numFmtId="3" fontId="16" fillId="6" borderId="11" xfId="4" applyNumberFormat="1" applyFont="1" applyFill="1" applyBorder="1" applyAlignment="1">
      <alignment horizontal="left" vertical="center" wrapText="1"/>
    </xf>
    <xf numFmtId="3" fontId="11" fillId="3" borderId="0" xfId="4" applyNumberFormat="1" applyFont="1" applyFill="1" applyAlignment="1">
      <alignment horizontal="center" vertical="center" wrapText="1"/>
    </xf>
    <xf numFmtId="166" fontId="7" fillId="0" borderId="14" xfId="4" quotePrefix="1" applyNumberFormat="1" applyFont="1" applyBorder="1" applyAlignment="1">
      <alignment horizontal="left" vertical="center" wrapText="1" indent="1"/>
    </xf>
    <xf numFmtId="43" fontId="3" fillId="3" borderId="14" xfId="5" applyFont="1" applyFill="1" applyBorder="1" applyAlignment="1">
      <alignment horizontal="right" vertical="center" wrapText="1" indent="1"/>
    </xf>
    <xf numFmtId="166" fontId="3" fillId="0" borderId="14" xfId="4" quotePrefix="1" applyNumberFormat="1" applyFont="1" applyBorder="1" applyAlignment="1">
      <alignment horizontal="left" vertical="center" wrapText="1" indent="1"/>
    </xf>
    <xf numFmtId="0" fontId="3" fillId="0" borderId="14" xfId="4" applyFont="1" applyBorder="1" applyAlignment="1">
      <alignment horizontal="center" vertical="center" wrapText="1"/>
    </xf>
    <xf numFmtId="43" fontId="3" fillId="0" borderId="14" xfId="6" applyFont="1" applyBorder="1" applyAlignment="1">
      <alignment vertical="center" wrapText="1"/>
    </xf>
    <xf numFmtId="0" fontId="19" fillId="0" borderId="14" xfId="7" applyFont="1" applyBorder="1" applyAlignment="1">
      <alignment horizontal="center" vertical="center"/>
    </xf>
    <xf numFmtId="0" fontId="19" fillId="0" borderId="14" xfId="7" applyFont="1" applyBorder="1" applyAlignment="1">
      <alignment horizontal="left" vertical="center" wrapText="1"/>
    </xf>
    <xf numFmtId="168" fontId="7" fillId="0" borderId="14" xfId="4" applyNumberFormat="1" applyFont="1" applyBorder="1" applyAlignment="1">
      <alignment horizontal="left" vertical="center" wrapText="1" indent="1"/>
    </xf>
    <xf numFmtId="43" fontId="3" fillId="0" borderId="14" xfId="6" applyFont="1" applyBorder="1" applyAlignment="1">
      <alignment horizontal="left" vertical="center" wrapText="1"/>
    </xf>
    <xf numFmtId="168" fontId="3" fillId="0" borderId="14" xfId="4" applyNumberFormat="1" applyFont="1" applyBorder="1" applyAlignment="1">
      <alignment horizontal="left" vertical="center" wrapText="1" indent="1"/>
    </xf>
    <xf numFmtId="3" fontId="13" fillId="0" borderId="12" xfId="4" applyNumberFormat="1" applyFont="1" applyBorder="1" applyAlignment="1">
      <alignment horizontal="left" vertical="center" wrapText="1"/>
    </xf>
    <xf numFmtId="43" fontId="13" fillId="3" borderId="12" xfId="5" applyFont="1" applyFill="1" applyBorder="1" applyAlignment="1">
      <alignment horizontal="right" vertical="center" wrapText="1" indent="1"/>
    </xf>
    <xf numFmtId="43" fontId="25" fillId="0" borderId="0" xfId="5" applyFont="1" applyAlignment="1">
      <alignment vertical="center" wrapText="1"/>
    </xf>
    <xf numFmtId="43" fontId="26" fillId="0" borderId="0" xfId="5" applyFont="1" applyAlignment="1">
      <alignment vertical="center" wrapText="1"/>
    </xf>
    <xf numFmtId="168" fontId="3" fillId="0" borderId="14" xfId="0" applyNumberFormat="1" applyFont="1" applyBorder="1" applyAlignment="1">
      <alignment horizontal="center" vertical="center" wrapText="1"/>
    </xf>
    <xf numFmtId="43" fontId="27" fillId="0" borderId="0" xfId="5" applyFont="1" applyAlignment="1">
      <alignment wrapText="1"/>
    </xf>
    <xf numFmtId="0" fontId="19" fillId="0" borderId="14" xfId="4" applyFont="1" applyBorder="1" applyAlignment="1" applyProtection="1">
      <alignment horizontal="center" vertical="center" wrapText="1"/>
      <protection locked="0"/>
    </xf>
    <xf numFmtId="43" fontId="13" fillId="0" borderId="12" xfId="5" applyFont="1" applyFill="1" applyBorder="1" applyAlignment="1">
      <alignment horizontal="right" vertical="center" wrapText="1"/>
    </xf>
    <xf numFmtId="3" fontId="4" fillId="2" borderId="1"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3" fontId="10" fillId="6" borderId="9" xfId="0" applyNumberFormat="1" applyFont="1" applyFill="1" applyBorder="1" applyAlignment="1">
      <alignment horizontal="left" vertical="center" wrapText="1"/>
    </xf>
    <xf numFmtId="0" fontId="7" fillId="2" borderId="4" xfId="0" applyFont="1" applyFill="1" applyBorder="1" applyAlignment="1">
      <alignment horizontal="center" vertical="center"/>
    </xf>
    <xf numFmtId="43" fontId="7" fillId="2" borderId="5" xfId="1" applyFont="1" applyFill="1" applyBorder="1" applyAlignment="1">
      <alignment horizontal="center" vertical="center"/>
    </xf>
    <xf numFmtId="0" fontId="7" fillId="0" borderId="62" xfId="0" applyFont="1" applyBorder="1" applyAlignment="1">
      <alignment horizontal="center" vertical="center"/>
    </xf>
    <xf numFmtId="0" fontId="7" fillId="0" borderId="63" xfId="0" applyFont="1" applyBorder="1" applyAlignment="1">
      <alignment horizontal="center" vertical="center"/>
    </xf>
    <xf numFmtId="0" fontId="3" fillId="0" borderId="64" xfId="0" applyFont="1" applyBorder="1" applyAlignment="1">
      <alignment horizontal="center" vertical="center"/>
    </xf>
    <xf numFmtId="43" fontId="7" fillId="0" borderId="65" xfId="1" applyFont="1" applyBorder="1" applyAlignment="1">
      <alignment horizontal="center" vertical="center" wrapText="1"/>
    </xf>
    <xf numFmtId="0" fontId="3" fillId="0" borderId="42" xfId="0" applyFont="1" applyBorder="1" applyAlignment="1">
      <alignment horizontal="center" vertical="center"/>
    </xf>
    <xf numFmtId="43" fontId="3" fillId="0" borderId="66" xfId="1" applyFont="1" applyBorder="1" applyAlignment="1">
      <alignment horizontal="right" vertical="center"/>
    </xf>
    <xf numFmtId="0" fontId="6" fillId="2" borderId="1"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3" fontId="6" fillId="2" borderId="4" xfId="0" applyNumberFormat="1" applyFont="1" applyFill="1" applyBorder="1" applyAlignment="1">
      <alignment horizontal="center" wrapText="1"/>
    </xf>
    <xf numFmtId="3" fontId="6" fillId="2" borderId="0" xfId="0" applyNumberFormat="1" applyFont="1" applyFill="1" applyAlignment="1">
      <alignment horizontal="center" wrapText="1"/>
    </xf>
    <xf numFmtId="3" fontId="6" fillId="2" borderId="5" xfId="0" applyNumberFormat="1" applyFont="1" applyFill="1" applyBorder="1" applyAlignment="1">
      <alignment horizontal="center" wrapText="1"/>
    </xf>
    <xf numFmtId="0" fontId="28" fillId="2" borderId="4" xfId="0" applyFont="1" applyFill="1" applyBorder="1" applyAlignment="1">
      <alignment horizontal="center" vertical="center"/>
    </xf>
    <xf numFmtId="0" fontId="28" fillId="2" borderId="0" xfId="0" applyFont="1" applyFill="1" applyAlignment="1">
      <alignment horizontal="center" vertical="center"/>
    </xf>
    <xf numFmtId="0" fontId="28"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43" fontId="7" fillId="2" borderId="7" xfId="1" applyFont="1" applyFill="1" applyBorder="1" applyAlignment="1">
      <alignment horizontal="center" vertical="center"/>
    </xf>
    <xf numFmtId="43" fontId="7" fillId="2" borderId="8" xfId="1" applyFont="1" applyFill="1" applyBorder="1" applyAlignment="1">
      <alignment horizontal="center" vertical="center"/>
    </xf>
    <xf numFmtId="0" fontId="3" fillId="0" borderId="67" xfId="0" applyFont="1" applyBorder="1" applyAlignment="1">
      <alignment horizontal="center" vertical="center"/>
    </xf>
    <xf numFmtId="0" fontId="3" fillId="0" borderId="7" xfId="0" applyFont="1" applyBorder="1" applyAlignment="1">
      <alignment horizontal="left" vertical="center" indent="1"/>
    </xf>
    <xf numFmtId="0" fontId="3" fillId="0" borderId="7" xfId="0" applyFont="1" applyBorder="1" applyAlignment="1">
      <alignment horizontal="center" vertical="center"/>
    </xf>
    <xf numFmtId="3" fontId="3" fillId="0" borderId="7" xfId="0" applyNumberFormat="1" applyFont="1" applyBorder="1" applyAlignment="1">
      <alignment horizontal="center" vertical="center"/>
    </xf>
    <xf numFmtId="43" fontId="3" fillId="0" borderId="8" xfId="1" applyFont="1" applyBorder="1" applyAlignment="1">
      <alignment horizontal="center" vertical="center"/>
    </xf>
    <xf numFmtId="43" fontId="3" fillId="0" borderId="37" xfId="1" applyFont="1" applyBorder="1" applyAlignment="1">
      <alignment horizontal="center" vertical="center"/>
    </xf>
    <xf numFmtId="43" fontId="3" fillId="0" borderId="68" xfId="1" applyFont="1" applyBorder="1" applyAlignment="1">
      <alignment horizontal="right" vertical="center"/>
    </xf>
    <xf numFmtId="0" fontId="7" fillId="0" borderId="69" xfId="0" applyFont="1" applyBorder="1" applyAlignment="1">
      <alignment horizontal="center" vertical="center"/>
    </xf>
    <xf numFmtId="0" fontId="7" fillId="0" borderId="10" xfId="0" applyFont="1" applyBorder="1" applyAlignment="1">
      <alignment horizontal="left" vertical="center" indent="1"/>
    </xf>
    <xf numFmtId="0" fontId="7" fillId="0" borderId="10" xfId="0" applyFont="1" applyBorder="1" applyAlignment="1">
      <alignment horizontal="center" vertical="center"/>
    </xf>
    <xf numFmtId="43" fontId="7" fillId="0" borderId="11" xfId="1" applyFont="1" applyBorder="1" applyAlignment="1">
      <alignment horizontal="center" vertical="center"/>
    </xf>
    <xf numFmtId="43" fontId="7" fillId="0" borderId="39" xfId="1" applyFont="1" applyBorder="1" applyAlignment="1">
      <alignment horizontal="right" vertical="center"/>
    </xf>
    <xf numFmtId="0" fontId="3" fillId="0" borderId="70" xfId="0" applyFont="1" applyBorder="1" applyAlignment="1">
      <alignment horizontal="center" vertical="center"/>
    </xf>
    <xf numFmtId="0" fontId="3" fillId="0" borderId="2" xfId="0" applyFont="1" applyBorder="1" applyAlignment="1">
      <alignment horizontal="left" vertical="center" indent="1"/>
    </xf>
    <xf numFmtId="0" fontId="3" fillId="0" borderId="2" xfId="0" applyFont="1" applyBorder="1" applyAlignment="1">
      <alignment horizontal="center" vertical="center"/>
    </xf>
    <xf numFmtId="43" fontId="3" fillId="0" borderId="2" xfId="1" applyFont="1" applyBorder="1" applyAlignment="1">
      <alignment horizontal="left" vertical="center"/>
    </xf>
    <xf numFmtId="43" fontId="3" fillId="0" borderId="71" xfId="1" applyFont="1" applyBorder="1" applyAlignment="1">
      <alignment horizontal="right" vertical="center"/>
    </xf>
    <xf numFmtId="3" fontId="7" fillId="6" borderId="9" xfId="0" applyNumberFormat="1" applyFont="1" applyFill="1" applyBorder="1" applyAlignment="1">
      <alignment vertical="center"/>
    </xf>
    <xf numFmtId="3" fontId="16" fillId="6" borderId="10" xfId="0" applyNumberFormat="1" applyFont="1" applyFill="1" applyBorder="1" applyAlignment="1">
      <alignment horizontal="centerContinuous" vertical="center" wrapText="1"/>
    </xf>
    <xf numFmtId="3" fontId="16" fillId="6" borderId="10" xfId="0" applyNumberFormat="1" applyFont="1" applyFill="1" applyBorder="1" applyAlignment="1">
      <alignment horizontal="left" vertical="center" wrapText="1"/>
    </xf>
    <xf numFmtId="3" fontId="16" fillId="6" borderId="11" xfId="0" applyNumberFormat="1" applyFont="1" applyFill="1" applyBorder="1" applyAlignment="1">
      <alignment horizontal="left" vertical="center" wrapText="1"/>
    </xf>
    <xf numFmtId="3" fontId="7" fillId="0" borderId="36" xfId="0" applyNumberFormat="1" applyFont="1" applyBorder="1" applyAlignment="1">
      <alignment horizontal="center" vertical="center" wrapText="1"/>
    </xf>
    <xf numFmtId="3" fontId="7" fillId="0" borderId="19" xfId="0" applyNumberFormat="1" applyFont="1" applyBorder="1" applyAlignment="1">
      <alignment horizontal="center" vertical="center" wrapText="1"/>
    </xf>
    <xf numFmtId="43" fontId="7" fillId="0" borderId="13" xfId="1" applyFont="1" applyBorder="1" applyAlignment="1">
      <alignment horizontal="center" vertical="center" wrapText="1"/>
    </xf>
    <xf numFmtId="43" fontId="7" fillId="0" borderId="37" xfId="1" applyFont="1" applyBorder="1" applyAlignment="1">
      <alignment horizontal="center" vertical="center" wrapText="1"/>
    </xf>
    <xf numFmtId="3" fontId="7" fillId="0" borderId="38" xfId="0" applyNumberFormat="1" applyFont="1" applyBorder="1" applyAlignment="1">
      <alignment horizontal="center" vertical="center" wrapText="1"/>
    </xf>
    <xf numFmtId="43" fontId="7" fillId="0" borderId="39" xfId="1" applyFont="1" applyBorder="1" applyAlignment="1">
      <alignment horizontal="center" vertical="center" wrapText="1"/>
    </xf>
    <xf numFmtId="166" fontId="7" fillId="0" borderId="72" xfId="0" quotePrefix="1" applyNumberFormat="1" applyFont="1" applyBorder="1" applyAlignment="1">
      <alignment horizontal="center" vertical="center" wrapText="1"/>
    </xf>
    <xf numFmtId="3" fontId="7" fillId="0" borderId="19" xfId="0" applyNumberFormat="1" applyFont="1" applyBorder="1" applyAlignment="1">
      <alignment horizontal="center" vertical="center" wrapText="1"/>
    </xf>
    <xf numFmtId="3" fontId="17" fillId="0" borderId="19" xfId="0" applyNumberFormat="1" applyFont="1" applyBorder="1" applyAlignment="1">
      <alignment horizontal="left" vertical="center" wrapText="1"/>
    </xf>
    <xf numFmtId="3" fontId="3" fillId="0" borderId="33" xfId="0" applyNumberFormat="1" applyFont="1" applyBorder="1" applyAlignment="1">
      <alignment vertical="center" wrapText="1"/>
    </xf>
    <xf numFmtId="3" fontId="11" fillId="0" borderId="73" xfId="0" applyNumberFormat="1" applyFont="1" applyBorder="1" applyAlignment="1">
      <alignment horizontal="center" vertical="center" wrapText="1"/>
    </xf>
    <xf numFmtId="166" fontId="3" fillId="0" borderId="49" xfId="0" applyNumberFormat="1" applyFont="1" applyBorder="1" applyAlignment="1">
      <alignment horizontal="center" vertical="center" wrapText="1"/>
    </xf>
    <xf numFmtId="4" fontId="3" fillId="0" borderId="14" xfId="0" applyNumberFormat="1" applyFont="1" applyBorder="1" applyAlignment="1">
      <alignment vertical="center" wrapText="1"/>
    </xf>
    <xf numFmtId="4" fontId="3" fillId="0" borderId="33" xfId="0" applyNumberFormat="1" applyFont="1" applyBorder="1" applyAlignment="1">
      <alignment vertical="center" wrapText="1"/>
    </xf>
    <xf numFmtId="4" fontId="11" fillId="0" borderId="15" xfId="0" applyNumberFormat="1" applyFont="1" applyBorder="1" applyAlignment="1">
      <alignment horizontal="center" vertical="center" wrapText="1"/>
    </xf>
    <xf numFmtId="4" fontId="11" fillId="0" borderId="0" xfId="0" applyNumberFormat="1" applyFont="1" applyAlignment="1">
      <alignment horizontal="center" vertical="center" wrapText="1"/>
    </xf>
    <xf numFmtId="166" fontId="7" fillId="0" borderId="49" xfId="0" applyNumberFormat="1" applyFont="1" applyBorder="1" applyAlignment="1">
      <alignment horizontal="center" vertical="center" wrapText="1"/>
    </xf>
    <xf numFmtId="3" fontId="13" fillId="0" borderId="43" xfId="0" applyNumberFormat="1" applyFont="1" applyBorder="1" applyAlignment="1">
      <alignment horizontal="left" vertical="center" wrapText="1"/>
    </xf>
    <xf numFmtId="3" fontId="13" fillId="0" borderId="50" xfId="0" applyNumberFormat="1" applyFont="1" applyBorder="1" applyAlignment="1">
      <alignment horizontal="left" vertical="center" wrapText="1"/>
    </xf>
    <xf numFmtId="3" fontId="13" fillId="0" borderId="51" xfId="0" applyNumberFormat="1" applyFont="1" applyBorder="1" applyAlignment="1">
      <alignment horizontal="left" vertical="center" wrapText="1"/>
    </xf>
    <xf numFmtId="3" fontId="13" fillId="0" borderId="52" xfId="0" applyNumberFormat="1" applyFont="1" applyBorder="1" applyAlignment="1">
      <alignment horizontal="left" vertical="center" wrapText="1"/>
    </xf>
    <xf numFmtId="43" fontId="13" fillId="0" borderId="44" xfId="1" applyFont="1" applyBorder="1" applyAlignment="1">
      <alignment horizontal="right" vertical="center" wrapText="1"/>
    </xf>
    <xf numFmtId="3" fontId="12" fillId="0" borderId="0" xfId="1" applyNumberFormat="1" applyFont="1" applyAlignment="1">
      <alignment wrapText="1"/>
    </xf>
    <xf numFmtId="3" fontId="3" fillId="0" borderId="0" xfId="0" applyNumberFormat="1" applyFont="1" applyAlignment="1">
      <alignment horizontal="center" vertical="center" wrapText="1"/>
    </xf>
    <xf numFmtId="43" fontId="3" fillId="0" borderId="0" xfId="1" applyFont="1" applyAlignment="1">
      <alignment horizontal="right" vertical="center" wrapText="1"/>
    </xf>
    <xf numFmtId="3" fontId="3" fillId="0" borderId="0" xfId="0" applyNumberFormat="1" applyFont="1" applyAlignment="1">
      <alignment wrapText="1"/>
    </xf>
    <xf numFmtId="2" fontId="7" fillId="0" borderId="0" xfId="0" quotePrefix="1" applyNumberFormat="1" applyFont="1" applyAlignment="1">
      <alignment horizontal="center" vertical="center" wrapText="1"/>
    </xf>
    <xf numFmtId="3" fontId="13" fillId="0" borderId="0" xfId="0" applyNumberFormat="1" applyFont="1" applyAlignment="1">
      <alignment horizontal="left" vertical="center" wrapText="1"/>
    </xf>
    <xf numFmtId="3" fontId="3" fillId="0" borderId="0" xfId="0" applyNumberFormat="1" applyFont="1" applyAlignment="1">
      <alignment horizontal="center" wrapText="1"/>
    </xf>
    <xf numFmtId="43" fontId="3" fillId="0" borderId="0" xfId="1" applyFont="1" applyAlignment="1">
      <alignment horizontal="right" wrapText="1"/>
    </xf>
    <xf numFmtId="0" fontId="7" fillId="0" borderId="13" xfId="1" applyNumberFormat="1" applyFont="1" applyBorder="1" applyAlignment="1">
      <alignment horizontal="center" vertical="center" wrapText="1"/>
    </xf>
    <xf numFmtId="43" fontId="7" fillId="0" borderId="74" xfId="1" applyFont="1" applyBorder="1" applyAlignment="1">
      <alignment horizontal="center" vertical="center" wrapText="1"/>
    </xf>
    <xf numFmtId="3" fontId="7" fillId="0" borderId="0" xfId="0" applyNumberFormat="1" applyFont="1" applyAlignment="1">
      <alignment vertical="center" wrapText="1"/>
    </xf>
    <xf numFmtId="0" fontId="7" fillId="0" borderId="12" xfId="1" applyNumberFormat="1" applyFont="1" applyBorder="1" applyAlignment="1">
      <alignment horizontal="center" vertical="center" wrapText="1"/>
    </xf>
    <xf numFmtId="3" fontId="7" fillId="0" borderId="46" xfId="0" applyNumberFormat="1" applyFont="1" applyBorder="1" applyAlignment="1">
      <alignment vertical="center" wrapText="1"/>
    </xf>
    <xf numFmtId="3" fontId="7" fillId="0" borderId="75" xfId="0" applyNumberFormat="1" applyFont="1" applyBorder="1" applyAlignment="1">
      <alignment vertical="center" wrapText="1"/>
    </xf>
    <xf numFmtId="3" fontId="13" fillId="0" borderId="47" xfId="0" applyNumberFormat="1" applyFont="1" applyBorder="1" applyAlignment="1">
      <alignment horizontal="center" vertical="center" wrapText="1"/>
    </xf>
    <xf numFmtId="3" fontId="3" fillId="3" borderId="14" xfId="3" applyNumberFormat="1" applyFont="1" applyFill="1" applyBorder="1" applyAlignment="1">
      <alignment horizontal="left" vertical="center" wrapText="1" indent="1"/>
    </xf>
    <xf numFmtId="43" fontId="3" fillId="0" borderId="14" xfId="3" applyNumberFormat="1" applyFont="1" applyBorder="1" applyAlignment="1">
      <alignment horizontal="right" vertical="center" wrapText="1" indent="1"/>
    </xf>
    <xf numFmtId="3" fontId="11" fillId="3" borderId="0" xfId="3" applyNumberFormat="1" applyFont="1" applyFill="1" applyAlignment="1">
      <alignment vertical="center" wrapText="1"/>
    </xf>
    <xf numFmtId="3" fontId="7" fillId="3" borderId="0" xfId="3" applyNumberFormat="1" applyFont="1" applyFill="1" applyAlignment="1">
      <alignment vertical="center" wrapText="1"/>
    </xf>
    <xf numFmtId="0" fontId="7" fillId="0" borderId="49" xfId="0" applyFont="1" applyBorder="1" applyAlignment="1">
      <alignment horizontal="center" vertical="center" wrapText="1"/>
    </xf>
    <xf numFmtId="0" fontId="17" fillId="0" borderId="14" xfId="0" applyFont="1" applyBorder="1" applyAlignment="1">
      <alignment vertical="center"/>
    </xf>
    <xf numFmtId="43" fontId="3" fillId="0" borderId="26" xfId="1" applyFont="1" applyBorder="1" applyAlignment="1">
      <alignment horizontal="right" vertical="center" wrapText="1"/>
    </xf>
    <xf numFmtId="3" fontId="3" fillId="2" borderId="14" xfId="3" applyNumberFormat="1" applyFont="1" applyFill="1" applyBorder="1" applyAlignment="1" applyProtection="1">
      <alignment horizontal="center" vertical="center" wrapText="1"/>
      <protection locked="0"/>
    </xf>
    <xf numFmtId="4" fontId="11" fillId="3" borderId="0" xfId="3" applyNumberFormat="1" applyFont="1" applyFill="1" applyAlignment="1">
      <alignment vertical="center" wrapText="1"/>
    </xf>
    <xf numFmtId="4" fontId="3" fillId="3" borderId="0" xfId="3" applyNumberFormat="1" applyFont="1" applyFill="1" applyAlignment="1">
      <alignment horizontal="center" vertical="center" wrapText="1"/>
    </xf>
    <xf numFmtId="3" fontId="2" fillId="3" borderId="0" xfId="3" applyNumberFormat="1" applyFill="1" applyAlignment="1">
      <alignment vertical="center" wrapText="1"/>
    </xf>
    <xf numFmtId="3" fontId="2" fillId="3" borderId="0" xfId="3" applyNumberFormat="1" applyFill="1" applyAlignment="1">
      <alignment horizontal="center" vertical="center"/>
    </xf>
    <xf numFmtId="3" fontId="2" fillId="3" borderId="0" xfId="3" applyNumberFormat="1" applyFill="1" applyAlignment="1">
      <alignment vertical="center"/>
    </xf>
    <xf numFmtId="0" fontId="3" fillId="0" borderId="0" xfId="3" applyFont="1" applyAlignment="1">
      <alignment vertical="center"/>
    </xf>
    <xf numFmtId="3" fontId="11" fillId="0" borderId="0" xfId="1" applyNumberFormat="1" applyFont="1" applyAlignment="1">
      <alignment wrapText="1"/>
    </xf>
    <xf numFmtId="0" fontId="3" fillId="0" borderId="0" xfId="1" applyNumberFormat="1" applyFont="1" applyAlignment="1">
      <alignment horizontal="center" vertical="center" wrapText="1"/>
    </xf>
    <xf numFmtId="0" fontId="3" fillId="0" borderId="0" xfId="1" applyNumberFormat="1" applyFont="1" applyAlignment="1">
      <alignment horizontal="center" wrapText="1"/>
    </xf>
    <xf numFmtId="0" fontId="12" fillId="0" borderId="0" xfId="1" applyNumberFormat="1" applyFont="1" applyAlignment="1">
      <alignment vertical="center" wrapText="1"/>
    </xf>
    <xf numFmtId="3" fontId="7" fillId="0" borderId="76" xfId="0" applyNumberFormat="1" applyFont="1" applyBorder="1" applyAlignment="1">
      <alignment horizontal="center" vertical="center" wrapText="1"/>
    </xf>
    <xf numFmtId="0" fontId="7" fillId="0" borderId="12" xfId="0" applyFont="1" applyBorder="1" applyAlignment="1">
      <alignment horizontal="center" vertical="center" wrapText="1"/>
    </xf>
    <xf numFmtId="43" fontId="7" fillId="0" borderId="0" xfId="1" applyFont="1" applyAlignment="1">
      <alignment vertical="center" wrapText="1"/>
    </xf>
    <xf numFmtId="0" fontId="7" fillId="0" borderId="0" xfId="1" applyNumberFormat="1" applyFont="1" applyAlignment="1">
      <alignment vertical="center" wrapText="1"/>
    </xf>
    <xf numFmtId="166" fontId="7" fillId="0" borderId="66" xfId="0" applyNumberFormat="1" applyFont="1" applyBorder="1" applyAlignment="1">
      <alignment horizontal="center" vertical="center" wrapText="1"/>
    </xf>
    <xf numFmtId="43" fontId="3" fillId="0" borderId="26" xfId="1" applyFont="1" applyBorder="1" applyAlignment="1">
      <alignment horizontal="center" vertical="center" wrapText="1"/>
    </xf>
    <xf numFmtId="166" fontId="3" fillId="0" borderId="66" xfId="0" applyNumberFormat="1" applyFont="1" applyBorder="1" applyAlignment="1">
      <alignment horizontal="center" vertical="center" wrapText="1"/>
    </xf>
    <xf numFmtId="4" fontId="12" fillId="0" borderId="0" xfId="0" applyNumberFormat="1" applyFont="1" applyAlignment="1">
      <alignment vertical="center" wrapText="1"/>
    </xf>
    <xf numFmtId="43" fontId="3" fillId="3" borderId="14" xfId="1" applyFont="1" applyFill="1" applyBorder="1" applyAlignment="1">
      <alignment horizontal="left" vertical="center" wrapText="1"/>
    </xf>
    <xf numFmtId="43" fontId="3" fillId="3" borderId="26" xfId="1" applyFont="1" applyFill="1" applyBorder="1" applyAlignment="1">
      <alignment horizontal="right" vertical="center" wrapText="1"/>
    </xf>
    <xf numFmtId="166" fontId="3" fillId="0" borderId="77" xfId="0" applyNumberFormat="1" applyFont="1" applyBorder="1" applyAlignment="1">
      <alignment horizontal="center" vertical="center" wrapText="1"/>
    </xf>
    <xf numFmtId="43" fontId="0" fillId="0" borderId="0" xfId="1" applyFont="1" applyAlignment="1">
      <alignment wrapText="1"/>
    </xf>
    <xf numFmtId="0" fontId="0" fillId="0" borderId="0" xfId="1" applyNumberFormat="1" applyFont="1" applyAlignment="1">
      <alignment wrapText="1"/>
    </xf>
    <xf numFmtId="3" fontId="0" fillId="0" borderId="0" xfId="0" applyNumberFormat="1" applyAlignment="1">
      <alignment wrapText="1"/>
    </xf>
    <xf numFmtId="0" fontId="3" fillId="0" borderId="0" xfId="0" applyFont="1" applyAlignment="1">
      <alignment horizontal="center" wrapText="1"/>
    </xf>
    <xf numFmtId="43" fontId="3" fillId="0" borderId="0" xfId="1" applyFont="1" applyAlignment="1">
      <alignment wrapText="1"/>
    </xf>
    <xf numFmtId="0" fontId="3" fillId="0" borderId="0" xfId="1" applyNumberFormat="1" applyFont="1" applyAlignment="1">
      <alignment wrapText="1"/>
    </xf>
    <xf numFmtId="3" fontId="25" fillId="0" borderId="0" xfId="0" applyNumberFormat="1" applyFont="1" applyAlignment="1">
      <alignment vertical="center" wrapText="1"/>
    </xf>
    <xf numFmtId="3" fontId="26" fillId="0" borderId="0" xfId="0" applyNumberFormat="1" applyFont="1" applyAlignment="1">
      <alignment vertical="center" wrapText="1"/>
    </xf>
    <xf numFmtId="166" fontId="3" fillId="0" borderId="14" xfId="3" applyNumberFormat="1" applyFont="1" applyBorder="1" applyAlignment="1">
      <alignment horizontal="center" vertical="center" wrapText="1"/>
    </xf>
    <xf numFmtId="3" fontId="25" fillId="0" borderId="0" xfId="3" applyNumberFormat="1" applyFont="1" applyAlignment="1">
      <alignment vertical="center" wrapText="1"/>
    </xf>
    <xf numFmtId="2" fontId="7" fillId="0" borderId="43" xfId="0" quotePrefix="1" applyNumberFormat="1" applyFont="1" applyBorder="1" applyAlignment="1">
      <alignment horizontal="center" vertical="center" wrapText="1"/>
    </xf>
    <xf numFmtId="3" fontId="27" fillId="0" borderId="0" xfId="0" applyNumberFormat="1" applyFont="1" applyAlignment="1">
      <alignment wrapText="1"/>
    </xf>
    <xf numFmtId="0" fontId="3" fillId="0" borderId="0" xfId="0" applyFont="1" applyAlignment="1">
      <alignment horizontal="center" vertical="center" wrapText="1"/>
    </xf>
    <xf numFmtId="0" fontId="6" fillId="2" borderId="0" xfId="0" applyFont="1" applyFill="1" applyAlignment="1">
      <alignment horizont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168" fontId="7" fillId="0" borderId="14" xfId="3" applyNumberFormat="1" applyFont="1" applyBorder="1" applyAlignment="1">
      <alignment horizontal="left" vertical="center" wrapText="1" indent="1"/>
    </xf>
    <xf numFmtId="4" fontId="3" fillId="0" borderId="0" xfId="3" applyNumberFormat="1" applyFont="1" applyAlignment="1">
      <alignment horizontal="center" vertical="center" wrapText="1"/>
    </xf>
    <xf numFmtId="3" fontId="2" fillId="0" borderId="0" xfId="3" applyNumberFormat="1" applyAlignment="1">
      <alignment vertical="center" wrapText="1"/>
    </xf>
    <xf numFmtId="3" fontId="2" fillId="0" borderId="0" xfId="3" applyNumberFormat="1" applyAlignment="1">
      <alignment horizontal="center" vertical="center"/>
    </xf>
    <xf numFmtId="3" fontId="2" fillId="0" borderId="0" xfId="3" applyNumberFormat="1" applyAlignment="1">
      <alignment vertical="center"/>
    </xf>
    <xf numFmtId="0" fontId="3" fillId="0" borderId="0" xfId="3" applyFont="1" applyAlignment="1">
      <alignment vertical="center" wrapText="1"/>
    </xf>
    <xf numFmtId="3" fontId="3" fillId="3" borderId="14" xfId="3" applyNumberFormat="1" applyFont="1" applyFill="1" applyBorder="1" applyAlignment="1" applyProtection="1">
      <alignment horizontal="center" vertical="center" wrapText="1"/>
      <protection locked="0"/>
    </xf>
    <xf numFmtId="3" fontId="30" fillId="3" borderId="0" xfId="3" applyNumberFormat="1" applyFont="1" applyFill="1" applyAlignment="1">
      <alignment vertical="center" wrapText="1"/>
    </xf>
    <xf numFmtId="3" fontId="31" fillId="3" borderId="0" xfId="3" applyNumberFormat="1" applyFont="1" applyFill="1" applyAlignment="1">
      <alignment vertical="center" wrapText="1"/>
    </xf>
    <xf numFmtId="49" fontId="17" fillId="0" borderId="14" xfId="0" applyNumberFormat="1" applyFont="1" applyBorder="1" applyAlignment="1">
      <alignment horizontal="left" vertical="center" wrapText="1"/>
    </xf>
    <xf numFmtId="3" fontId="3" fillId="3" borderId="14" xfId="3" applyNumberFormat="1" applyFont="1" applyFill="1" applyBorder="1" applyAlignment="1">
      <alignment horizontal="left" vertical="center" wrapText="1"/>
    </xf>
    <xf numFmtId="3" fontId="3" fillId="3" borderId="14" xfId="0" applyNumberFormat="1" applyFont="1" applyFill="1" applyBorder="1" applyAlignment="1">
      <alignment horizontal="left" vertical="center" wrapText="1"/>
    </xf>
    <xf numFmtId="0" fontId="6" fillId="2" borderId="54" xfId="0" applyFont="1" applyFill="1" applyBorder="1" applyAlignment="1">
      <alignment horizontal="center"/>
    </xf>
    <xf numFmtId="0" fontId="6" fillId="2" borderId="35" xfId="0" applyFont="1" applyFill="1" applyBorder="1" applyAlignment="1">
      <alignment horizontal="center"/>
    </xf>
    <xf numFmtId="0" fontId="6" fillId="2" borderId="55" xfId="0" applyFont="1" applyFill="1" applyBorder="1" applyAlignment="1">
      <alignment horizontal="center"/>
    </xf>
    <xf numFmtId="3" fontId="6" fillId="2" borderId="56" xfId="0" applyNumberFormat="1" applyFont="1" applyFill="1" applyBorder="1" applyAlignment="1">
      <alignment horizontal="center" wrapText="1"/>
    </xf>
    <xf numFmtId="3" fontId="6" fillId="2" borderId="57" xfId="0" applyNumberFormat="1" applyFont="1" applyFill="1" applyBorder="1" applyAlignment="1">
      <alignment horizontal="center" wrapText="1"/>
    </xf>
    <xf numFmtId="0" fontId="28" fillId="2" borderId="56" xfId="0" applyFont="1" applyFill="1" applyBorder="1" applyAlignment="1">
      <alignment horizontal="center" vertical="center"/>
    </xf>
    <xf numFmtId="0" fontId="28" fillId="2" borderId="57" xfId="0" applyFont="1" applyFill="1" applyBorder="1" applyAlignment="1">
      <alignment horizontal="center" vertical="center"/>
    </xf>
    <xf numFmtId="0" fontId="7" fillId="2" borderId="58" xfId="0" applyFont="1" applyFill="1" applyBorder="1" applyAlignment="1">
      <alignment horizontal="center" vertical="center"/>
    </xf>
    <xf numFmtId="0" fontId="7" fillId="2" borderId="28" xfId="0" applyFont="1" applyFill="1" applyBorder="1" applyAlignment="1">
      <alignment horizontal="center" vertical="center"/>
    </xf>
    <xf numFmtId="43" fontId="7" fillId="2" borderId="28" xfId="1" applyFont="1" applyFill="1" applyBorder="1" applyAlignment="1">
      <alignment horizontal="center" vertical="center"/>
    </xf>
    <xf numFmtId="43" fontId="7" fillId="2" borderId="59" xfId="1" applyFont="1" applyFill="1" applyBorder="1" applyAlignment="1">
      <alignment horizontal="center" vertical="center"/>
    </xf>
    <xf numFmtId="166" fontId="7" fillId="0" borderId="14" xfId="3" applyNumberFormat="1" applyFont="1" applyBorder="1" applyAlignment="1">
      <alignment horizontal="left" vertical="center" wrapText="1" indent="1"/>
    </xf>
    <xf numFmtId="43" fontId="3" fillId="0" borderId="17" xfId="5" applyFont="1" applyBorder="1" applyAlignment="1">
      <alignment horizontal="right" vertical="center" wrapText="1" indent="1"/>
    </xf>
    <xf numFmtId="3" fontId="12" fillId="8" borderId="0" xfId="3" applyNumberFormat="1" applyFont="1" applyFill="1" applyAlignment="1">
      <alignment vertical="center" wrapText="1"/>
    </xf>
    <xf numFmtId="4" fontId="3" fillId="8" borderId="0" xfId="3" applyNumberFormat="1" applyFont="1" applyFill="1" applyAlignment="1">
      <alignment horizontal="center" vertical="center" wrapText="1"/>
    </xf>
    <xf numFmtId="166" fontId="3" fillId="0" borderId="14" xfId="3" applyNumberFormat="1" applyFont="1" applyBorder="1" applyAlignment="1">
      <alignment horizontal="left" vertical="center" wrapText="1" indent="1"/>
    </xf>
    <xf numFmtId="43" fontId="3" fillId="0" borderId="14" xfId="5" applyFont="1" applyBorder="1" applyAlignment="1">
      <alignment vertical="center" wrapText="1"/>
    </xf>
    <xf numFmtId="168" fontId="12" fillId="0" borderId="0" xfId="3" applyNumberFormat="1" applyFont="1" applyAlignment="1">
      <alignment vertical="center" wrapText="1"/>
    </xf>
    <xf numFmtId="169" fontId="12" fillId="0" borderId="0" xfId="3" applyNumberFormat="1" applyFont="1" applyAlignment="1">
      <alignment vertical="center" wrapText="1"/>
    </xf>
    <xf numFmtId="3" fontId="32" fillId="3" borderId="0" xfId="3" applyNumberFormat="1" applyFont="1" applyFill="1" applyAlignment="1">
      <alignment vertical="center" wrapText="1"/>
    </xf>
    <xf numFmtId="0" fontId="3" fillId="0" borderId="4" xfId="0" applyFont="1" applyBorder="1" applyAlignment="1">
      <alignment horizontal="center" vertical="center"/>
    </xf>
    <xf numFmtId="3" fontId="7" fillId="0" borderId="36" xfId="3" applyNumberFormat="1" applyFont="1" applyBorder="1" applyAlignment="1">
      <alignment horizontal="center" vertical="center" wrapText="1"/>
    </xf>
    <xf numFmtId="3" fontId="7" fillId="0" borderId="19" xfId="3" applyNumberFormat="1" applyFont="1" applyBorder="1" applyAlignment="1">
      <alignment horizontal="center" vertical="center" wrapText="1"/>
    </xf>
    <xf numFmtId="3" fontId="7" fillId="0" borderId="13" xfId="3" applyNumberFormat="1" applyFont="1" applyBorder="1" applyAlignment="1">
      <alignment horizontal="center" vertical="center" wrapText="1"/>
    </xf>
    <xf numFmtId="3" fontId="3" fillId="0" borderId="0" xfId="3" applyNumberFormat="1" applyFont="1" applyAlignment="1">
      <alignment vertical="center" wrapText="1"/>
    </xf>
    <xf numFmtId="3" fontId="7" fillId="0" borderId="38" xfId="3" applyNumberFormat="1" applyFont="1" applyBorder="1" applyAlignment="1">
      <alignment horizontal="center" vertical="center" wrapText="1"/>
    </xf>
    <xf numFmtId="3" fontId="7" fillId="0" borderId="12" xfId="3" applyNumberFormat="1" applyFont="1" applyBorder="1" applyAlignment="1">
      <alignment horizontal="center" vertical="center" wrapText="1"/>
    </xf>
    <xf numFmtId="166" fontId="7" fillId="0" borderId="72" xfId="3" quotePrefix="1" applyNumberFormat="1" applyFont="1" applyBorder="1" applyAlignment="1">
      <alignment horizontal="center" vertical="center" wrapText="1"/>
    </xf>
    <xf numFmtId="3" fontId="7" fillId="0" borderId="19" xfId="3" applyNumberFormat="1" applyFont="1" applyBorder="1" applyAlignment="1">
      <alignment horizontal="center" vertical="center" wrapText="1"/>
    </xf>
    <xf numFmtId="3" fontId="17" fillId="0" borderId="19" xfId="3" applyNumberFormat="1" applyFont="1" applyBorder="1" applyAlignment="1">
      <alignment horizontal="left" vertical="center" wrapText="1"/>
    </xf>
    <xf numFmtId="3" fontId="3" fillId="0" borderId="14" xfId="3" applyNumberFormat="1" applyFont="1" applyBorder="1" applyAlignment="1">
      <alignment vertical="center" wrapText="1"/>
    </xf>
    <xf numFmtId="3" fontId="3" fillId="0" borderId="33" xfId="3" applyNumberFormat="1" applyFont="1" applyBorder="1" applyAlignment="1">
      <alignment vertical="center" wrapText="1"/>
    </xf>
    <xf numFmtId="3" fontId="11" fillId="0" borderId="73" xfId="3" applyNumberFormat="1" applyFont="1" applyBorder="1" applyAlignment="1">
      <alignment horizontal="center" vertical="center" wrapText="1"/>
    </xf>
    <xf numFmtId="3" fontId="11" fillId="0" borderId="0" xfId="3" applyNumberFormat="1" applyFont="1" applyAlignment="1">
      <alignment horizontal="center" vertical="center" wrapText="1"/>
    </xf>
    <xf numFmtId="166" fontId="3" fillId="0" borderId="49" xfId="3" applyNumberFormat="1" applyFont="1" applyBorder="1" applyAlignment="1">
      <alignment horizontal="center" vertical="center" wrapText="1"/>
    </xf>
    <xf numFmtId="3" fontId="19" fillId="0" borderId="14" xfId="3" applyNumberFormat="1" applyFont="1" applyBorder="1" applyAlignment="1" applyProtection="1">
      <alignment horizontal="center" vertical="center" wrapText="1"/>
      <protection locked="0"/>
    </xf>
    <xf numFmtId="4" fontId="3" fillId="0" borderId="33" xfId="3" applyNumberFormat="1" applyFont="1" applyBorder="1" applyAlignment="1">
      <alignment vertical="center" wrapText="1"/>
    </xf>
    <xf numFmtId="4" fontId="11" fillId="0" borderId="15" xfId="3" applyNumberFormat="1" applyFont="1" applyBorder="1" applyAlignment="1">
      <alignment horizontal="center" vertical="center" wrapText="1"/>
    </xf>
    <xf numFmtId="3" fontId="13" fillId="0" borderId="43" xfId="3" applyNumberFormat="1" applyFont="1" applyBorder="1" applyAlignment="1">
      <alignment horizontal="left" vertical="center" wrapText="1"/>
    </xf>
    <xf numFmtId="3" fontId="13" fillId="0" borderId="50" xfId="3" applyNumberFormat="1" applyFont="1" applyBorder="1" applyAlignment="1">
      <alignment horizontal="left" vertical="center" wrapText="1"/>
    </xf>
    <xf numFmtId="3" fontId="13" fillId="0" borderId="51" xfId="3" applyNumberFormat="1" applyFont="1" applyBorder="1" applyAlignment="1">
      <alignment horizontal="left" vertical="center" wrapText="1"/>
    </xf>
    <xf numFmtId="3" fontId="13" fillId="0" borderId="52" xfId="3" applyNumberFormat="1" applyFont="1" applyBorder="1" applyAlignment="1">
      <alignment horizontal="left" vertical="center" wrapText="1"/>
    </xf>
    <xf numFmtId="3" fontId="12" fillId="0" borderId="0" xfId="3" applyNumberFormat="1" applyFont="1" applyAlignment="1">
      <alignment wrapText="1"/>
    </xf>
    <xf numFmtId="3" fontId="3" fillId="0" borderId="0" xfId="3" applyNumberFormat="1" applyFont="1" applyAlignment="1">
      <alignment horizontal="center" vertical="center" wrapText="1"/>
    </xf>
    <xf numFmtId="3" fontId="3" fillId="0" borderId="0" xfId="3" applyNumberFormat="1" applyFont="1" applyAlignment="1">
      <alignment wrapText="1"/>
    </xf>
    <xf numFmtId="2" fontId="7" fillId="0" borderId="0" xfId="3" quotePrefix="1" applyNumberFormat="1" applyFont="1" applyAlignment="1">
      <alignment horizontal="center" vertical="center" wrapText="1"/>
    </xf>
    <xf numFmtId="3" fontId="12" fillId="0" borderId="0" xfId="3" applyNumberFormat="1" applyFont="1" applyAlignment="1">
      <alignment horizontal="center" vertical="center" wrapText="1"/>
    </xf>
    <xf numFmtId="3" fontId="13" fillId="0" borderId="0" xfId="3" applyNumberFormat="1" applyFont="1" applyAlignment="1">
      <alignment horizontal="left" vertical="center" wrapText="1"/>
    </xf>
    <xf numFmtId="3" fontId="3" fillId="0" borderId="0" xfId="3" applyNumberFormat="1" applyFont="1" applyAlignment="1">
      <alignment horizontal="center" wrapText="1"/>
    </xf>
    <xf numFmtId="43" fontId="7" fillId="0" borderId="74" xfId="5" applyFont="1" applyBorder="1" applyAlignment="1">
      <alignment horizontal="center" vertical="center" wrapText="1"/>
    </xf>
    <xf numFmtId="3" fontId="7" fillId="0" borderId="0" xfId="3" applyNumberFormat="1" applyFont="1" applyAlignment="1">
      <alignment vertical="center" wrapText="1"/>
    </xf>
    <xf numFmtId="3" fontId="7" fillId="0" borderId="46" xfId="3" applyNumberFormat="1" applyFont="1" applyBorder="1" applyAlignment="1">
      <alignment vertical="center" wrapText="1"/>
    </xf>
    <xf numFmtId="3" fontId="7" fillId="0" borderId="75" xfId="3" applyNumberFormat="1" applyFont="1" applyBorder="1" applyAlignment="1">
      <alignment vertical="center" wrapText="1"/>
    </xf>
    <xf numFmtId="3" fontId="13" fillId="0" borderId="47" xfId="3" applyNumberFormat="1" applyFont="1" applyBorder="1" applyAlignment="1">
      <alignment horizontal="center" vertical="center" wrapText="1"/>
    </xf>
    <xf numFmtId="4" fontId="3" fillId="0" borderId="26" xfId="3" applyNumberFormat="1" applyFont="1" applyBorder="1" applyAlignment="1">
      <alignment vertical="center" wrapText="1"/>
    </xf>
    <xf numFmtId="3" fontId="11" fillId="0" borderId="0" xfId="3" applyNumberFormat="1" applyFont="1" applyAlignment="1">
      <alignment vertical="center"/>
    </xf>
    <xf numFmtId="0" fontId="7" fillId="0" borderId="49" xfId="3" applyFont="1" applyBorder="1" applyAlignment="1">
      <alignment horizontal="center" vertical="center" wrapText="1"/>
    </xf>
    <xf numFmtId="0" fontId="17" fillId="0" borderId="14" xfId="3" applyFont="1" applyBorder="1" applyAlignment="1">
      <alignment vertical="center"/>
    </xf>
    <xf numFmtId="3" fontId="3" fillId="0" borderId="49" xfId="3" applyNumberFormat="1" applyFont="1" applyBorder="1" applyAlignment="1">
      <alignment horizontal="center" vertical="center" wrapText="1"/>
    </xf>
    <xf numFmtId="43" fontId="3" fillId="0" borderId="16" xfId="5" applyFont="1" applyFill="1" applyBorder="1" applyAlignment="1">
      <alignment horizontal="left" vertical="center" wrapText="1"/>
    </xf>
    <xf numFmtId="3" fontId="11" fillId="0" borderId="0" xfId="3" applyNumberFormat="1" applyFont="1" applyAlignment="1">
      <alignment wrapText="1"/>
    </xf>
    <xf numFmtId="3" fontId="12" fillId="0" borderId="0" xfId="3" applyNumberFormat="1" applyFont="1" applyAlignment="1">
      <alignment horizontal="center" wrapText="1"/>
    </xf>
    <xf numFmtId="0" fontId="7" fillId="0" borderId="13" xfId="3" applyFont="1" applyBorder="1" applyAlignment="1">
      <alignment horizontal="center" vertical="center" wrapText="1"/>
    </xf>
    <xf numFmtId="0" fontId="7" fillId="0" borderId="12" xfId="3" applyFont="1" applyBorder="1" applyAlignment="1">
      <alignment horizontal="center" vertical="center" wrapText="1"/>
    </xf>
    <xf numFmtId="166" fontId="7" fillId="0" borderId="66" xfId="3" applyNumberFormat="1" applyFont="1" applyBorder="1" applyAlignment="1">
      <alignment horizontal="center" vertical="center" wrapText="1"/>
    </xf>
    <xf numFmtId="43" fontId="3" fillId="0" borderId="26" xfId="5" applyFont="1" applyBorder="1" applyAlignment="1">
      <alignment horizontal="center" vertical="center" wrapText="1"/>
    </xf>
    <xf numFmtId="166" fontId="3" fillId="0" borderId="66" xfId="3" applyNumberFormat="1" applyFont="1" applyBorder="1" applyAlignment="1">
      <alignment horizontal="center" vertical="center" wrapText="1"/>
    </xf>
    <xf numFmtId="3" fontId="3" fillId="0" borderId="14" xfId="3" quotePrefix="1" applyNumberFormat="1" applyFont="1" applyBorder="1" applyAlignment="1">
      <alignment horizontal="left" vertical="center" wrapText="1"/>
    </xf>
    <xf numFmtId="3" fontId="3" fillId="3" borderId="14" xfId="9" applyNumberFormat="1" applyFont="1" applyFill="1" applyBorder="1" applyAlignment="1">
      <alignment horizontal="center" vertical="center" wrapText="1"/>
    </xf>
    <xf numFmtId="3" fontId="17" fillId="0" borderId="14" xfId="3" applyNumberFormat="1" applyFont="1" applyBorder="1" applyAlignment="1">
      <alignment horizontal="left" vertical="center" wrapText="1"/>
    </xf>
    <xf numFmtId="166" fontId="3" fillId="0" borderId="47" xfId="3" applyNumberFormat="1" applyFont="1" applyBorder="1" applyAlignment="1">
      <alignment horizontal="center" vertical="center" wrapText="1"/>
    </xf>
    <xf numFmtId="3" fontId="17" fillId="3" borderId="14" xfId="0" applyNumberFormat="1" applyFont="1" applyFill="1" applyBorder="1" applyAlignment="1">
      <alignment horizontal="left" vertical="center" wrapText="1"/>
    </xf>
    <xf numFmtId="166" fontId="3" fillId="0" borderId="77" xfId="3" applyNumberFormat="1" applyFont="1" applyBorder="1" applyAlignment="1">
      <alignment horizontal="center" vertical="center" wrapText="1"/>
    </xf>
    <xf numFmtId="3" fontId="2" fillId="0" borderId="0" xfId="3" applyNumberFormat="1" applyAlignment="1">
      <alignment wrapText="1"/>
    </xf>
    <xf numFmtId="0" fontId="3" fillId="0" borderId="0" xfId="3" applyFont="1" applyAlignment="1">
      <alignment horizontal="center" wrapText="1"/>
    </xf>
    <xf numFmtId="3" fontId="7" fillId="0" borderId="76" xfId="3" applyNumberFormat="1" applyFont="1" applyBorder="1" applyAlignment="1">
      <alignment horizontal="center" vertical="center" wrapText="1"/>
    </xf>
    <xf numFmtId="3" fontId="7" fillId="0" borderId="22" xfId="3" applyNumberFormat="1" applyFont="1" applyBorder="1" applyAlignment="1">
      <alignment horizontal="center" vertical="center" wrapText="1"/>
    </xf>
    <xf numFmtId="3" fontId="26" fillId="0" borderId="0" xfId="3" applyNumberFormat="1" applyFont="1" applyAlignment="1">
      <alignment vertical="center" wrapText="1"/>
    </xf>
    <xf numFmtId="166" fontId="7" fillId="0" borderId="72" xfId="3" applyNumberFormat="1" applyFont="1" applyBorder="1" applyAlignment="1">
      <alignment horizontal="center" vertical="center" wrapText="1"/>
    </xf>
    <xf numFmtId="3" fontId="17" fillId="0" borderId="14" xfId="9" applyNumberFormat="1" applyFont="1" applyBorder="1" applyAlignment="1">
      <alignment horizontal="left" vertical="center" wrapText="1"/>
    </xf>
    <xf numFmtId="3" fontId="3" fillId="9" borderId="14" xfId="0" applyNumberFormat="1" applyFont="1" applyFill="1" applyBorder="1" applyAlignment="1">
      <alignment horizontal="left" vertical="center" wrapText="1"/>
    </xf>
    <xf numFmtId="0" fontId="19" fillId="0" borderId="14" xfId="0" applyFont="1" applyBorder="1" applyAlignment="1">
      <alignment horizontal="center" vertical="center" wrapText="1"/>
    </xf>
    <xf numFmtId="0" fontId="19" fillId="0" borderId="14" xfId="0" applyFont="1" applyBorder="1" applyAlignment="1">
      <alignment vertical="center" wrapText="1"/>
    </xf>
    <xf numFmtId="0" fontId="19" fillId="0" borderId="14" xfId="0" applyFont="1" applyBorder="1" applyAlignment="1">
      <alignment horizontal="center" vertical="center"/>
    </xf>
    <xf numFmtId="168" fontId="3" fillId="0" borderId="0" xfId="0" applyNumberFormat="1" applyFont="1" applyAlignment="1">
      <alignment horizontal="center" vertical="center" wrapText="1"/>
    </xf>
    <xf numFmtId="3" fontId="3" fillId="9" borderId="0" xfId="0" applyNumberFormat="1" applyFont="1" applyFill="1" applyAlignment="1">
      <alignment horizontal="left" vertical="center" wrapText="1"/>
    </xf>
    <xf numFmtId="166" fontId="7" fillId="0" borderId="49" xfId="3" applyNumberFormat="1" applyFont="1" applyBorder="1" applyAlignment="1">
      <alignment horizontal="center" vertical="center" wrapText="1"/>
    </xf>
    <xf numFmtId="0" fontId="3" fillId="0" borderId="17" xfId="4" applyFont="1" applyBorder="1" applyAlignment="1">
      <alignment vertical="center" wrapText="1"/>
    </xf>
    <xf numFmtId="3" fontId="27" fillId="0" borderId="0" xfId="3" applyNumberFormat="1" applyFont="1" applyAlignment="1">
      <alignment wrapText="1"/>
    </xf>
    <xf numFmtId="3" fontId="3" fillId="0" borderId="14" xfId="9" applyNumberFormat="1" applyFont="1" applyBorder="1" applyAlignment="1">
      <alignment horizontal="left" vertical="center" wrapText="1"/>
    </xf>
    <xf numFmtId="2" fontId="7" fillId="0" borderId="78" xfId="3" quotePrefix="1" applyNumberFormat="1" applyFont="1" applyBorder="1" applyAlignment="1">
      <alignment horizontal="center" vertical="center" wrapText="1"/>
    </xf>
    <xf numFmtId="0" fontId="3" fillId="0" borderId="0" xfId="3" applyFont="1" applyAlignment="1">
      <alignment horizontal="center" vertical="center" wrapText="1"/>
    </xf>
    <xf numFmtId="3" fontId="7" fillId="6" borderId="9" xfId="3" applyNumberFormat="1" applyFont="1" applyFill="1" applyBorder="1" applyAlignment="1">
      <alignment vertical="center"/>
    </xf>
    <xf numFmtId="3" fontId="7" fillId="6" borderId="10" xfId="3" applyNumberFormat="1" applyFont="1" applyFill="1" applyBorder="1" applyAlignment="1">
      <alignment vertical="center"/>
    </xf>
    <xf numFmtId="3" fontId="7" fillId="6" borderId="10" xfId="3" applyNumberFormat="1" applyFont="1" applyFill="1" applyBorder="1" applyAlignment="1">
      <alignment horizontal="center" vertical="center"/>
    </xf>
    <xf numFmtId="3" fontId="7" fillId="6" borderId="11" xfId="3" applyNumberFormat="1" applyFont="1" applyFill="1" applyBorder="1" applyAlignment="1">
      <alignment horizontal="center" vertical="center"/>
    </xf>
    <xf numFmtId="0" fontId="7" fillId="0" borderId="13" xfId="3" applyFont="1" applyBorder="1" applyAlignment="1">
      <alignment horizontal="center" vertical="center"/>
    </xf>
    <xf numFmtId="43" fontId="7" fillId="0" borderId="13" xfId="5" applyFont="1" applyBorder="1" applyAlignment="1">
      <alignment horizontal="center" vertical="center"/>
    </xf>
    <xf numFmtId="0" fontId="2" fillId="0" borderId="0" xfId="3"/>
    <xf numFmtId="0" fontId="7" fillId="0" borderId="12" xfId="3" applyFont="1" applyBorder="1" applyAlignment="1">
      <alignment horizontal="center" vertical="center"/>
    </xf>
    <xf numFmtId="0" fontId="7" fillId="0" borderId="12" xfId="3" applyFont="1" applyBorder="1" applyAlignment="1">
      <alignment horizontal="left" vertical="center" indent="1"/>
    </xf>
    <xf numFmtId="0" fontId="33" fillId="0" borderId="12" xfId="3" applyFont="1" applyBorder="1" applyAlignment="1">
      <alignment vertical="center"/>
    </xf>
    <xf numFmtId="167" fontId="7" fillId="0" borderId="12" xfId="5" applyNumberFormat="1" applyFont="1" applyBorder="1" applyAlignment="1">
      <alignment horizontal="center" vertical="center"/>
    </xf>
    <xf numFmtId="0" fontId="3" fillId="0" borderId="40" xfId="3" applyFont="1" applyBorder="1" applyAlignment="1">
      <alignment horizontal="center" vertical="center"/>
    </xf>
    <xf numFmtId="0" fontId="3" fillId="0" borderId="40" xfId="3" applyFont="1" applyBorder="1" applyAlignment="1">
      <alignment horizontal="left" vertical="center" indent="1"/>
    </xf>
    <xf numFmtId="0" fontId="34" fillId="0" borderId="40" xfId="3" applyFont="1" applyBorder="1" applyAlignment="1">
      <alignment horizontal="center" vertical="center" wrapText="1"/>
    </xf>
    <xf numFmtId="43" fontId="3" fillId="0" borderId="40" xfId="5" applyFont="1" applyBorder="1" applyAlignment="1">
      <alignment horizontal="right" vertical="center" wrapText="1" indent="1"/>
    </xf>
    <xf numFmtId="0" fontId="3" fillId="0" borderId="14" xfId="3" applyFont="1" applyBorder="1" applyAlignment="1">
      <alignment horizontal="left" vertical="center" indent="1"/>
    </xf>
    <xf numFmtId="0" fontId="3" fillId="0" borderId="14" xfId="3" applyFont="1" applyBorder="1" applyAlignment="1">
      <alignment horizontal="center" vertical="center"/>
    </xf>
    <xf numFmtId="0" fontId="34" fillId="0" borderId="14" xfId="3" applyFont="1" applyBorder="1" applyAlignment="1">
      <alignment horizontal="center" vertical="center" wrapText="1"/>
    </xf>
    <xf numFmtId="43" fontId="3" fillId="0" borderId="14" xfId="5" applyFont="1" applyBorder="1" applyAlignment="1">
      <alignment horizontal="right" vertical="center" wrapText="1" indent="1"/>
    </xf>
    <xf numFmtId="0" fontId="3" fillId="0" borderId="21" xfId="3" applyFont="1" applyBorder="1" applyAlignment="1">
      <alignment horizontal="left" vertical="center" indent="1"/>
    </xf>
    <xf numFmtId="0" fontId="3" fillId="0" borderId="21" xfId="3" applyFont="1" applyBorder="1" applyAlignment="1">
      <alignment horizontal="center" vertical="center"/>
    </xf>
    <xf numFmtId="43" fontId="3" fillId="0" borderId="21" xfId="5" applyFont="1" applyBorder="1" applyAlignment="1">
      <alignment horizontal="right" vertical="center" wrapText="1" indent="1"/>
    </xf>
    <xf numFmtId="167" fontId="33" fillId="0" borderId="12" xfId="5" applyNumberFormat="1" applyFont="1" applyBorder="1" applyAlignment="1">
      <alignment horizontal="right" vertical="center"/>
    </xf>
    <xf numFmtId="0" fontId="3" fillId="0" borderId="40" xfId="3" applyFont="1" applyBorder="1" applyAlignment="1">
      <alignment horizontal="left" vertical="center" wrapText="1" indent="1"/>
    </xf>
    <xf numFmtId="0" fontId="3" fillId="0" borderId="40" xfId="3" applyFont="1" applyBorder="1" applyAlignment="1">
      <alignment horizontal="center" vertical="center" wrapText="1"/>
    </xf>
    <xf numFmtId="0" fontId="3" fillId="0" borderId="17" xfId="3" applyFont="1" applyBorder="1" applyAlignment="1">
      <alignment horizontal="center" vertical="center" wrapText="1"/>
    </xf>
    <xf numFmtId="0" fontId="3" fillId="0" borderId="14" xfId="3" applyFont="1" applyBorder="1" applyAlignment="1">
      <alignment horizontal="left" vertical="center" wrapText="1" indent="1"/>
    </xf>
    <xf numFmtId="0" fontId="3" fillId="0" borderId="14" xfId="3" applyFont="1" applyBorder="1" applyAlignment="1">
      <alignment horizontal="center" vertical="center" wrapText="1"/>
    </xf>
    <xf numFmtId="0" fontId="3" fillId="0" borderId="21" xfId="3" applyFont="1" applyBorder="1" applyAlignment="1">
      <alignment horizontal="left" vertical="center" wrapText="1" indent="1"/>
    </xf>
    <xf numFmtId="0" fontId="3" fillId="0" borderId="21" xfId="3" applyFont="1" applyBorder="1" applyAlignment="1">
      <alignment horizontal="center" vertical="center" wrapText="1"/>
    </xf>
    <xf numFmtId="0" fontId="3" fillId="0" borderId="25" xfId="3" applyFont="1" applyBorder="1" applyAlignment="1">
      <alignment horizontal="center" vertical="center" wrapText="1"/>
    </xf>
    <xf numFmtId="0" fontId="3" fillId="0" borderId="17" xfId="3" applyFont="1" applyBorder="1" applyAlignment="1">
      <alignment horizontal="center" vertical="center"/>
    </xf>
    <xf numFmtId="0" fontId="0" fillId="0" borderId="0" xfId="3" applyFont="1"/>
    <xf numFmtId="0" fontId="34" fillId="0" borderId="14" xfId="3" applyFont="1" applyBorder="1" applyAlignment="1">
      <alignment horizontal="left" vertical="center" wrapText="1" indent="1"/>
    </xf>
    <xf numFmtId="0" fontId="34" fillId="0" borderId="14" xfId="3" applyFont="1" applyBorder="1" applyAlignment="1">
      <alignment horizontal="center" vertical="center"/>
    </xf>
    <xf numFmtId="43" fontId="34" fillId="0" borderId="14" xfId="5" applyFont="1" applyBorder="1" applyAlignment="1">
      <alignment horizontal="right" vertical="center" wrapText="1" indent="1"/>
    </xf>
    <xf numFmtId="0" fontId="3" fillId="0" borderId="25" xfId="3" applyFont="1" applyBorder="1" applyAlignment="1">
      <alignment horizontal="left" vertical="center" wrapText="1" indent="1"/>
    </xf>
    <xf numFmtId="0" fontId="3" fillId="0" borderId="25" xfId="3" applyFont="1" applyBorder="1" applyAlignment="1">
      <alignment horizontal="center" vertical="center"/>
    </xf>
    <xf numFmtId="43" fontId="3" fillId="0" borderId="25" xfId="5" applyFont="1" applyBorder="1" applyAlignment="1">
      <alignment horizontal="right" vertical="center" wrapText="1" indent="1"/>
    </xf>
    <xf numFmtId="3" fontId="6" fillId="3" borderId="9" xfId="3" applyNumberFormat="1" applyFont="1" applyFill="1" applyBorder="1" applyAlignment="1">
      <alignment vertical="center" wrapText="1"/>
    </xf>
    <xf numFmtId="3" fontId="6" fillId="3" borderId="9" xfId="3" applyNumberFormat="1" applyFont="1" applyFill="1" applyBorder="1" applyAlignment="1">
      <alignment horizontal="center" vertical="center" wrapText="1"/>
    </xf>
    <xf numFmtId="3" fontId="6" fillId="3" borderId="10" xfId="3" applyNumberFormat="1" applyFont="1" applyFill="1" applyBorder="1" applyAlignment="1">
      <alignment horizontal="center" vertical="center" wrapText="1"/>
    </xf>
    <xf numFmtId="43" fontId="6" fillId="3" borderId="12" xfId="5" applyFont="1" applyFill="1" applyBorder="1" applyAlignment="1">
      <alignment vertical="center" wrapText="1"/>
    </xf>
    <xf numFmtId="0" fontId="2" fillId="0" borderId="0" xfId="3" applyAlignment="1">
      <alignment horizontal="center"/>
    </xf>
    <xf numFmtId="43" fontId="0" fillId="0" borderId="0" xfId="5" applyFont="1"/>
  </cellXfs>
  <cellStyles count="10">
    <cellStyle name="Comma" xfId="1" builtinId="3"/>
    <cellStyle name="Comma 10" xfId="6" xr:uid="{5179B981-CD20-4DA0-A32B-5DDC1F90AB98}"/>
    <cellStyle name="Comma 2" xfId="5" xr:uid="{7A0CC35E-08C2-400F-876D-50ABD860B217}"/>
    <cellStyle name="Normal" xfId="0" builtinId="0"/>
    <cellStyle name="Normal 12" xfId="7" xr:uid="{BFD4DA50-0DE6-4109-A8C7-12406014C30A}"/>
    <cellStyle name="Normal 2 10" xfId="4" xr:uid="{05E51EAD-744B-41B0-B091-A71F47AC6ADD}"/>
    <cellStyle name="Normal 2 5 2" xfId="3" xr:uid="{922833DD-681C-4676-A6D3-503CC331BFA4}"/>
    <cellStyle name="Normal 2 6 4" xfId="8" xr:uid="{78B1E2A7-047B-464E-9B8A-82E2AD6A9ED6}"/>
    <cellStyle name="Normal 7" xfId="9" xr:uid="{E5B9B282-4F97-4728-AB6B-3E33CA19E06C}"/>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8.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externalLink" Target="externalLinks/externalLink6.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externalLink" Target="externalLinks/externalLink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IIB%20new/PACKAGE%2004%20NEW/Package%204A,4B,4C/4B-%20Tender%20Document/2.%204B-Engineer's%20Estimate%20and%20supportings/rates%20package%2004-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OQ%20-%20package%200B-A%20Blan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IIB%20new/PACKAGE%2004%20NEW/Package%204a,4b,4c-new%20during%20november/4B-%20NEW%20from%20DESIGN%20Team%20on%201.1.2021/parts%20from%20members/Noori%20Road-Amil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IIB%20new/PACKAGE%2004%20NEW/Package%204a,4b,4c-new%20during%20november/4B-%20NEW%20from%20DESIGN%20Team%20on%201.1.2021/parts%20from%20members/Dangolla-Amil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Buddhika%20i\Downloads\Aranayaka%20Hulankapoll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Gihan/AIIB%20EE/AIIB%20FINAL%20DOCs.%20TO%20PRINT/Package%2004/Last%20without%202%20sites/SENT%20TO%20TEC-%2005.07.2019/NEW%20Document%2017.10.2019/11%20sites%20%20package%2004.%20%2029.08.2019%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jith\shareddocs\AJITH\FORMATS\SuStructure%20Conc%20Take%20off.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cc-pc\users\CCC\INDIKA\Pre%20contract\MMGS\Graphitec\Evaluation%20Graphitec\AJITH\FORMATS\SuStructure%20Conc%20Take%20off.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UNANDA-PC\PROJECTS%20-%20SUNANDA\PROPOSALS\Sunanda\Projects\Archimedia\Central-province\Budget%20Estimate-%20PC%20Kandy\AJITH\FORMATS\SuStructure%20Conc%20Take%20of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jor item-with design changes"/>
      <sheetName val="Major item-without 2 sites"/>
      <sheetName val="Major item"/>
      <sheetName val="Summary"/>
      <sheetName val="Anchoring"/>
      <sheetName val="Summary "/>
      <sheetName val="earthwrk"/>
      <sheetName val="clearing"/>
      <sheetName val="Soil Nail - Rates "/>
      <sheetName val="Hightensile Wire mesh -new"/>
      <sheetName val="Hightensile Wire mesh-old "/>
      <sheetName val="Chainlink Fence"/>
      <sheetName val="Sheet1"/>
      <sheetName val="Steel Grating"/>
      <sheetName val="QTY takeoff R"/>
      <sheetName val="16MM DOWEL"/>
      <sheetName val="dowel calculation"/>
      <sheetName val="Pillow"/>
      <sheetName val="Conc g15"/>
      <sheetName val="Conc g25 "/>
      <sheetName val="Reinforcement"/>
      <sheetName val="Formwork"/>
      <sheetName val="RRM"/>
      <sheetName val="Gabion"/>
      <sheetName val="gabion base"/>
      <sheetName val="Conc g15 (2)"/>
      <sheetName val="Conc g25  (2)"/>
      <sheetName val="Reinforcement (2)"/>
      <sheetName val="Formwork (2)"/>
      <sheetName val="Agg. pack"/>
      <sheetName val="Geotextile"/>
      <sheetName val="Aggregate subsurface drain"/>
      <sheetName val=" long drains-short drains"/>
      <sheetName val="Weep Hole"/>
      <sheetName val="Seeding"/>
      <sheetName val="Coir mesh"/>
      <sheetName val="Turfing"/>
      <sheetName val="shotcrete"/>
      <sheetName val="Connecting beams Construction "/>
      <sheetName val="Conc g25 Berm seal"/>
      <sheetName val="Anchoring new"/>
      <sheetName val="Rock barrier"/>
      <sheetName val="150x150Boundary beam "/>
      <sheetName val="250x250 Boundary beam"/>
      <sheetName val="250x250 Grid beam"/>
      <sheetName val="platform-Noor"/>
      <sheetName val="platform-kegalle CC"/>
      <sheetName val="platform-Ruwanwella 23"/>
      <sheetName val="Contractors staff"/>
      <sheetName val="1.1.3Establishment of contractr"/>
      <sheetName val="1.1.3Establishment of contr A"/>
      <sheetName val="Mobilization ,de mob "/>
      <sheetName val="EHSH -1.6"/>
      <sheetName val="Settingout &amp; cs."/>
      <sheetName val="Health and safety measures duri"/>
      <sheetName val="Mobilization ,de mob A"/>
      <sheetName val="EHSH -1.6 A"/>
      <sheetName val="Health and safety measures  A"/>
      <sheetName val="Contractors staff A"/>
      <sheetName val="Settingout &amp; cs. A"/>
      <sheetName val="Mobilization ,de mob B"/>
      <sheetName val="1.1.3Establishment of contr -B"/>
      <sheetName val="Settingout &amp; cs. B"/>
      <sheetName val="EHSH -1.6 B"/>
      <sheetName val="Health and safety measures  B"/>
      <sheetName val="Contractors staff B"/>
      <sheetName val="Mobilization ,de mob C"/>
      <sheetName val="1.1.3Establishment of contr C"/>
      <sheetName val="Settingout &amp; cs. C"/>
      <sheetName val="EHSH -1.6 C"/>
      <sheetName val="Health and safety measures C"/>
      <sheetName val="Contractors staff C"/>
      <sheetName val="2100"/>
      <sheetName val="Grand Summary original"/>
      <sheetName val="Grand Summary original(2)"/>
    </sheetNames>
    <sheetDataSet>
      <sheetData sheetId="0"/>
      <sheetData sheetId="1"/>
      <sheetData sheetId="2"/>
      <sheetData sheetId="3"/>
      <sheetData sheetId="4"/>
      <sheetData sheetId="5">
        <row r="7">
          <cell r="D7">
            <v>10170</v>
          </cell>
        </row>
      </sheetData>
      <sheetData sheetId="6"/>
      <sheetData sheetId="7"/>
      <sheetData sheetId="8"/>
      <sheetData sheetId="9"/>
      <sheetData sheetId="10">
        <row r="24">
          <cell r="K24">
            <v>0.05</v>
          </cell>
        </row>
      </sheetData>
      <sheetData sheetId="11"/>
      <sheetData sheetId="12"/>
      <sheetData sheetId="13"/>
      <sheetData sheetId="14"/>
      <sheetData sheetId="15"/>
      <sheetData sheetId="16"/>
      <sheetData sheetId="17">
        <row r="44">
          <cell r="Q44">
            <v>0.05</v>
          </cell>
        </row>
      </sheetData>
      <sheetData sheetId="18"/>
      <sheetData sheetId="19"/>
      <sheetData sheetId="20"/>
      <sheetData sheetId="21">
        <row r="36">
          <cell r="P36">
            <v>0.05</v>
          </cell>
        </row>
      </sheetData>
      <sheetData sheetId="22"/>
      <sheetData sheetId="23"/>
      <sheetData sheetId="24">
        <row r="33">
          <cell r="L33">
            <v>0.05</v>
          </cell>
        </row>
      </sheetData>
      <sheetData sheetId="25"/>
      <sheetData sheetId="26"/>
      <sheetData sheetId="27"/>
      <sheetData sheetId="28"/>
      <sheetData sheetId="29"/>
      <sheetData sheetId="30"/>
      <sheetData sheetId="31">
        <row r="20">
          <cell r="D20">
            <v>6798</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12">
          <cell r="H12">
            <v>2545000</v>
          </cell>
        </row>
      </sheetData>
      <sheetData sheetId="61">
        <row r="19">
          <cell r="H19">
            <v>790000</v>
          </cell>
        </row>
      </sheetData>
      <sheetData sheetId="62">
        <row r="11">
          <cell r="D11">
            <v>690000</v>
          </cell>
        </row>
      </sheetData>
      <sheetData sheetId="63">
        <row r="11">
          <cell r="F11">
            <v>600000</v>
          </cell>
        </row>
        <row r="40">
          <cell r="F40">
            <v>1000000</v>
          </cell>
        </row>
      </sheetData>
      <sheetData sheetId="64">
        <row r="16">
          <cell r="F16">
            <v>153000</v>
          </cell>
        </row>
      </sheetData>
      <sheetData sheetId="65">
        <row r="14">
          <cell r="G14">
            <v>1485000</v>
          </cell>
        </row>
      </sheetData>
      <sheetData sheetId="66"/>
      <sheetData sheetId="67"/>
      <sheetData sheetId="68"/>
      <sheetData sheetId="69"/>
      <sheetData sheetId="70"/>
      <sheetData sheetId="71"/>
      <sheetData sheetId="72"/>
      <sheetData sheetId="73"/>
      <sheetData sheetId="7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nd Summary without 2 sites"/>
      <sheetName val="Cover"/>
      <sheetName val="Grand Summary"/>
      <sheetName val="Bill No 1"/>
      <sheetName val="SUM Bill No. 2"/>
      <sheetName val="Qty  2,4 i"/>
      <sheetName val="Qty 2,4 ii"/>
      <sheetName val="SUM Bill No. 6-old"/>
      <sheetName val="Bill No 6.1-old"/>
      <sheetName val="Bill No 6.2-old"/>
      <sheetName val="Bill No 6.3-old"/>
      <sheetName val="Bill No 6.4-old"/>
      <sheetName val="SUM Bill No. 7-old"/>
      <sheetName val="Bill No 7.1-old"/>
      <sheetName val="Bill No 7.2-old"/>
      <sheetName val="Bill No 7.3-old"/>
      <sheetName val="Bill No 7.4-old"/>
      <sheetName val="Bill No 2.1"/>
      <sheetName val="Bill No 2.2"/>
      <sheetName val="Bill No 2.3"/>
      <sheetName val="Bill No 2.4"/>
      <sheetName val="SUM Bill No.3"/>
      <sheetName val="Dangolla"/>
      <sheetName val="Bill No 3.1"/>
      <sheetName val="Bill No 3.2"/>
      <sheetName val="Bill No 3.3"/>
      <sheetName val="Bill No 3.5"/>
      <sheetName val="Bill No 3.4"/>
      <sheetName val="SUM Bill No. 4"/>
      <sheetName val="BILL 4.1"/>
      <sheetName val="Bill No 4.1.1"/>
      <sheetName val="Bill No 4.1.2 "/>
      <sheetName val="Bill No 4.1.3"/>
      <sheetName val="Bill No 4.1.4"/>
      <sheetName val="BILL 4.2"/>
      <sheetName val="Bill No 4.2.1"/>
      <sheetName val="Bill No 4.2.2"/>
      <sheetName val="Bill No 4.2.3"/>
      <sheetName val="Bill No 4.2.4"/>
      <sheetName val="BILL 4.3"/>
      <sheetName val="Bill No 4.3.1"/>
      <sheetName val="Bill No 4.3.2"/>
      <sheetName val="Bill No 4.3.3"/>
      <sheetName val="SUM Bill No. 5"/>
      <sheetName val="Bill No 5.1"/>
      <sheetName val="Bill No 5.2 "/>
      <sheetName val="Bill No 5.3"/>
      <sheetName val="Bill No 5.4"/>
      <sheetName val="Bill No.Dayworks"/>
      <sheetName val="Digana"/>
      <sheetName val="Digana-Drains"/>
      <sheetName val="thepal m sheet"/>
      <sheetName val="udurawa m sheet"/>
      <sheetName val="Kegalle by pass"/>
      <sheetName val="Polgahawela QTY"/>
      <sheetName val="bill 2 qty noori road"/>
      <sheetName val="bill 3 qty ruwanwella qty "/>
      <sheetName val="Bill 4 qty kaluaggala"/>
      <sheetName val="Ruwanwella 23 QTY"/>
      <sheetName val="Qty Kegalle court"/>
      <sheetName val="Soil Nail - Rates"/>
      <sheetName val="2100"/>
      <sheetName val="2x2 net"/>
      <sheetName val="Qty Jumma "/>
      <sheetName val="4km post M sheet"/>
      <sheetName val="Qty Digana"/>
      <sheetName val=" Bill 14 QYT"/>
    </sheetNames>
    <sheetDataSet>
      <sheetData sheetId="0"/>
      <sheetData sheetId="1"/>
      <sheetData sheetId="2"/>
      <sheetData sheetId="3"/>
      <sheetData sheetId="4"/>
      <sheetData sheetId="5"/>
      <sheetData sheetId="6"/>
      <sheetData sheetId="7">
        <row r="6">
          <cell r="G6" t="e">
            <v>#REF!</v>
          </cell>
        </row>
      </sheetData>
      <sheetData sheetId="8">
        <row r="10">
          <cell r="G10" t="e">
            <v>#REF!</v>
          </cell>
        </row>
      </sheetData>
      <sheetData sheetId="9"/>
      <sheetData sheetId="10"/>
      <sheetData sheetId="11"/>
      <sheetData sheetId="12">
        <row r="6">
          <cell r="G6" t="e">
            <v>#REF!</v>
          </cell>
        </row>
      </sheetData>
      <sheetData sheetId="13">
        <row r="9">
          <cell r="G9" t="e">
            <v>#REF!</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ow r="5">
          <cell r="J5">
            <v>1820</v>
          </cell>
        </row>
        <row r="8">
          <cell r="B8">
            <v>100</v>
          </cell>
        </row>
        <row r="14">
          <cell r="J14">
            <v>4520</v>
          </cell>
        </row>
        <row r="25">
          <cell r="J25">
            <v>5670</v>
          </cell>
        </row>
        <row r="27">
          <cell r="J27">
            <v>1420</v>
          </cell>
        </row>
        <row r="29">
          <cell r="J29">
            <v>710</v>
          </cell>
        </row>
        <row r="33">
          <cell r="J33">
            <v>190.41</v>
          </cell>
        </row>
        <row r="114">
          <cell r="J114">
            <v>70</v>
          </cell>
        </row>
        <row r="119">
          <cell r="J119">
            <v>33</v>
          </cell>
        </row>
        <row r="128">
          <cell r="J128">
            <v>2940</v>
          </cell>
        </row>
        <row r="132">
          <cell r="J132">
            <v>396</v>
          </cell>
        </row>
        <row r="133">
          <cell r="J133">
            <v>39</v>
          </cell>
        </row>
        <row r="139">
          <cell r="J139">
            <v>50</v>
          </cell>
        </row>
        <row r="140">
          <cell r="J140">
            <v>240</v>
          </cell>
        </row>
        <row r="152">
          <cell r="J152">
            <v>663.85</v>
          </cell>
        </row>
        <row r="153">
          <cell r="J153">
            <v>140.57999999999998</v>
          </cell>
        </row>
        <row r="154">
          <cell r="J154">
            <v>859.1</v>
          </cell>
        </row>
      </sheetData>
      <sheetData sheetId="50">
        <row r="109">
          <cell r="I109">
            <v>8.3850000000000016</v>
          </cell>
          <cell r="J109">
            <v>39.990000000000009</v>
          </cell>
          <cell r="K109">
            <v>516</v>
          </cell>
          <cell r="S109">
            <v>2583.5864197530864</v>
          </cell>
        </row>
        <row r="110">
          <cell r="K110">
            <v>5.9985000000000008</v>
          </cell>
          <cell r="S110">
            <v>28.666666666666668</v>
          </cell>
        </row>
        <row r="118">
          <cell r="I118">
            <v>8.4</v>
          </cell>
          <cell r="J118">
            <v>42</v>
          </cell>
          <cell r="K118">
            <v>545.99999999999989</v>
          </cell>
          <cell r="S118">
            <v>2535.4691358024688</v>
          </cell>
        </row>
        <row r="119">
          <cell r="J119">
            <v>0.24609374999999997</v>
          </cell>
          <cell r="K119">
            <v>8.1374999999999993</v>
          </cell>
          <cell r="S119">
            <v>36.296296296296298</v>
          </cell>
        </row>
        <row r="142">
          <cell r="I142">
            <v>7.8975000000000009</v>
          </cell>
          <cell r="J142">
            <v>40.095000000000006</v>
          </cell>
          <cell r="K142">
            <v>510.3</v>
          </cell>
          <cell r="S142">
            <v>2266.9938271604938</v>
          </cell>
        </row>
        <row r="143">
          <cell r="J143">
            <v>36.450000000000003</v>
          </cell>
          <cell r="K143">
            <v>24.3</v>
          </cell>
          <cell r="S143">
            <v>2664.4012345679012</v>
          </cell>
        </row>
        <row r="153">
          <cell r="I153">
            <v>6.75</v>
          </cell>
          <cell r="J153">
            <v>78.749999999999986</v>
          </cell>
          <cell r="K153">
            <v>735</v>
          </cell>
          <cell r="S153">
            <v>5902.9629629629626</v>
          </cell>
        </row>
        <row r="208">
          <cell r="I208">
            <v>2.25</v>
          </cell>
          <cell r="J208">
            <v>4.7700000000000005</v>
          </cell>
          <cell r="K208">
            <v>153.00000000000003</v>
          </cell>
          <cell r="S208">
            <v>594.69753086419757</v>
          </cell>
        </row>
        <row r="212">
          <cell r="H212">
            <v>630</v>
          </cell>
        </row>
        <row r="223">
          <cell r="C223">
            <v>24</v>
          </cell>
        </row>
        <row r="224">
          <cell r="C224">
            <v>141</v>
          </cell>
        </row>
        <row r="230">
          <cell r="K230">
            <v>2930.4</v>
          </cell>
        </row>
      </sheetData>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Bill No. 2"/>
      <sheetName val="Bill No 2.1"/>
      <sheetName val="Bill No 2.2"/>
      <sheetName val="Bill No 2.3"/>
      <sheetName val="Bill No 2.4"/>
      <sheetName val="Bill No 2.5"/>
      <sheetName val="Noori RD"/>
      <sheetName val="Drains"/>
    </sheetNames>
    <sheetDataSet>
      <sheetData sheetId="0">
        <row r="2">
          <cell r="B2" t="str">
            <v>BILL NO. 02 -  REDUCTION OF LANDSLIDE VULNERABILITY BY MITIGATION MEASURES  BETWEEN CULVERT NO. 5/11 AND 5/13 DEHIOWITA- DERANIYAGALA NOORI ROAD KEGALLE DISTRICT</v>
          </cell>
        </row>
      </sheetData>
      <sheetData sheetId="1"/>
      <sheetData sheetId="2"/>
      <sheetData sheetId="3"/>
      <sheetData sheetId="4"/>
      <sheetData sheetId="5"/>
      <sheetData sheetId="6">
        <row r="9">
          <cell r="J9">
            <v>784.65</v>
          </cell>
        </row>
      </sheetData>
      <sheetData sheetId="7">
        <row r="109">
          <cell r="G109">
            <v>147.29650000000001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Bill No.3"/>
      <sheetName val="Bill No 3.1"/>
      <sheetName val="Bill No 3.2"/>
      <sheetName val="Bill No 3.3"/>
      <sheetName val="Bill No 3.4"/>
      <sheetName val="Bill No 3.5"/>
      <sheetName val="Dangolla"/>
      <sheetName val="Drains"/>
    </sheetNames>
    <sheetDataSet>
      <sheetData sheetId="0">
        <row r="2">
          <cell r="B2" t="str">
            <v xml:space="preserve">BILL NO. 03 - REDUCTION OF LANDSLIDE VULNERABILITY BY MITIGATION MEASURES  - DANGOLLA LOWER CIRCULAR ROAD </v>
          </cell>
        </row>
      </sheetData>
      <sheetData sheetId="1" refreshError="1"/>
      <sheetData sheetId="2" refreshError="1"/>
      <sheetData sheetId="3" refreshError="1"/>
      <sheetData sheetId="4" refreshError="1"/>
      <sheetData sheetId="5" refreshError="1"/>
      <sheetData sheetId="6">
        <row r="10">
          <cell r="J10">
            <v>2042.05</v>
          </cell>
        </row>
        <row r="52">
          <cell r="J52">
            <v>-9.8699999999999992</v>
          </cell>
        </row>
        <row r="80">
          <cell r="J80">
            <v>141.34</v>
          </cell>
        </row>
        <row r="88">
          <cell r="J88">
            <v>1848.8899999999999</v>
          </cell>
        </row>
        <row r="98">
          <cell r="J98">
            <v>338</v>
          </cell>
        </row>
        <row r="103">
          <cell r="J103">
            <v>195.20600000000002</v>
          </cell>
        </row>
        <row r="114">
          <cell r="J114">
            <v>60</v>
          </cell>
        </row>
        <row r="118">
          <cell r="J118">
            <v>68.254999999999995</v>
          </cell>
        </row>
        <row r="132">
          <cell r="J132">
            <v>1.7604125000000002</v>
          </cell>
        </row>
        <row r="134">
          <cell r="J134">
            <v>20.28125</v>
          </cell>
        </row>
        <row r="136">
          <cell r="J136">
            <v>41.211500000000008</v>
          </cell>
        </row>
        <row r="138">
          <cell r="J138">
            <v>97.350000000000009</v>
          </cell>
        </row>
        <row r="143">
          <cell r="J143">
            <v>1803.5115083333337</v>
          </cell>
        </row>
      </sheetData>
      <sheetData sheetId="7">
        <row r="106">
          <cell r="G106">
            <v>661.9</v>
          </cell>
          <cell r="I106">
            <v>8.2737499999999997</v>
          </cell>
          <cell r="J106">
            <v>36.404499999999999</v>
          </cell>
          <cell r="K106">
            <v>463.32999999999993</v>
          </cell>
        </row>
        <row r="107">
          <cell r="J107">
            <v>0.15609375</v>
          </cell>
          <cell r="K107">
            <v>5.1615000000000002</v>
          </cell>
          <cell r="U107">
            <v>2438.1635802469132</v>
          </cell>
        </row>
        <row r="141">
          <cell r="E141">
            <v>312.66000000000003</v>
          </cell>
          <cell r="I141">
            <v>17.196300000000004</v>
          </cell>
          <cell r="J141">
            <v>40.645800000000001</v>
          </cell>
          <cell r="K141">
            <v>187.59600000000003</v>
          </cell>
          <cell r="S141">
            <v>2212.820987654321</v>
          </cell>
        </row>
        <row r="161">
          <cell r="I161">
            <v>1.4511250000000002</v>
          </cell>
          <cell r="J161">
            <v>7.18865</v>
          </cell>
          <cell r="K161">
            <v>89.3</v>
          </cell>
          <cell r="S161">
            <v>406.64609053497941</v>
          </cell>
        </row>
        <row r="162">
          <cell r="J162">
            <v>0.24257812500000001</v>
          </cell>
          <cell r="K162">
            <v>14.231250000000001</v>
          </cell>
        </row>
        <row r="163">
          <cell r="D163">
            <v>45</v>
          </cell>
        </row>
        <row r="169">
          <cell r="I169">
            <v>1.4700000000000002</v>
          </cell>
          <cell r="J169">
            <v>7.5705000000000009</v>
          </cell>
          <cell r="K169">
            <v>95.549999999999983</v>
          </cell>
          <cell r="S169">
            <v>400.24228395061721</v>
          </cell>
        </row>
        <row r="170">
          <cell r="J170">
            <v>0.26718749999999997</v>
          </cell>
          <cell r="K170">
            <v>15.675000000000001</v>
          </cell>
        </row>
        <row r="171">
          <cell r="D171">
            <v>37</v>
          </cell>
        </row>
        <row r="173">
          <cell r="I173">
            <v>0.43</v>
          </cell>
          <cell r="J173">
            <v>2.2875999999999999</v>
          </cell>
          <cell r="K173">
            <v>29.240000000000002</v>
          </cell>
          <cell r="S173">
            <v>125.90123456790121</v>
          </cell>
        </row>
        <row r="174">
          <cell r="J174">
            <v>8.6249999999999993E-2</v>
          </cell>
          <cell r="K174">
            <v>5.0600000000000005</v>
          </cell>
        </row>
        <row r="175">
          <cell r="D175">
            <v>9</v>
          </cell>
        </row>
        <row r="230">
          <cell r="H230">
            <v>132.38</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2)"/>
      <sheetName val="Grand Summary"/>
      <sheetName val="Bill No 1"/>
      <sheetName val="BILL 02-L 01"/>
      <sheetName val="Bill No 2.1"/>
      <sheetName val="Bill No 2.2 "/>
      <sheetName val="Bill No 2.3"/>
      <sheetName val="Bill No 2.4"/>
      <sheetName val="BILL 03-L 02"/>
      <sheetName val="Bill No 3.1"/>
      <sheetName val="Bill No 3.2"/>
      <sheetName val="Bill No 3.3"/>
      <sheetName val="Bill No 3.4"/>
      <sheetName val="BILL 04-L 03"/>
      <sheetName val="Bill No 4.1"/>
      <sheetName val="Bill No 4.2"/>
      <sheetName val="Bill No 4.3"/>
      <sheetName val="Bill No 4.4"/>
      <sheetName val="Dayworks"/>
      <sheetName val="Ath"/>
      <sheetName val="QTY"/>
      <sheetName val="Sheet1"/>
      <sheetName val="BILL 12-L 01"/>
      <sheetName val="Bill No 12.1.1"/>
      <sheetName val="Bill No 12.1.2 "/>
      <sheetName val="Bill No 12.1.3"/>
      <sheetName val="Bill No 12.1.4"/>
      <sheetName val="BILL 12-L 02"/>
      <sheetName val="Bill No12.2.1"/>
      <sheetName val="Bill No 12.2.2"/>
      <sheetName val="Bill No 12.2.3"/>
      <sheetName val="Bill No 12.2.4"/>
      <sheetName val="BILL 12-L 03"/>
      <sheetName val="Bill No 12.3.1"/>
      <sheetName val="Bill No 12.3.2"/>
      <sheetName val="Bill No 12.3.3"/>
      <sheetName val="Bill No 12.3.4"/>
    </sheetNames>
    <sheetDataSet>
      <sheetData sheetId="0"/>
      <sheetData sheetId="1"/>
      <sheetData sheetId="2">
        <row r="1">
          <cell r="D1" t="str">
            <v xml:space="preserve">ARANAYAKA PROJECT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5">
          <cell r="J5">
            <v>256.98750000000001</v>
          </cell>
        </row>
        <row r="6">
          <cell r="J6">
            <v>196.35</v>
          </cell>
        </row>
        <row r="7">
          <cell r="J7">
            <v>40.424999999999997</v>
          </cell>
        </row>
        <row r="9">
          <cell r="J9">
            <v>664.31062500000007</v>
          </cell>
        </row>
        <row r="10">
          <cell r="J10">
            <v>434.77499999999998</v>
          </cell>
        </row>
        <row r="11">
          <cell r="J11">
            <v>89.512500000000003</v>
          </cell>
        </row>
        <row r="14">
          <cell r="J14">
            <v>172.42500000000001</v>
          </cell>
        </row>
        <row r="15">
          <cell r="J15">
            <v>99.825000000000003</v>
          </cell>
        </row>
        <row r="16">
          <cell r="J16">
            <v>24.139500000000002</v>
          </cell>
        </row>
        <row r="26">
          <cell r="J26">
            <v>263.34000000000003</v>
          </cell>
        </row>
        <row r="29">
          <cell r="J29">
            <v>583.11</v>
          </cell>
        </row>
        <row r="31">
          <cell r="J31">
            <v>156.09</v>
          </cell>
        </row>
        <row r="40">
          <cell r="J40">
            <v>3.5409000000000006</v>
          </cell>
        </row>
        <row r="41">
          <cell r="J41">
            <v>42.427</v>
          </cell>
        </row>
        <row r="55">
          <cell r="M55">
            <v>3591.5090120481937</v>
          </cell>
        </row>
        <row r="58">
          <cell r="J58">
            <v>176.08799999999999</v>
          </cell>
        </row>
        <row r="59">
          <cell r="J59">
            <v>2.9260000000000002</v>
          </cell>
        </row>
        <row r="62">
          <cell r="J62">
            <v>13.717000000000001</v>
          </cell>
        </row>
        <row r="65">
          <cell r="J65">
            <v>54.548999999999992</v>
          </cell>
        </row>
        <row r="67">
          <cell r="J67">
            <v>389.18</v>
          </cell>
        </row>
        <row r="72">
          <cell r="J72">
            <v>33.016500000000001</v>
          </cell>
        </row>
        <row r="73">
          <cell r="J73">
            <v>77.038499999999999</v>
          </cell>
        </row>
        <row r="75">
          <cell r="J75">
            <v>69.334649999999996</v>
          </cell>
        </row>
        <row r="76">
          <cell r="J76">
            <v>7.7038500000000001</v>
          </cell>
        </row>
        <row r="96">
          <cell r="K96">
            <v>3.2395</v>
          </cell>
          <cell r="L96">
            <v>0.67925000000000002</v>
          </cell>
          <cell r="M96">
            <v>41.8</v>
          </cell>
          <cell r="U96">
            <v>233.2407407407407</v>
          </cell>
        </row>
        <row r="97">
          <cell r="K97">
            <v>6.38</v>
          </cell>
          <cell r="L97">
            <v>1.276</v>
          </cell>
          <cell r="M97">
            <v>82.939999999999984</v>
          </cell>
          <cell r="U97">
            <v>444.35185185185179</v>
          </cell>
        </row>
        <row r="99">
          <cell r="L99">
            <v>0.79749999999999999</v>
          </cell>
          <cell r="M99">
            <v>44.66</v>
          </cell>
          <cell r="U99">
            <v>276.41975308641969</v>
          </cell>
        </row>
        <row r="101">
          <cell r="K101">
            <v>6.0609999999999999</v>
          </cell>
        </row>
        <row r="105">
          <cell r="K105">
            <v>2.8985000000000003</v>
          </cell>
          <cell r="L105">
            <v>0.60775000000000001</v>
          </cell>
          <cell r="M105">
            <v>37.4</v>
          </cell>
          <cell r="N105">
            <v>6.6852499999999999</v>
          </cell>
          <cell r="U105">
            <v>208.79629629629628</v>
          </cell>
        </row>
        <row r="106">
          <cell r="K106">
            <v>33.660000000000004</v>
          </cell>
          <cell r="L106">
            <v>6.7320000000000011</v>
          </cell>
          <cell r="M106">
            <v>437.58</v>
          </cell>
          <cell r="N106">
            <v>94.248000000000005</v>
          </cell>
          <cell r="U106">
            <v>2234.9074074074074</v>
          </cell>
        </row>
        <row r="108">
          <cell r="L108">
            <v>1.8975000000000002</v>
          </cell>
          <cell r="M108">
            <v>106.26</v>
          </cell>
          <cell r="N108">
            <v>15.180000000000001</v>
          </cell>
          <cell r="U108">
            <v>656.66666666666663</v>
          </cell>
        </row>
        <row r="110">
          <cell r="K110">
            <v>14.421000000000003</v>
          </cell>
        </row>
        <row r="111">
          <cell r="L111">
            <v>0.17324999999999999</v>
          </cell>
          <cell r="N111">
            <v>2.6853750000000001</v>
          </cell>
          <cell r="U111">
            <v>58.648148148148145</v>
          </cell>
        </row>
        <row r="113">
          <cell r="K113">
            <v>1.769625</v>
          </cell>
          <cell r="M113">
            <v>15.473921052631578</v>
          </cell>
        </row>
        <row r="115">
          <cell r="K115">
            <v>8.8233750000000004</v>
          </cell>
          <cell r="L115">
            <v>2.5616250000000003</v>
          </cell>
          <cell r="M115">
            <v>26.565000000000001</v>
          </cell>
          <cell r="N115">
            <v>7.6848749999999999</v>
          </cell>
          <cell r="U115">
            <v>413.46913580246905</v>
          </cell>
        </row>
      </sheetData>
      <sheetData sheetId="20">
        <row r="6">
          <cell r="F6">
            <v>340</v>
          </cell>
        </row>
        <row r="12">
          <cell r="F12">
            <v>919</v>
          </cell>
        </row>
        <row r="13">
          <cell r="F13">
            <v>28.049999999999997</v>
          </cell>
        </row>
        <row r="14">
          <cell r="F14">
            <v>273.60000000000002</v>
          </cell>
        </row>
        <row r="15">
          <cell r="F15">
            <v>6.8</v>
          </cell>
        </row>
        <row r="16">
          <cell r="F16">
            <v>211.5</v>
          </cell>
        </row>
        <row r="17">
          <cell r="F17">
            <v>73.8</v>
          </cell>
        </row>
        <row r="37">
          <cell r="F37">
            <v>469.74270000000001</v>
          </cell>
        </row>
        <row r="38">
          <cell r="F38">
            <v>219.15900000000002</v>
          </cell>
        </row>
        <row r="39">
          <cell r="F39">
            <v>173.2775</v>
          </cell>
        </row>
        <row r="40">
          <cell r="F40">
            <v>76.594100000000012</v>
          </cell>
        </row>
        <row r="41">
          <cell r="F41">
            <v>14.16</v>
          </cell>
        </row>
        <row r="42">
          <cell r="F42"/>
        </row>
        <row r="43">
          <cell r="F43">
            <v>374.04</v>
          </cell>
        </row>
        <row r="58">
          <cell r="F58">
            <v>340</v>
          </cell>
        </row>
        <row r="59">
          <cell r="F59">
            <v>919</v>
          </cell>
        </row>
      </sheetData>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nd Summary without 2 sites"/>
      <sheetName val="Cover"/>
      <sheetName val="Grand Summary"/>
      <sheetName val="Bill No 1"/>
      <sheetName val="SUM Bill No. 2"/>
      <sheetName val="Bill No 2.1"/>
      <sheetName val="Bill No 2.2"/>
      <sheetName val="Bill No 2.3"/>
      <sheetName val="Bill No 2.4"/>
      <sheetName val="SUM Bill No. 3"/>
      <sheetName val="Bill No 3.1"/>
      <sheetName val="Bill No 3.2"/>
      <sheetName val="Bill No 3.3"/>
      <sheetName val="Bill No 3.4"/>
      <sheetName val="SUM Bill No. 4"/>
      <sheetName val="Bill No 4.1"/>
      <sheetName val="Bill No 4.2"/>
      <sheetName val="Bill No 4.3"/>
      <sheetName val="Bill No 4.4"/>
      <sheetName val="SUM Bill No. 5"/>
      <sheetName val="Bill No 5.1"/>
      <sheetName val="Bill No 5.2 "/>
      <sheetName val="Bill No 5.3"/>
      <sheetName val="Bill No 5.4"/>
      <sheetName val="Qty  2,4 i"/>
      <sheetName val="Qty 2,4 ii"/>
      <sheetName val="SUM Bill No. 6-old"/>
      <sheetName val="Bill No 6.1-old"/>
      <sheetName val="Bill No 6.2-old"/>
      <sheetName val="Bill No 6.3-old"/>
      <sheetName val="Bill No 6.4-old"/>
      <sheetName val="SUM Bill No. 7-old"/>
      <sheetName val="Bill No 7.1-old"/>
      <sheetName val="Bill No 7.2-old"/>
      <sheetName val="Bill No 7.3-old"/>
      <sheetName val="Bill No 7.4-old"/>
      <sheetName val="SUM Bill No. 6"/>
      <sheetName val="Bill No 6.1"/>
      <sheetName val="Bill No 6.2"/>
      <sheetName val="Bill No 6.3"/>
      <sheetName val="Bill No 6.4"/>
      <sheetName val="Bill No 6.5"/>
      <sheetName val="SUM Bill No. 7"/>
      <sheetName val="Bill No 7.1"/>
      <sheetName val="Bill No 7.2"/>
      <sheetName val="Bill No 7.3"/>
      <sheetName val="Bill No 7.4"/>
      <sheetName val="SUM Bill No. 8"/>
      <sheetName val="Bill 8.1"/>
      <sheetName val="Bill 8.2"/>
      <sheetName val="Bill 8.3"/>
      <sheetName val="Bill 8.4"/>
      <sheetName val="SUM Bill No.9"/>
      <sheetName val="Bill No 9.1"/>
      <sheetName val="Bill No 9.2"/>
      <sheetName val="Bill No 9.3"/>
      <sheetName val="Bill No 9.4"/>
      <sheetName val="Dangolla"/>
      <sheetName val="Bill No 9.5 "/>
      <sheetName val="SUM Bill No. 10"/>
      <sheetName val="BILL 10.1"/>
      <sheetName val="Bill No 10.1.1"/>
      <sheetName val="Bill No 10.1.2 "/>
      <sheetName val="Bill No 10.1.3"/>
      <sheetName val="Bill No 10.1.4"/>
      <sheetName val="BILL 10.2"/>
      <sheetName val="Bill No10.2.1"/>
      <sheetName val="Bill No 10.2.2"/>
      <sheetName val="Bill No 10.2.3"/>
      <sheetName val="Bill No 10.2.4"/>
      <sheetName val="BILL 10.3-L 03"/>
      <sheetName val="Bill No 10.3.1"/>
      <sheetName val="Bill No 10.3.2"/>
      <sheetName val="Bill No 10.3.3"/>
      <sheetName val="Bill No 10.3.4"/>
      <sheetName val="SUM Bill No. 11"/>
      <sheetName val="Bill No 11.1"/>
      <sheetName val="Bill No 11.2 "/>
      <sheetName val="Bill No 11.3"/>
      <sheetName val="Bill No 11.4"/>
      <sheetName val="SUM Bill No. 12"/>
      <sheetName val="Bill No12.1"/>
      <sheetName val="Bill No 12.2 "/>
      <sheetName val="Bill No12.3"/>
      <sheetName val="Bill No.Dayworks"/>
      <sheetName val="thepal m sheet"/>
      <sheetName val="udurawa m sheet"/>
      <sheetName val="Kegalle by pass"/>
      <sheetName val="Polgahawela QTY"/>
      <sheetName val="bill 2 qty noori road"/>
      <sheetName val="bill 3 qty ruwanwella qty "/>
      <sheetName val="Bill 4 qty kaluaggala"/>
      <sheetName val="Ruwanwella 23 QTY"/>
      <sheetName val="Qty Kegalle court"/>
      <sheetName val="Soil Nail - Rates"/>
      <sheetName val="2100"/>
      <sheetName val="2x2 net"/>
      <sheetName val="Qty Jumma "/>
      <sheetName val="4km post M sheet"/>
      <sheetName val="Qty Digana"/>
      <sheetName val=" Bill 14 QYT"/>
    </sheetNames>
    <sheetDataSet>
      <sheetData sheetId="0"/>
      <sheetData sheetId="1"/>
      <sheetData sheetId="2">
        <row r="9">
          <cell r="H9">
            <v>77655000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9">
          <cell r="G9">
            <v>109662000</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9">
          <cell r="I9">
            <v>-13711500</v>
          </cell>
        </row>
      </sheetData>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row r="8">
          <cell r="G8">
            <v>6556200</v>
          </cell>
        </row>
        <row r="23">
          <cell r="G23">
            <v>95041840</v>
          </cell>
        </row>
      </sheetData>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keOff"/>
      <sheetName val="Schedules"/>
      <sheetName val="Sheet3"/>
      <sheetName val="B-3.2 EB"/>
    </sheetNames>
    <sheetDataSet>
      <sheetData sheetId="0" refreshError="1"/>
      <sheetData sheetId="1" refreshError="1">
        <row r="5">
          <cell r="A5" t="str">
            <v>C1</v>
          </cell>
          <cell r="B5">
            <v>0.25</v>
          </cell>
          <cell r="C5">
            <v>0.35</v>
          </cell>
          <cell r="D5">
            <v>8.7499999999999994E-2</v>
          </cell>
          <cell r="E5">
            <v>1.2</v>
          </cell>
        </row>
        <row r="6">
          <cell r="A6" t="str">
            <v>C2</v>
          </cell>
          <cell r="B6">
            <v>0.25</v>
          </cell>
          <cell r="C6">
            <v>0.45</v>
          </cell>
          <cell r="D6">
            <v>0.1125</v>
          </cell>
          <cell r="E6">
            <v>1.4</v>
          </cell>
        </row>
        <row r="7">
          <cell r="A7" t="str">
            <v>C3</v>
          </cell>
          <cell r="B7">
            <v>0.25</v>
          </cell>
          <cell r="C7">
            <v>0.55000000000000004</v>
          </cell>
          <cell r="D7">
            <v>0.13750000000000001</v>
          </cell>
          <cell r="E7">
            <v>1.6</v>
          </cell>
        </row>
        <row r="8">
          <cell r="A8" t="str">
            <v>C4</v>
          </cell>
          <cell r="B8">
            <v>0.25</v>
          </cell>
          <cell r="C8">
            <v>0.65</v>
          </cell>
          <cell r="D8">
            <v>0.16250000000000001</v>
          </cell>
          <cell r="E8">
            <v>1.8</v>
          </cell>
        </row>
        <row r="9">
          <cell r="A9" t="str">
            <v>C5</v>
          </cell>
          <cell r="B9">
            <v>0.25</v>
          </cell>
          <cell r="C9">
            <v>0.75</v>
          </cell>
          <cell r="D9">
            <v>0.1875</v>
          </cell>
          <cell r="E9">
            <v>2</v>
          </cell>
        </row>
        <row r="10">
          <cell r="A10" t="str">
            <v>C6</v>
          </cell>
          <cell r="B10">
            <v>0.25</v>
          </cell>
          <cell r="C10">
            <v>0.85</v>
          </cell>
          <cell r="D10">
            <v>0.21249999999999999</v>
          </cell>
          <cell r="E10">
            <v>2.2000000000000002</v>
          </cell>
        </row>
        <row r="11">
          <cell r="A11" t="str">
            <v>C7</v>
          </cell>
          <cell r="B11">
            <v>0.4</v>
          </cell>
          <cell r="C11">
            <v>0.4</v>
          </cell>
          <cell r="D11">
            <v>0.16000000000000003</v>
          </cell>
          <cell r="E11">
            <v>1.6</v>
          </cell>
        </row>
        <row r="12">
          <cell r="A12" t="str">
            <v>C8</v>
          </cell>
          <cell r="B12">
            <v>0.4</v>
          </cell>
          <cell r="C12">
            <v>0.45</v>
          </cell>
          <cell r="D12">
            <v>0.18000000000000002</v>
          </cell>
          <cell r="E12">
            <v>1.7000000000000002</v>
          </cell>
        </row>
        <row r="13">
          <cell r="A13" t="str">
            <v>C9</v>
          </cell>
          <cell r="B13">
            <v>0.4</v>
          </cell>
          <cell r="C13">
            <v>0.9</v>
          </cell>
          <cell r="D13">
            <v>0.36000000000000004</v>
          </cell>
          <cell r="E13">
            <v>2.6</v>
          </cell>
        </row>
        <row r="14">
          <cell r="A14" t="str">
            <v>C10</v>
          </cell>
          <cell r="B14">
            <v>0.25</v>
          </cell>
          <cell r="C14">
            <v>0.95</v>
          </cell>
          <cell r="D14">
            <v>0.23749999999999999</v>
          </cell>
          <cell r="E14">
            <v>2.4</v>
          </cell>
        </row>
        <row r="15">
          <cell r="A15" t="str">
            <v>C11</v>
          </cell>
          <cell r="B15">
            <v>0.4</v>
          </cell>
          <cell r="C15">
            <v>0.65</v>
          </cell>
          <cell r="D15">
            <v>0.26</v>
          </cell>
          <cell r="E15">
            <v>2.1</v>
          </cell>
        </row>
        <row r="16">
          <cell r="A16" t="str">
            <v>C12</v>
          </cell>
          <cell r="B16">
            <v>0.45</v>
          </cell>
          <cell r="C16">
            <v>0.65</v>
          </cell>
          <cell r="D16">
            <v>0.29250000000000004</v>
          </cell>
          <cell r="E16">
            <v>2.2000000000000002</v>
          </cell>
        </row>
        <row r="17">
          <cell r="A17" t="str">
            <v>C13</v>
          </cell>
          <cell r="B17">
            <v>0</v>
          </cell>
          <cell r="C17">
            <v>0</v>
          </cell>
          <cell r="D17">
            <v>0.65249999999999997</v>
          </cell>
          <cell r="E17">
            <v>4.3</v>
          </cell>
        </row>
        <row r="18">
          <cell r="A18" t="str">
            <v>C14</v>
          </cell>
          <cell r="B18">
            <v>0</v>
          </cell>
          <cell r="C18">
            <v>0</v>
          </cell>
          <cell r="D18">
            <v>1.37</v>
          </cell>
          <cell r="E18">
            <v>8.1999999999999993</v>
          </cell>
        </row>
        <row r="19">
          <cell r="A19" t="str">
            <v>C15</v>
          </cell>
          <cell r="B19">
            <v>0.55000000000000004</v>
          </cell>
          <cell r="C19">
            <v>0.9</v>
          </cell>
          <cell r="D19">
            <v>0.49500000000000005</v>
          </cell>
          <cell r="E19">
            <v>2.9000000000000004</v>
          </cell>
        </row>
        <row r="20">
          <cell r="A20" t="str">
            <v>C16</v>
          </cell>
          <cell r="B20">
            <v>0.55000000000000004</v>
          </cell>
          <cell r="C20">
            <v>0.55000000000000004</v>
          </cell>
          <cell r="D20">
            <v>0.30250000000000005</v>
          </cell>
          <cell r="E20">
            <v>2.2000000000000002</v>
          </cell>
        </row>
        <row r="21">
          <cell r="A21" t="str">
            <v>C17</v>
          </cell>
          <cell r="B21">
            <v>0.25</v>
          </cell>
          <cell r="C21">
            <v>0.55000000000000004</v>
          </cell>
          <cell r="D21">
            <v>0.13750000000000001</v>
          </cell>
          <cell r="E21">
            <v>1.6</v>
          </cell>
        </row>
        <row r="22">
          <cell r="A22" t="str">
            <v>C18</v>
          </cell>
          <cell r="B22">
            <v>0.25</v>
          </cell>
          <cell r="C22">
            <v>0.25</v>
          </cell>
          <cell r="D22">
            <v>6.25E-2</v>
          </cell>
          <cell r="E22">
            <v>1</v>
          </cell>
        </row>
        <row r="23">
          <cell r="A23" t="str">
            <v>C19</v>
          </cell>
          <cell r="B23">
            <v>0.4</v>
          </cell>
          <cell r="C23">
            <v>0.4</v>
          </cell>
          <cell r="D23">
            <v>0.16000000000000003</v>
          </cell>
          <cell r="E23">
            <v>1.6</v>
          </cell>
        </row>
        <row r="24">
          <cell r="A24" t="str">
            <v>W1</v>
          </cell>
          <cell r="B24">
            <v>10.9</v>
          </cell>
          <cell r="C24">
            <v>0.2</v>
          </cell>
          <cell r="D24">
            <v>2.1800000000000002</v>
          </cell>
          <cell r="E24">
            <v>22.2</v>
          </cell>
        </row>
      </sheetData>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keOff"/>
      <sheetName val="Schedules"/>
      <sheetName val="Sheet3"/>
      <sheetName val="B-2"/>
      <sheetName val="Option"/>
      <sheetName val="Details"/>
      <sheetName val=" GULF"/>
      <sheetName val="BOQ"/>
      <sheetName val="CCS summary "/>
      <sheetName val="16 Consum's"/>
      <sheetName val="24 B'up"/>
      <sheetName val="SuStructure Conc Take off"/>
      <sheetName val="Det_Des"/>
      <sheetName val="Ra  stair"/>
      <sheetName val="9600-T1"/>
      <sheetName val="C&amp;IEVA"/>
      <sheetName val="EC(Rev)"/>
      <sheetName val="#REF"/>
      <sheetName val="Bill 1"/>
      <sheetName val="Bill 2"/>
      <sheetName val="Bill 3"/>
      <sheetName val="Bill 4"/>
      <sheetName val="Bill 5"/>
      <sheetName val="Bill 6"/>
      <sheetName val="Bill 7"/>
      <sheetName val="Summary"/>
      <sheetName val="#3E1_GCR"/>
      <sheetName val="_GULF"/>
      <sheetName val="CCS_summary_"/>
      <sheetName val="16_Consum's"/>
      <sheetName val="24_B'up"/>
      <sheetName val="SuStructure_Conc_Take_off"/>
      <sheetName val="Ra__stair"/>
      <sheetName val="Bill_1"/>
      <sheetName val="Bill_2"/>
      <sheetName val="Bill_3"/>
      <sheetName val="Bill_4"/>
      <sheetName val="Bill_5"/>
      <sheetName val="Bill_6"/>
      <sheetName val="Bill_7"/>
      <sheetName val="설계서"/>
      <sheetName val="기준액"/>
      <sheetName val="B-3"/>
      <sheetName val="Calculation"/>
      <sheetName val="Factors"/>
    </sheetNames>
    <sheetDataSet>
      <sheetData sheetId="0" refreshError="1"/>
      <sheetData sheetId="1" refreshError="1">
        <row r="5">
          <cell r="A5" t="str">
            <v>C1</v>
          </cell>
          <cell r="B5">
            <v>0.25</v>
          </cell>
          <cell r="C5">
            <v>0.35</v>
          </cell>
          <cell r="D5">
            <v>8.7499999999999994E-2</v>
          </cell>
          <cell r="E5">
            <v>1.2</v>
          </cell>
        </row>
        <row r="6">
          <cell r="A6" t="str">
            <v>C2</v>
          </cell>
          <cell r="B6">
            <v>0.25</v>
          </cell>
          <cell r="C6">
            <v>0.45</v>
          </cell>
          <cell r="D6">
            <v>0.1125</v>
          </cell>
          <cell r="E6">
            <v>1.4</v>
          </cell>
        </row>
        <row r="7">
          <cell r="A7" t="str">
            <v>C3</v>
          </cell>
          <cell r="B7">
            <v>0.25</v>
          </cell>
          <cell r="C7">
            <v>0.55000000000000004</v>
          </cell>
          <cell r="D7">
            <v>0.13750000000000001</v>
          </cell>
          <cell r="E7">
            <v>1.6</v>
          </cell>
        </row>
        <row r="8">
          <cell r="A8" t="str">
            <v>C4</v>
          </cell>
          <cell r="B8">
            <v>0.25</v>
          </cell>
          <cell r="C8">
            <v>0.65</v>
          </cell>
          <cell r="D8">
            <v>0.16250000000000001</v>
          </cell>
          <cell r="E8">
            <v>1.8</v>
          </cell>
        </row>
        <row r="9">
          <cell r="A9" t="str">
            <v>C5</v>
          </cell>
          <cell r="B9">
            <v>0.25</v>
          </cell>
          <cell r="C9">
            <v>0.75</v>
          </cell>
          <cell r="D9">
            <v>0.1875</v>
          </cell>
          <cell r="E9">
            <v>2</v>
          </cell>
        </row>
        <row r="10">
          <cell r="A10" t="str">
            <v>C6</v>
          </cell>
          <cell r="B10">
            <v>0.25</v>
          </cell>
          <cell r="C10">
            <v>0.85</v>
          </cell>
          <cell r="D10">
            <v>0.21249999999999999</v>
          </cell>
          <cell r="E10">
            <v>2.2000000000000002</v>
          </cell>
        </row>
        <row r="11">
          <cell r="A11" t="str">
            <v>C7</v>
          </cell>
          <cell r="B11">
            <v>0.4</v>
          </cell>
          <cell r="C11">
            <v>0.4</v>
          </cell>
          <cell r="D11">
            <v>0.16000000000000003</v>
          </cell>
          <cell r="E11">
            <v>1.6</v>
          </cell>
        </row>
        <row r="12">
          <cell r="A12" t="str">
            <v>C8</v>
          </cell>
          <cell r="B12">
            <v>0.4</v>
          </cell>
          <cell r="C12">
            <v>0.45</v>
          </cell>
          <cell r="D12">
            <v>0.18000000000000002</v>
          </cell>
          <cell r="E12">
            <v>1.7000000000000002</v>
          </cell>
        </row>
        <row r="13">
          <cell r="A13" t="str">
            <v>C9</v>
          </cell>
          <cell r="B13">
            <v>0.4</v>
          </cell>
          <cell r="C13">
            <v>0.9</v>
          </cell>
          <cell r="D13">
            <v>0.36000000000000004</v>
          </cell>
          <cell r="E13">
            <v>2.6</v>
          </cell>
        </row>
        <row r="14">
          <cell r="A14" t="str">
            <v>C10</v>
          </cell>
          <cell r="B14">
            <v>0.25</v>
          </cell>
          <cell r="C14">
            <v>0.95</v>
          </cell>
          <cell r="D14">
            <v>0.23749999999999999</v>
          </cell>
          <cell r="E14">
            <v>2.4</v>
          </cell>
        </row>
        <row r="15">
          <cell r="A15" t="str">
            <v>C11</v>
          </cell>
          <cell r="B15">
            <v>0.4</v>
          </cell>
          <cell r="C15">
            <v>0.65</v>
          </cell>
          <cell r="D15">
            <v>0.26</v>
          </cell>
          <cell r="E15">
            <v>2.1</v>
          </cell>
        </row>
        <row r="16">
          <cell r="A16" t="str">
            <v>C12</v>
          </cell>
          <cell r="B16">
            <v>0.45</v>
          </cell>
          <cell r="C16">
            <v>0.65</v>
          </cell>
          <cell r="D16">
            <v>0.29250000000000004</v>
          </cell>
          <cell r="E16">
            <v>2.2000000000000002</v>
          </cell>
        </row>
        <row r="17">
          <cell r="A17" t="str">
            <v>C13</v>
          </cell>
          <cell r="B17">
            <v>0</v>
          </cell>
          <cell r="C17">
            <v>0</v>
          </cell>
          <cell r="D17">
            <v>0.65249999999999997</v>
          </cell>
          <cell r="E17">
            <v>4.3</v>
          </cell>
        </row>
        <row r="18">
          <cell r="A18" t="str">
            <v>C14</v>
          </cell>
          <cell r="B18">
            <v>0</v>
          </cell>
          <cell r="C18">
            <v>0</v>
          </cell>
          <cell r="D18">
            <v>1.37</v>
          </cell>
          <cell r="E18">
            <v>8.1999999999999993</v>
          </cell>
        </row>
        <row r="19">
          <cell r="A19" t="str">
            <v>C15</v>
          </cell>
          <cell r="B19">
            <v>0.55000000000000004</v>
          </cell>
          <cell r="C19">
            <v>0.9</v>
          </cell>
          <cell r="D19">
            <v>0.49500000000000005</v>
          </cell>
          <cell r="E19">
            <v>2.9000000000000004</v>
          </cell>
        </row>
        <row r="20">
          <cell r="A20" t="str">
            <v>C16</v>
          </cell>
          <cell r="B20">
            <v>0.55000000000000004</v>
          </cell>
          <cell r="C20">
            <v>0.55000000000000004</v>
          </cell>
          <cell r="D20">
            <v>0.30250000000000005</v>
          </cell>
          <cell r="E20">
            <v>2.2000000000000002</v>
          </cell>
        </row>
        <row r="21">
          <cell r="A21" t="str">
            <v>C17</v>
          </cell>
          <cell r="B21">
            <v>0.25</v>
          </cell>
          <cell r="C21">
            <v>0.55000000000000004</v>
          </cell>
          <cell r="D21">
            <v>0.13750000000000001</v>
          </cell>
          <cell r="E21">
            <v>1.6</v>
          </cell>
        </row>
        <row r="22">
          <cell r="A22" t="str">
            <v>C18</v>
          </cell>
          <cell r="B22">
            <v>0.25</v>
          </cell>
          <cell r="C22">
            <v>0.25</v>
          </cell>
          <cell r="D22">
            <v>6.25E-2</v>
          </cell>
          <cell r="E22">
            <v>1</v>
          </cell>
        </row>
        <row r="23">
          <cell r="A23" t="str">
            <v>C19</v>
          </cell>
          <cell r="B23">
            <v>0.4</v>
          </cell>
          <cell r="C23">
            <v>0.4</v>
          </cell>
          <cell r="D23">
            <v>0.16000000000000003</v>
          </cell>
          <cell r="E23">
            <v>1.6</v>
          </cell>
        </row>
        <row r="24">
          <cell r="A24" t="str">
            <v>W1</v>
          </cell>
          <cell r="B24">
            <v>10.9</v>
          </cell>
          <cell r="C24">
            <v>0.2</v>
          </cell>
          <cell r="D24">
            <v>2.1800000000000002</v>
          </cell>
          <cell r="E24">
            <v>22.2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keOff"/>
      <sheetName val="Schedules"/>
      <sheetName val="Sheet3"/>
      <sheetName val="B-3"/>
    </sheetNames>
    <sheetDataSet>
      <sheetData sheetId="0" refreshError="1"/>
      <sheetData sheetId="1" refreshError="1">
        <row r="5">
          <cell r="A5" t="str">
            <v>C1</v>
          </cell>
          <cell r="B5">
            <v>0.25</v>
          </cell>
          <cell r="C5">
            <v>0.35</v>
          </cell>
          <cell r="D5">
            <v>8.7499999999999994E-2</v>
          </cell>
          <cell r="E5">
            <v>1.2</v>
          </cell>
        </row>
        <row r="6">
          <cell r="A6" t="str">
            <v>C2</v>
          </cell>
          <cell r="B6">
            <v>0.25</v>
          </cell>
          <cell r="C6">
            <v>0.45</v>
          </cell>
          <cell r="D6">
            <v>0.1125</v>
          </cell>
          <cell r="E6">
            <v>1.4</v>
          </cell>
        </row>
        <row r="7">
          <cell r="A7" t="str">
            <v>C3</v>
          </cell>
          <cell r="B7">
            <v>0.25</v>
          </cell>
          <cell r="C7">
            <v>0.55000000000000004</v>
          </cell>
          <cell r="D7">
            <v>0.13750000000000001</v>
          </cell>
          <cell r="E7">
            <v>1.6</v>
          </cell>
        </row>
        <row r="8">
          <cell r="A8" t="str">
            <v>C4</v>
          </cell>
          <cell r="B8">
            <v>0.25</v>
          </cell>
          <cell r="C8">
            <v>0.65</v>
          </cell>
          <cell r="D8">
            <v>0.16250000000000001</v>
          </cell>
          <cell r="E8">
            <v>1.8</v>
          </cell>
        </row>
        <row r="9">
          <cell r="A9" t="str">
            <v>C5</v>
          </cell>
          <cell r="B9">
            <v>0.25</v>
          </cell>
          <cell r="C9">
            <v>0.75</v>
          </cell>
          <cell r="D9">
            <v>0.1875</v>
          </cell>
          <cell r="E9">
            <v>2</v>
          </cell>
        </row>
        <row r="10">
          <cell r="A10" t="str">
            <v>C6</v>
          </cell>
          <cell r="B10">
            <v>0.25</v>
          </cell>
          <cell r="C10">
            <v>0.85</v>
          </cell>
          <cell r="D10">
            <v>0.21249999999999999</v>
          </cell>
          <cell r="E10">
            <v>2.2000000000000002</v>
          </cell>
        </row>
        <row r="11">
          <cell r="A11" t="str">
            <v>C7</v>
          </cell>
          <cell r="B11">
            <v>0.4</v>
          </cell>
          <cell r="C11">
            <v>0.4</v>
          </cell>
          <cell r="D11">
            <v>0.16000000000000003</v>
          </cell>
          <cell r="E11">
            <v>1.6</v>
          </cell>
        </row>
        <row r="12">
          <cell r="A12" t="str">
            <v>C8</v>
          </cell>
          <cell r="B12">
            <v>0.4</v>
          </cell>
          <cell r="C12">
            <v>0.45</v>
          </cell>
          <cell r="D12">
            <v>0.18000000000000002</v>
          </cell>
          <cell r="E12">
            <v>1.7000000000000002</v>
          </cell>
        </row>
        <row r="13">
          <cell r="A13" t="str">
            <v>C9</v>
          </cell>
          <cell r="B13">
            <v>0.4</v>
          </cell>
          <cell r="C13">
            <v>0.9</v>
          </cell>
          <cell r="D13">
            <v>0.36000000000000004</v>
          </cell>
          <cell r="E13">
            <v>2.6</v>
          </cell>
        </row>
        <row r="14">
          <cell r="A14" t="str">
            <v>C10</v>
          </cell>
          <cell r="B14">
            <v>0.25</v>
          </cell>
          <cell r="C14">
            <v>0.95</v>
          </cell>
          <cell r="D14">
            <v>0.23749999999999999</v>
          </cell>
          <cell r="E14">
            <v>2.4</v>
          </cell>
        </row>
        <row r="15">
          <cell r="A15" t="str">
            <v>C11</v>
          </cell>
          <cell r="B15">
            <v>0.4</v>
          </cell>
          <cell r="C15">
            <v>0.65</v>
          </cell>
          <cell r="D15">
            <v>0.26</v>
          </cell>
          <cell r="E15">
            <v>2.1</v>
          </cell>
        </row>
        <row r="16">
          <cell r="A16" t="str">
            <v>C12</v>
          </cell>
          <cell r="B16">
            <v>0.45</v>
          </cell>
          <cell r="C16">
            <v>0.65</v>
          </cell>
          <cell r="D16">
            <v>0.29250000000000004</v>
          </cell>
          <cell r="E16">
            <v>2.2000000000000002</v>
          </cell>
        </row>
        <row r="17">
          <cell r="A17" t="str">
            <v>C13</v>
          </cell>
          <cell r="B17">
            <v>0</v>
          </cell>
          <cell r="C17">
            <v>0</v>
          </cell>
          <cell r="D17">
            <v>0.65249999999999997</v>
          </cell>
          <cell r="E17">
            <v>4.3</v>
          </cell>
        </row>
        <row r="18">
          <cell r="A18" t="str">
            <v>C14</v>
          </cell>
          <cell r="B18">
            <v>0</v>
          </cell>
          <cell r="C18">
            <v>0</v>
          </cell>
          <cell r="D18">
            <v>1.37</v>
          </cell>
          <cell r="E18">
            <v>8.1999999999999993</v>
          </cell>
        </row>
        <row r="19">
          <cell r="A19" t="str">
            <v>C15</v>
          </cell>
          <cell r="B19">
            <v>0.55000000000000004</v>
          </cell>
          <cell r="C19">
            <v>0.9</v>
          </cell>
          <cell r="D19">
            <v>0.49500000000000005</v>
          </cell>
          <cell r="E19">
            <v>2.9000000000000004</v>
          </cell>
        </row>
        <row r="20">
          <cell r="A20" t="str">
            <v>C16</v>
          </cell>
          <cell r="B20">
            <v>0.55000000000000004</v>
          </cell>
          <cell r="C20">
            <v>0.55000000000000004</v>
          </cell>
          <cell r="D20">
            <v>0.30250000000000005</v>
          </cell>
          <cell r="E20">
            <v>2.2000000000000002</v>
          </cell>
        </row>
        <row r="21">
          <cell r="A21" t="str">
            <v>C17</v>
          </cell>
          <cell r="B21">
            <v>0.25</v>
          </cell>
          <cell r="C21">
            <v>0.55000000000000004</v>
          </cell>
          <cell r="D21">
            <v>0.13750000000000001</v>
          </cell>
          <cell r="E21">
            <v>1.6</v>
          </cell>
        </row>
        <row r="22">
          <cell r="A22" t="str">
            <v>C18</v>
          </cell>
          <cell r="B22">
            <v>0.25</v>
          </cell>
          <cell r="C22">
            <v>0.25</v>
          </cell>
          <cell r="D22">
            <v>6.25E-2</v>
          </cell>
          <cell r="E22">
            <v>1</v>
          </cell>
        </row>
        <row r="23">
          <cell r="A23" t="str">
            <v>C19</v>
          </cell>
          <cell r="B23">
            <v>0.4</v>
          </cell>
          <cell r="C23">
            <v>0.4</v>
          </cell>
          <cell r="D23">
            <v>0.16000000000000003</v>
          </cell>
          <cell r="E23">
            <v>1.6</v>
          </cell>
        </row>
        <row r="24">
          <cell r="A24" t="str">
            <v>W1</v>
          </cell>
          <cell r="B24">
            <v>10.9</v>
          </cell>
          <cell r="C24">
            <v>0.2</v>
          </cell>
          <cell r="D24">
            <v>2.1800000000000002</v>
          </cell>
          <cell r="E24">
            <v>22.2</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F85E4-4685-4551-B01B-E8DF122C35D6}">
  <sheetPr>
    <tabColor rgb="FFFF0066"/>
    <pageSetUpPr fitToPage="1"/>
  </sheetPr>
  <dimension ref="A1:AA68"/>
  <sheetViews>
    <sheetView showGridLines="0" view="pageBreakPreview" topLeftCell="C2" zoomScaleNormal="100" zoomScaleSheetLayoutView="100" workbookViewId="0">
      <selection activeCell="H9" sqref="H9"/>
    </sheetView>
  </sheetViews>
  <sheetFormatPr defaultColWidth="9.109375" defaultRowHeight="13.2" x14ac:dyDescent="0.25"/>
  <cols>
    <col min="1" max="1" width="2.6640625" style="1" hidden="1" customWidth="1"/>
    <col min="2" max="2" width="1.6640625" style="1" hidden="1" customWidth="1"/>
    <col min="3" max="3" width="6.6640625" style="98" customWidth="1"/>
    <col min="4" max="4" width="40.6640625" style="1" customWidth="1"/>
    <col min="5" max="5" width="6.6640625" style="98" customWidth="1"/>
    <col min="6" max="6" width="8.6640625" style="99" customWidth="1"/>
    <col min="7" max="7" width="86.5546875" style="100" customWidth="1"/>
    <col min="8" max="10" width="19.109375" style="100" customWidth="1"/>
    <col min="11" max="11" width="20.109375" style="1" customWidth="1"/>
    <col min="12" max="12" width="1.6640625" style="1" customWidth="1"/>
    <col min="13" max="13" width="21.6640625" style="1" customWidth="1"/>
    <col min="14" max="14" width="14.33203125" style="9" bestFit="1" customWidth="1"/>
    <col min="15" max="16" width="1.6640625" style="1" customWidth="1"/>
    <col min="17" max="17" width="19.33203125" style="1" customWidth="1"/>
    <col min="18" max="18" width="7.5546875" style="1" customWidth="1"/>
    <col min="19" max="19" width="14.109375" style="1" customWidth="1"/>
    <col min="20" max="23" width="1.6640625" style="1" customWidth="1"/>
    <col min="24" max="24" width="14.33203125" style="1" bestFit="1" customWidth="1"/>
    <col min="25" max="25" width="14.33203125" style="10" bestFit="1" customWidth="1"/>
    <col min="26" max="26" width="11.6640625" style="1" bestFit="1" customWidth="1"/>
    <col min="27" max="27" width="9.88671875" style="1" bestFit="1" customWidth="1"/>
    <col min="28" max="16384" width="9.109375" style="1"/>
  </cols>
  <sheetData>
    <row r="1" spans="2:26" ht="5.25" hidden="1" customHeight="1" x14ac:dyDescent="0.25">
      <c r="C1" s="2"/>
      <c r="D1" s="3"/>
      <c r="E1" s="4"/>
      <c r="F1" s="5"/>
      <c r="G1" s="6"/>
      <c r="H1" s="7"/>
      <c r="I1" s="8"/>
      <c r="J1" s="8"/>
    </row>
    <row r="2" spans="2:26" s="11" customFormat="1" ht="17.25" customHeight="1" x14ac:dyDescent="0.25">
      <c r="C2" s="12" t="s">
        <v>0</v>
      </c>
      <c r="D2" s="13"/>
      <c r="E2" s="13"/>
      <c r="F2" s="13"/>
      <c r="G2" s="13"/>
      <c r="H2" s="14"/>
      <c r="I2" s="15"/>
      <c r="J2" s="15"/>
      <c r="N2" s="16"/>
      <c r="Y2" s="17"/>
    </row>
    <row r="3" spans="2:26" ht="24.75" hidden="1" customHeight="1" x14ac:dyDescent="0.25">
      <c r="C3" s="18"/>
      <c r="D3" s="19"/>
      <c r="E3" s="19"/>
      <c r="F3" s="19"/>
      <c r="G3" s="19"/>
      <c r="H3" s="20"/>
      <c r="I3" s="21"/>
      <c r="J3" s="21"/>
    </row>
    <row r="4" spans="2:26" ht="15.6" hidden="1" x14ac:dyDescent="0.25">
      <c r="C4" s="22"/>
      <c r="D4" s="23"/>
      <c r="E4" s="23"/>
      <c r="F4" s="23"/>
      <c r="G4" s="23"/>
      <c r="H4" s="24"/>
      <c r="I4" s="23"/>
      <c r="J4" s="23"/>
    </row>
    <row r="5" spans="2:26" ht="14.25" customHeight="1" x14ac:dyDescent="0.25">
      <c r="C5" s="25" t="s">
        <v>1</v>
      </c>
      <c r="D5" s="26"/>
      <c r="E5" s="26"/>
      <c r="F5" s="26"/>
      <c r="G5" s="26"/>
      <c r="H5" s="27"/>
      <c r="I5" s="23"/>
      <c r="J5" s="23"/>
    </row>
    <row r="6" spans="2:26" ht="3.75" customHeight="1" x14ac:dyDescent="0.25">
      <c r="C6" s="28"/>
      <c r="D6" s="29"/>
      <c r="E6" s="29"/>
      <c r="F6" s="29"/>
      <c r="G6" s="30"/>
      <c r="H6" s="31"/>
      <c r="I6" s="32"/>
      <c r="J6" s="32"/>
    </row>
    <row r="7" spans="2:26" ht="26.4" x14ac:dyDescent="0.25">
      <c r="B7" s="33" t="s">
        <v>2</v>
      </c>
      <c r="C7" s="34" t="s">
        <v>3</v>
      </c>
      <c r="D7" s="35"/>
      <c r="E7" s="35"/>
      <c r="F7" s="35"/>
      <c r="G7" s="35"/>
      <c r="H7" s="36"/>
      <c r="I7" s="37"/>
      <c r="J7" s="38"/>
      <c r="M7" s="10"/>
    </row>
    <row r="8" spans="2:26" ht="23.25" customHeight="1" x14ac:dyDescent="0.25">
      <c r="B8" s="33" t="s">
        <v>2</v>
      </c>
      <c r="C8" s="39"/>
      <c r="D8" s="40" t="s">
        <v>4</v>
      </c>
      <c r="E8" s="29"/>
      <c r="F8" s="41"/>
      <c r="G8" s="31"/>
      <c r="H8" s="42" t="s">
        <v>5</v>
      </c>
      <c r="I8" s="32"/>
      <c r="J8" s="32"/>
    </row>
    <row r="9" spans="2:26" s="43" customFormat="1" ht="21.75" customHeight="1" x14ac:dyDescent="0.25">
      <c r="C9" s="44">
        <v>1</v>
      </c>
      <c r="D9" s="45" t="s">
        <v>6</v>
      </c>
      <c r="E9" s="46"/>
      <c r="F9" s="46"/>
      <c r="G9" s="47"/>
      <c r="H9" s="48">
        <f>'Bill No 1'!G44</f>
        <v>0</v>
      </c>
      <c r="I9" s="49"/>
      <c r="J9" s="49"/>
      <c r="K9" s="50"/>
      <c r="M9" s="51"/>
      <c r="N9" s="50"/>
      <c r="Q9" s="52"/>
      <c r="Y9" s="53"/>
    </row>
    <row r="10" spans="2:26" s="43" customFormat="1" ht="27.75" customHeight="1" x14ac:dyDescent="0.25">
      <c r="C10" s="44">
        <v>2</v>
      </c>
      <c r="D10" s="45" t="str">
        <f>'SUM Bill No. 2'!B2</f>
        <v>BILL NO. 02 -  REDUCTION OF LANDSLIDE VULNERABILITY BY MITIGATION MEASURES  BETWEEN CULVERT NO. 5/11 AND 5/13 DEHIOWITA- DERANIYAGALA NOORI ROAD KEGALLE DISTRICT</v>
      </c>
      <c r="E10" s="46"/>
      <c r="F10" s="46"/>
      <c r="G10" s="47"/>
      <c r="H10" s="48">
        <f>'SUM Bill No. 2'!G10</f>
        <v>0</v>
      </c>
      <c r="I10" s="49"/>
      <c r="J10" s="49"/>
      <c r="K10" s="50"/>
      <c r="M10" s="51"/>
      <c r="N10" s="54"/>
      <c r="Q10" s="50"/>
      <c r="S10" s="51"/>
      <c r="Y10" s="52"/>
    </row>
    <row r="11" spans="2:26" s="43" customFormat="1" ht="21.75" customHeight="1" x14ac:dyDescent="0.25">
      <c r="C11" s="44">
        <v>3</v>
      </c>
      <c r="D11" s="45" t="str">
        <f>'SUM Bill No.3'!B2</f>
        <v xml:space="preserve">BILL NO. 03 - REDUCTION OF LANDSLIDE VULNERABILITY BY MITIGATION MEASURES  - DANGOLLA LOWER CIRCULAR ROAD </v>
      </c>
      <c r="E11" s="45"/>
      <c r="F11" s="45"/>
      <c r="G11" s="55"/>
      <c r="H11" s="56">
        <f>'SUM Bill No.3'!G11</f>
        <v>0</v>
      </c>
      <c r="I11" s="57"/>
      <c r="J11" s="57"/>
      <c r="K11" s="50"/>
      <c r="M11" s="51"/>
      <c r="N11" s="50"/>
      <c r="Q11" s="50"/>
      <c r="S11" s="51"/>
      <c r="Y11" s="52"/>
    </row>
    <row r="12" spans="2:26" s="43" customFormat="1" ht="21.75" customHeight="1" x14ac:dyDescent="0.25">
      <c r="C12" s="44">
        <v>4</v>
      </c>
      <c r="D12" s="45" t="str">
        <f>'SUM Bill No. 4'!B2</f>
        <v>BILL NO. 04 - REDUCTION OF LANDSLIDE VULNERABILITY BY MITIGATION MEASURES  -KEGALLE DISTRICT- LHS ARANAYAKA - HULANKAPOLLA ROAD</v>
      </c>
      <c r="E12" s="45"/>
      <c r="F12" s="45"/>
      <c r="G12" s="55"/>
      <c r="H12" s="56">
        <f>'SUM Bill No. 4'!G9</f>
        <v>0</v>
      </c>
      <c r="I12" s="57"/>
      <c r="J12" s="57"/>
      <c r="K12" s="50"/>
      <c r="M12" s="51"/>
      <c r="N12" s="50"/>
      <c r="Q12" s="50"/>
      <c r="S12" s="51"/>
      <c r="Y12" s="52"/>
    </row>
    <row r="13" spans="2:26" s="43" customFormat="1" ht="21.75" customHeight="1" x14ac:dyDescent="0.25">
      <c r="C13" s="44">
        <v>5</v>
      </c>
      <c r="D13" s="45" t="str">
        <f>'SUM Bill No. 5'!B2</f>
        <v xml:space="preserve">BILL NO. 05- REDUCTION OF LANDSLIDE VULNERABILITY BY MITIGATION MEASURES  - DIGANA KUNDASALE </v>
      </c>
      <c r="E13" s="45"/>
      <c r="F13" s="45"/>
      <c r="G13" s="55"/>
      <c r="H13" s="48">
        <f>'SUM Bill No. 5'!G10</f>
        <v>0</v>
      </c>
      <c r="I13" s="49"/>
      <c r="J13" s="49"/>
      <c r="K13" s="50"/>
      <c r="M13" s="51"/>
      <c r="N13" s="50"/>
      <c r="Q13" s="50"/>
      <c r="S13" s="51"/>
      <c r="Y13" s="52"/>
    </row>
    <row r="14" spans="2:26" s="43" customFormat="1" ht="21.75" customHeight="1" x14ac:dyDescent="0.25">
      <c r="C14" s="44">
        <v>6</v>
      </c>
      <c r="D14" s="58" t="str">
        <f>'Bill No.Dayworks'!A1</f>
        <v>BILL NO. 06- DAYWORKS</v>
      </c>
      <c r="E14" s="58"/>
      <c r="F14" s="58"/>
      <c r="G14" s="59"/>
      <c r="H14" s="48">
        <f>'Bill No.Dayworks'!$F$35</f>
        <v>0</v>
      </c>
      <c r="I14" s="49"/>
      <c r="J14" s="49"/>
      <c r="K14" s="50"/>
      <c r="M14" s="51"/>
      <c r="N14" s="50"/>
      <c r="Q14" s="50"/>
      <c r="S14" s="51"/>
      <c r="X14" s="51"/>
      <c r="Y14" s="60"/>
    </row>
    <row r="15" spans="2:26" s="43" customFormat="1" ht="21.75" customHeight="1" x14ac:dyDescent="0.25">
      <c r="C15" s="44">
        <v>7</v>
      </c>
      <c r="D15" s="58" t="s">
        <v>7</v>
      </c>
      <c r="E15" s="58"/>
      <c r="F15" s="58"/>
      <c r="G15" s="59" t="s">
        <v>8</v>
      </c>
      <c r="H15" s="48">
        <f>SUM(H9:H14)</f>
        <v>0</v>
      </c>
      <c r="I15" s="49"/>
      <c r="J15" s="49"/>
      <c r="K15" s="50"/>
      <c r="M15" s="51"/>
      <c r="N15" s="50"/>
      <c r="X15" s="51"/>
      <c r="Y15" s="61"/>
      <c r="Z15" s="62"/>
    </row>
    <row r="16" spans="2:26" s="43" customFormat="1" ht="21.75" customHeight="1" x14ac:dyDescent="0.25">
      <c r="C16" s="44">
        <v>8</v>
      </c>
      <c r="D16" s="58" t="s">
        <v>9</v>
      </c>
      <c r="E16" s="58"/>
      <c r="F16" s="58"/>
      <c r="G16" s="63">
        <v>0.1</v>
      </c>
      <c r="H16" s="48">
        <f>H15*G16</f>
        <v>0</v>
      </c>
      <c r="I16" s="49"/>
      <c r="J16" s="49"/>
      <c r="K16" s="50"/>
      <c r="M16" s="51"/>
      <c r="N16" s="52"/>
      <c r="X16" s="51"/>
      <c r="Y16" s="52"/>
    </row>
    <row r="17" spans="3:27" s="43" customFormat="1" ht="21.75" customHeight="1" x14ac:dyDescent="0.25">
      <c r="C17" s="44">
        <v>9</v>
      </c>
      <c r="D17" s="58" t="s">
        <v>10</v>
      </c>
      <c r="E17" s="64"/>
      <c r="F17" s="64"/>
      <c r="G17" s="65">
        <v>0.05</v>
      </c>
      <c r="H17" s="66">
        <f>G17*H15</f>
        <v>0</v>
      </c>
      <c r="I17" s="49"/>
      <c r="J17" s="49"/>
      <c r="K17" s="50"/>
      <c r="M17" s="51"/>
      <c r="N17" s="52"/>
      <c r="X17" s="51"/>
      <c r="Y17" s="52"/>
    </row>
    <row r="18" spans="3:27" s="43" customFormat="1" ht="21.75" customHeight="1" x14ac:dyDescent="0.25">
      <c r="C18" s="44">
        <v>10</v>
      </c>
      <c r="D18" s="67" t="s">
        <v>11</v>
      </c>
      <c r="E18" s="68"/>
      <c r="F18" s="68"/>
      <c r="G18" s="69"/>
      <c r="H18" s="70">
        <f>'Bill No 1'!G10+'Bill No 1'!G14+'Bill No 1'!G17+'Bill No 1'!G25+'Bill No 1'!G33+'Bill No 1'!G36+'Bill No 1'!G41+'Bill No 3.2'!G17</f>
        <v>9850000</v>
      </c>
      <c r="I18" s="49"/>
      <c r="J18" s="49"/>
      <c r="K18" s="50"/>
      <c r="M18" s="51"/>
      <c r="N18" s="50"/>
      <c r="Y18" s="50"/>
      <c r="Z18" s="62"/>
    </row>
    <row r="19" spans="3:27" s="43" customFormat="1" ht="9.75" customHeight="1" x14ac:dyDescent="0.25">
      <c r="C19" s="71"/>
      <c r="D19" s="72"/>
      <c r="E19" s="73"/>
      <c r="F19" s="73"/>
      <c r="G19" s="74"/>
      <c r="H19" s="75"/>
      <c r="I19" s="76"/>
      <c r="J19" s="76"/>
      <c r="N19" s="50"/>
      <c r="X19" s="51"/>
      <c r="Y19" s="50"/>
      <c r="Z19" s="62"/>
    </row>
    <row r="20" spans="3:27" s="43" customFormat="1" ht="19.5" customHeight="1" x14ac:dyDescent="0.25">
      <c r="C20" s="77">
        <v>11</v>
      </c>
      <c r="D20" s="78" t="s">
        <v>12</v>
      </c>
      <c r="E20" s="79"/>
      <c r="F20" s="79"/>
      <c r="G20" s="80" t="s">
        <v>13</v>
      </c>
      <c r="H20" s="81">
        <f>H15+H16+H18+H17</f>
        <v>9850000</v>
      </c>
      <c r="I20" s="82"/>
      <c r="J20" s="82"/>
      <c r="K20" s="50"/>
      <c r="M20" s="50"/>
      <c r="N20" s="50"/>
      <c r="X20" s="51"/>
      <c r="Y20" s="50"/>
      <c r="Z20" s="83"/>
      <c r="AA20" s="83"/>
    </row>
    <row r="21" spans="3:27" s="43" customFormat="1" ht="18.75" customHeight="1" x14ac:dyDescent="0.25">
      <c r="C21" s="39">
        <v>12</v>
      </c>
      <c r="D21" s="84" t="s">
        <v>14</v>
      </c>
      <c r="E21" s="85"/>
      <c r="F21" s="85"/>
      <c r="G21" s="86" t="s">
        <v>13</v>
      </c>
      <c r="H21" s="87">
        <f>H20*8%</f>
        <v>788000</v>
      </c>
      <c r="I21" s="49"/>
      <c r="J21" s="49"/>
      <c r="K21" s="51"/>
      <c r="N21" s="50"/>
      <c r="X21" s="51"/>
      <c r="Y21" s="50"/>
    </row>
    <row r="22" spans="3:27" s="43" customFormat="1" ht="18.75" customHeight="1" x14ac:dyDescent="0.25">
      <c r="C22" s="77">
        <v>13</v>
      </c>
      <c r="D22" s="88" t="s">
        <v>15</v>
      </c>
      <c r="E22" s="89"/>
      <c r="F22" s="89"/>
      <c r="G22" s="89" t="s">
        <v>13</v>
      </c>
      <c r="H22" s="81">
        <f>H20+H21</f>
        <v>10638000</v>
      </c>
      <c r="I22" s="82"/>
      <c r="J22" s="82"/>
      <c r="N22" s="50"/>
      <c r="X22" s="51"/>
      <c r="Y22" s="52"/>
    </row>
    <row r="23" spans="3:27" s="43" customFormat="1" ht="19.5" customHeight="1" x14ac:dyDescent="0.25">
      <c r="C23" s="90"/>
      <c r="D23" s="90"/>
      <c r="E23" s="90"/>
      <c r="F23" s="90"/>
      <c r="G23" s="90"/>
      <c r="H23" s="90"/>
      <c r="I23" s="91"/>
      <c r="J23" s="91"/>
      <c r="K23" s="53"/>
      <c r="N23" s="50"/>
      <c r="Y23" s="52"/>
    </row>
    <row r="24" spans="3:27" s="43" customFormat="1" ht="19.5" customHeight="1" x14ac:dyDescent="0.25">
      <c r="C24" s="91"/>
      <c r="D24" s="91"/>
      <c r="E24" s="91"/>
      <c r="F24" s="91"/>
      <c r="G24" s="91"/>
      <c r="H24" s="92"/>
      <c r="I24" s="92"/>
      <c r="J24" s="81"/>
      <c r="N24" s="50"/>
      <c r="Y24" s="52"/>
    </row>
    <row r="25" spans="3:27" s="43" customFormat="1" ht="19.5" customHeight="1" x14ac:dyDescent="0.25">
      <c r="C25" s="91"/>
      <c r="D25" s="91"/>
      <c r="E25" s="91"/>
      <c r="F25" s="91"/>
      <c r="G25" s="91"/>
      <c r="H25" s="93"/>
      <c r="I25" s="93"/>
      <c r="J25" s="93"/>
      <c r="K25" s="51"/>
      <c r="N25" s="50"/>
      <c r="Y25" s="52"/>
    </row>
    <row r="26" spans="3:27" s="43" customFormat="1" ht="19.5" customHeight="1" x14ac:dyDescent="0.25">
      <c r="C26" s="91"/>
      <c r="D26" s="91"/>
      <c r="E26" s="91"/>
      <c r="F26" s="91"/>
      <c r="G26" s="91"/>
      <c r="H26" s="92"/>
      <c r="I26" s="92"/>
      <c r="J26" s="92"/>
      <c r="M26" s="51"/>
      <c r="N26" s="50"/>
      <c r="Y26" s="52"/>
    </row>
    <row r="27" spans="3:27" s="43" customFormat="1" ht="19.5" customHeight="1" x14ac:dyDescent="0.25">
      <c r="C27" s="91"/>
      <c r="D27" s="91"/>
      <c r="E27" s="91"/>
      <c r="F27" s="91"/>
      <c r="G27" s="91"/>
      <c r="H27" s="92"/>
      <c r="I27" s="92"/>
      <c r="J27" s="92"/>
      <c r="K27" s="50"/>
      <c r="N27" s="50"/>
      <c r="Q27" s="52"/>
      <c r="Y27" s="52"/>
    </row>
    <row r="28" spans="3:27" s="43" customFormat="1" ht="19.5" customHeight="1" x14ac:dyDescent="0.25">
      <c r="C28" s="91"/>
      <c r="D28" s="91"/>
      <c r="E28" s="91"/>
      <c r="F28" s="91"/>
      <c r="G28" s="91"/>
      <c r="H28" s="91"/>
      <c r="I28" s="92"/>
      <c r="J28" s="91"/>
      <c r="K28" s="51"/>
      <c r="M28" s="51"/>
      <c r="N28" s="50"/>
      <c r="Y28" s="52"/>
    </row>
    <row r="29" spans="3:27" s="43" customFormat="1" x14ac:dyDescent="0.25">
      <c r="C29" s="94"/>
      <c r="D29" s="94"/>
      <c r="E29" s="94"/>
      <c r="F29" s="94"/>
      <c r="G29" s="81"/>
      <c r="H29" s="94"/>
      <c r="I29" s="94"/>
      <c r="J29" s="94"/>
      <c r="N29" s="50"/>
      <c r="Y29" s="52"/>
    </row>
    <row r="30" spans="3:27" s="43" customFormat="1" x14ac:dyDescent="0.25">
      <c r="C30" s="73"/>
      <c r="E30" s="73"/>
      <c r="F30" s="95"/>
      <c r="G30" s="96"/>
      <c r="H30" s="96"/>
      <c r="I30" s="96"/>
      <c r="J30" s="96"/>
      <c r="N30" s="50"/>
      <c r="Y30" s="52"/>
    </row>
    <row r="31" spans="3:27" s="43" customFormat="1" x14ac:dyDescent="0.25">
      <c r="C31" s="73"/>
      <c r="E31" s="73"/>
      <c r="F31" s="95"/>
      <c r="G31" s="96"/>
      <c r="H31" s="96"/>
      <c r="I31" s="96"/>
      <c r="J31" s="96"/>
      <c r="K31" s="51"/>
      <c r="N31" s="52"/>
      <c r="Y31" s="52"/>
    </row>
    <row r="32" spans="3:27" s="43" customFormat="1" x14ac:dyDescent="0.25">
      <c r="C32" s="73"/>
      <c r="E32" s="73"/>
      <c r="F32" s="95"/>
      <c r="G32" s="96"/>
      <c r="H32" s="96"/>
      <c r="I32" s="96"/>
      <c r="J32" s="96"/>
      <c r="N32" s="50"/>
      <c r="Y32" s="52"/>
    </row>
    <row r="33" spans="3:25" s="43" customFormat="1" x14ac:dyDescent="0.25">
      <c r="C33" s="73"/>
      <c r="E33" s="73"/>
      <c r="F33" s="95"/>
      <c r="G33" s="96"/>
      <c r="H33" s="96"/>
      <c r="I33" s="96"/>
      <c r="J33" s="96"/>
      <c r="N33" s="50"/>
      <c r="Y33" s="52"/>
    </row>
    <row r="34" spans="3:25" s="43" customFormat="1" x14ac:dyDescent="0.25">
      <c r="C34" s="73"/>
      <c r="E34" s="73"/>
      <c r="F34" s="95"/>
      <c r="G34" s="96"/>
      <c r="H34" s="96"/>
      <c r="I34" s="96"/>
      <c r="J34" s="96"/>
      <c r="N34" s="50"/>
      <c r="Y34" s="52"/>
    </row>
    <row r="35" spans="3:25" s="43" customFormat="1" x14ac:dyDescent="0.25">
      <c r="C35" s="73"/>
      <c r="E35" s="73"/>
      <c r="F35" s="95"/>
      <c r="G35" s="97"/>
      <c r="H35" s="96"/>
      <c r="I35" s="96"/>
      <c r="J35" s="96"/>
      <c r="K35" s="83"/>
      <c r="N35" s="50"/>
      <c r="Y35" s="52"/>
    </row>
    <row r="36" spans="3:25" s="43" customFormat="1" x14ac:dyDescent="0.25">
      <c r="C36" s="73"/>
      <c r="E36" s="73"/>
      <c r="F36" s="95"/>
      <c r="G36" s="97"/>
      <c r="H36" s="96"/>
      <c r="I36" s="96"/>
      <c r="J36" s="96"/>
      <c r="N36" s="50"/>
      <c r="Y36" s="52"/>
    </row>
    <row r="37" spans="3:25" s="43" customFormat="1" x14ac:dyDescent="0.25">
      <c r="C37" s="73"/>
      <c r="E37" s="73"/>
      <c r="F37" s="95"/>
      <c r="G37" s="96"/>
      <c r="H37" s="96"/>
      <c r="I37" s="96"/>
      <c r="J37" s="96"/>
      <c r="N37" s="50"/>
      <c r="Y37" s="52"/>
    </row>
    <row r="38" spans="3:25" s="43" customFormat="1" x14ac:dyDescent="0.25">
      <c r="C38" s="73"/>
      <c r="E38" s="73"/>
      <c r="F38" s="95"/>
      <c r="G38" s="96"/>
      <c r="H38" s="96"/>
      <c r="I38" s="96"/>
      <c r="J38" s="96"/>
      <c r="N38" s="50"/>
      <c r="Y38" s="52"/>
    </row>
    <row r="39" spans="3:25" s="43" customFormat="1" x14ac:dyDescent="0.25">
      <c r="C39" s="73"/>
      <c r="E39" s="73"/>
      <c r="F39" s="95"/>
      <c r="G39" s="96"/>
      <c r="H39" s="96"/>
      <c r="I39" s="96"/>
      <c r="J39" s="96"/>
      <c r="N39" s="50"/>
      <c r="Y39" s="52"/>
    </row>
    <row r="40" spans="3:25" s="43" customFormat="1" x14ac:dyDescent="0.25">
      <c r="C40" s="73"/>
      <c r="E40" s="73"/>
      <c r="F40" s="95"/>
      <c r="G40" s="96"/>
      <c r="H40" s="96"/>
      <c r="I40" s="96"/>
      <c r="J40" s="96"/>
      <c r="N40" s="50"/>
      <c r="Y40" s="52"/>
    </row>
    <row r="41" spans="3:25" s="43" customFormat="1" x14ac:dyDescent="0.25">
      <c r="C41" s="73"/>
      <c r="E41" s="73"/>
      <c r="F41" s="95"/>
      <c r="G41" s="96"/>
      <c r="H41" s="96"/>
      <c r="I41" s="96"/>
      <c r="J41" s="96"/>
      <c r="N41" s="50"/>
      <c r="Y41" s="52"/>
    </row>
    <row r="42" spans="3:25" s="43" customFormat="1" x14ac:dyDescent="0.25">
      <c r="C42" s="73"/>
      <c r="E42" s="73"/>
      <c r="F42" s="95"/>
      <c r="G42" s="96"/>
      <c r="H42" s="96"/>
      <c r="I42" s="96"/>
      <c r="J42" s="96"/>
      <c r="N42" s="50"/>
      <c r="Y42" s="52"/>
    </row>
    <row r="43" spans="3:25" s="43" customFormat="1" x14ac:dyDescent="0.25">
      <c r="C43" s="73"/>
      <c r="E43" s="73"/>
      <c r="F43" s="95"/>
      <c r="G43" s="96"/>
      <c r="H43" s="96"/>
      <c r="I43" s="96"/>
      <c r="J43" s="96"/>
      <c r="N43" s="50"/>
      <c r="Y43" s="52"/>
    </row>
    <row r="44" spans="3:25" s="43" customFormat="1" x14ac:dyDescent="0.25">
      <c r="C44" s="73"/>
      <c r="E44" s="73"/>
      <c r="F44" s="95"/>
      <c r="G44" s="96"/>
      <c r="H44" s="96"/>
      <c r="I44" s="96"/>
      <c r="J44" s="96"/>
      <c r="N44" s="50"/>
      <c r="Y44" s="52"/>
    </row>
    <row r="45" spans="3:25" s="43" customFormat="1" x14ac:dyDescent="0.25">
      <c r="C45" s="73"/>
      <c r="E45" s="73"/>
      <c r="F45" s="95"/>
      <c r="G45" s="96"/>
      <c r="H45" s="96"/>
      <c r="I45" s="96"/>
      <c r="J45" s="96"/>
      <c r="N45" s="50"/>
      <c r="Y45" s="52"/>
    </row>
    <row r="46" spans="3:25" s="43" customFormat="1" x14ac:dyDescent="0.25">
      <c r="C46" s="73"/>
      <c r="E46" s="73"/>
      <c r="F46" s="95"/>
      <c r="G46" s="96"/>
      <c r="H46" s="96"/>
      <c r="I46" s="96"/>
      <c r="J46" s="96"/>
      <c r="N46" s="50"/>
      <c r="Y46" s="52"/>
    </row>
    <row r="47" spans="3:25" s="43" customFormat="1" x14ac:dyDescent="0.25">
      <c r="C47" s="73"/>
      <c r="E47" s="73"/>
      <c r="F47" s="95"/>
      <c r="G47" s="96"/>
      <c r="H47" s="96"/>
      <c r="I47" s="96"/>
      <c r="J47" s="96"/>
      <c r="N47" s="50"/>
      <c r="Y47" s="52"/>
    </row>
    <row r="48" spans="3:25" s="43" customFormat="1" x14ac:dyDescent="0.25">
      <c r="C48" s="73"/>
      <c r="E48" s="73"/>
      <c r="F48" s="95"/>
      <c r="G48" s="96"/>
      <c r="H48" s="96"/>
      <c r="I48" s="96"/>
      <c r="J48" s="96"/>
      <c r="N48" s="50"/>
      <c r="Y48" s="52"/>
    </row>
    <row r="49" spans="3:25" s="43" customFormat="1" x14ac:dyDescent="0.25">
      <c r="C49" s="73"/>
      <c r="E49" s="73"/>
      <c r="F49" s="95"/>
      <c r="G49" s="96"/>
      <c r="H49" s="96"/>
      <c r="I49" s="96"/>
      <c r="J49" s="96"/>
      <c r="N49" s="50"/>
      <c r="Y49" s="52"/>
    </row>
    <row r="50" spans="3:25" s="43" customFormat="1" x14ac:dyDescent="0.25">
      <c r="C50" s="73"/>
      <c r="E50" s="73"/>
      <c r="F50" s="95"/>
      <c r="G50" s="96"/>
      <c r="H50" s="96"/>
      <c r="I50" s="96"/>
      <c r="J50" s="96"/>
      <c r="N50" s="50"/>
      <c r="Y50" s="52"/>
    </row>
    <row r="51" spans="3:25" s="43" customFormat="1" x14ac:dyDescent="0.25">
      <c r="C51" s="73"/>
      <c r="E51" s="73"/>
      <c r="F51" s="95"/>
      <c r="G51" s="96"/>
      <c r="H51" s="96"/>
      <c r="I51" s="96"/>
      <c r="J51" s="96"/>
      <c r="N51" s="50"/>
      <c r="Y51" s="52"/>
    </row>
    <row r="52" spans="3:25" s="43" customFormat="1" x14ac:dyDescent="0.25">
      <c r="C52" s="73"/>
      <c r="E52" s="73"/>
      <c r="F52" s="95"/>
      <c r="G52" s="96"/>
      <c r="H52" s="96"/>
      <c r="I52" s="96"/>
      <c r="J52" s="96"/>
      <c r="N52" s="50"/>
      <c r="Y52" s="52"/>
    </row>
    <row r="53" spans="3:25" s="43" customFormat="1" x14ac:dyDescent="0.25">
      <c r="C53" s="73"/>
      <c r="E53" s="73"/>
      <c r="F53" s="95"/>
      <c r="G53" s="96"/>
      <c r="H53" s="96"/>
      <c r="I53" s="96"/>
      <c r="J53" s="96"/>
      <c r="N53" s="50"/>
      <c r="Y53" s="52"/>
    </row>
    <row r="54" spans="3:25" s="43" customFormat="1" x14ac:dyDescent="0.25">
      <c r="C54" s="73"/>
      <c r="E54" s="73"/>
      <c r="F54" s="95"/>
      <c r="G54" s="96"/>
      <c r="H54" s="96"/>
      <c r="I54" s="96"/>
      <c r="J54" s="96"/>
      <c r="N54" s="50"/>
      <c r="Y54" s="52"/>
    </row>
    <row r="55" spans="3:25" s="43" customFormat="1" x14ac:dyDescent="0.25">
      <c r="C55" s="73"/>
      <c r="E55" s="73"/>
      <c r="F55" s="95"/>
      <c r="G55" s="96"/>
      <c r="H55" s="96"/>
      <c r="I55" s="96"/>
      <c r="J55" s="96"/>
      <c r="N55" s="50"/>
      <c r="Y55" s="52"/>
    </row>
    <row r="56" spans="3:25" s="43" customFormat="1" x14ac:dyDescent="0.25">
      <c r="C56" s="73"/>
      <c r="E56" s="73"/>
      <c r="F56" s="95"/>
      <c r="G56" s="96"/>
      <c r="H56" s="96"/>
      <c r="I56" s="96"/>
      <c r="J56" s="96"/>
      <c r="N56" s="50"/>
      <c r="Y56" s="52"/>
    </row>
    <row r="57" spans="3:25" s="43" customFormat="1" x14ac:dyDescent="0.25">
      <c r="C57" s="73"/>
      <c r="E57" s="73"/>
      <c r="F57" s="95"/>
      <c r="G57" s="96"/>
      <c r="H57" s="96"/>
      <c r="I57" s="96"/>
      <c r="J57" s="96"/>
      <c r="N57" s="50"/>
      <c r="Y57" s="52"/>
    </row>
    <row r="58" spans="3:25" s="43" customFormat="1" x14ac:dyDescent="0.25">
      <c r="C58" s="73"/>
      <c r="E58" s="73"/>
      <c r="F58" s="95"/>
      <c r="G58" s="96"/>
      <c r="H58" s="96"/>
      <c r="I58" s="96"/>
      <c r="J58" s="96"/>
      <c r="N58" s="50"/>
      <c r="Y58" s="52"/>
    </row>
    <row r="59" spans="3:25" s="43" customFormat="1" x14ac:dyDescent="0.25">
      <c r="C59" s="73"/>
      <c r="E59" s="73"/>
      <c r="F59" s="95"/>
      <c r="G59" s="96"/>
      <c r="H59" s="96"/>
      <c r="I59" s="96"/>
      <c r="J59" s="96"/>
      <c r="N59" s="50"/>
      <c r="Y59" s="52"/>
    </row>
    <row r="60" spans="3:25" s="43" customFormat="1" x14ac:dyDescent="0.25">
      <c r="C60" s="73"/>
      <c r="E60" s="73"/>
      <c r="F60" s="95"/>
      <c r="G60" s="96"/>
      <c r="H60" s="96"/>
      <c r="I60" s="96"/>
      <c r="J60" s="96"/>
      <c r="N60" s="50"/>
      <c r="Y60" s="52"/>
    </row>
    <row r="61" spans="3:25" s="43" customFormat="1" x14ac:dyDescent="0.25">
      <c r="C61" s="73"/>
      <c r="E61" s="73"/>
      <c r="F61" s="95"/>
      <c r="G61" s="96"/>
      <c r="H61" s="96"/>
      <c r="I61" s="96"/>
      <c r="J61" s="96"/>
      <c r="N61" s="50"/>
      <c r="Y61" s="52"/>
    </row>
    <row r="62" spans="3:25" s="43" customFormat="1" x14ac:dyDescent="0.25">
      <c r="C62" s="73"/>
      <c r="E62" s="73"/>
      <c r="F62" s="95"/>
      <c r="G62" s="96"/>
      <c r="H62" s="96"/>
      <c r="I62" s="96"/>
      <c r="J62" s="96"/>
      <c r="N62" s="50"/>
      <c r="Y62" s="52"/>
    </row>
    <row r="63" spans="3:25" s="43" customFormat="1" x14ac:dyDescent="0.25">
      <c r="C63" s="73"/>
      <c r="E63" s="73"/>
      <c r="F63" s="95"/>
      <c r="G63" s="96"/>
      <c r="H63" s="96"/>
      <c r="I63" s="96"/>
      <c r="J63" s="96"/>
      <c r="N63" s="50"/>
      <c r="Y63" s="52"/>
    </row>
    <row r="64" spans="3:25" s="43" customFormat="1" x14ac:dyDescent="0.25">
      <c r="C64" s="73"/>
      <c r="E64" s="73"/>
      <c r="F64" s="95"/>
      <c r="G64" s="96"/>
      <c r="H64" s="96"/>
      <c r="I64" s="96"/>
      <c r="J64" s="96"/>
      <c r="N64" s="50"/>
      <c r="Y64" s="52"/>
    </row>
    <row r="65" spans="3:25" s="43" customFormat="1" x14ac:dyDescent="0.25">
      <c r="C65" s="73"/>
      <c r="E65" s="73"/>
      <c r="F65" s="95"/>
      <c r="G65" s="96"/>
      <c r="H65" s="96"/>
      <c r="I65" s="96"/>
      <c r="J65" s="96"/>
      <c r="N65" s="50"/>
      <c r="Y65" s="52"/>
    </row>
    <row r="66" spans="3:25" s="43" customFormat="1" x14ac:dyDescent="0.25">
      <c r="C66" s="73"/>
      <c r="E66" s="73"/>
      <c r="F66" s="95"/>
      <c r="G66" s="96"/>
      <c r="H66" s="96"/>
      <c r="I66" s="96"/>
      <c r="J66" s="96"/>
      <c r="N66" s="50"/>
      <c r="Y66" s="52"/>
    </row>
    <row r="67" spans="3:25" s="43" customFormat="1" x14ac:dyDescent="0.25">
      <c r="C67" s="73"/>
      <c r="E67" s="73"/>
      <c r="F67" s="95"/>
      <c r="G67" s="96"/>
      <c r="H67" s="96"/>
      <c r="I67" s="96"/>
      <c r="J67" s="96"/>
      <c r="N67" s="50"/>
      <c r="Y67" s="52"/>
    </row>
    <row r="68" spans="3:25" s="43" customFormat="1" x14ac:dyDescent="0.25">
      <c r="C68" s="73"/>
      <c r="E68" s="73"/>
      <c r="F68" s="95"/>
      <c r="G68" s="96"/>
      <c r="H68" s="96"/>
      <c r="I68" s="96"/>
      <c r="J68" s="96"/>
      <c r="N68" s="50"/>
      <c r="Y68" s="52"/>
    </row>
  </sheetData>
  <mergeCells count="13">
    <mergeCell ref="C23:H23"/>
    <mergeCell ref="D11:G11"/>
    <mergeCell ref="D12:G12"/>
    <mergeCell ref="D13:G13"/>
    <mergeCell ref="G19:H19"/>
    <mergeCell ref="D20:G20"/>
    <mergeCell ref="D22:G22"/>
    <mergeCell ref="C2:H2"/>
    <mergeCell ref="C3:H3"/>
    <mergeCell ref="C5:H5"/>
    <mergeCell ref="C7:H7"/>
    <mergeCell ref="D9:G9"/>
    <mergeCell ref="D10:G10"/>
  </mergeCells>
  <printOptions horizontalCentered="1"/>
  <pageMargins left="0.75" right="0.5" top="0.5" bottom="0.5" header="0" footer="0"/>
  <pageSetup paperSize="9" scale="80" fitToHeight="0" orientation="landscape" r:id="rId1"/>
  <headerFoot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6DC9F-252F-4DCA-B51A-DD952311845F}">
  <sheetPr>
    <tabColor rgb="FF92D050"/>
    <pageSetUpPr fitToPage="1"/>
  </sheetPr>
  <dimension ref="A1:L36"/>
  <sheetViews>
    <sheetView view="pageBreakPreview" zoomScaleSheetLayoutView="100" workbookViewId="0">
      <pane ySplit="3" topLeftCell="A4" activePane="bottomLeft" state="frozen"/>
      <selection activeCell="G37" sqref="G37"/>
      <selection pane="bottomLeft" activeCell="G37" sqref="G37"/>
    </sheetView>
  </sheetViews>
  <sheetFormatPr defaultColWidth="8.88671875" defaultRowHeight="13.8" x14ac:dyDescent="0.25"/>
  <cols>
    <col min="1" max="1" width="8.6640625" style="358" customWidth="1"/>
    <col min="2" max="2" width="10.6640625" style="300" customWidth="1"/>
    <col min="3" max="3" width="50.6640625" style="296" customWidth="1"/>
    <col min="4" max="4" width="7.6640625" style="300" customWidth="1"/>
    <col min="5" max="5" width="10" style="360" customWidth="1"/>
    <col min="6" max="6" width="10.6640625" style="301" customWidth="1"/>
    <col min="7" max="7" width="16.6640625" style="301" customWidth="1"/>
    <col min="8" max="8" width="12.109375" style="296" hidden="1" customWidth="1"/>
    <col min="9" max="9" width="12.88671875" style="489" bestFit="1" customWidth="1"/>
    <col min="10" max="252" width="8.88671875" style="296"/>
    <col min="253" max="253" width="3.6640625" style="296" bestFit="1" customWidth="1"/>
    <col min="254" max="254" width="8.33203125" style="296" customWidth="1"/>
    <col min="255" max="255" width="46.109375" style="296" customWidth="1"/>
    <col min="256" max="256" width="11" style="296" customWidth="1"/>
    <col min="257" max="257" width="12.5546875" style="296" customWidth="1"/>
    <col min="258" max="258" width="10.88671875" style="296" customWidth="1"/>
    <col min="259" max="259" width="16.109375" style="296" customWidth="1"/>
    <col min="260" max="260" width="0" style="296" hidden="1" customWidth="1"/>
    <col min="261" max="261" width="15.44140625" style="296" customWidth="1"/>
    <col min="262" max="262" width="12.88671875" style="296" bestFit="1" customWidth="1"/>
    <col min="263" max="263" width="8.88671875" style="296"/>
    <col min="264" max="264" width="12.88671875" style="296" bestFit="1" customWidth="1"/>
    <col min="265" max="508" width="8.88671875" style="296"/>
    <col min="509" max="509" width="3.6640625" style="296" bestFit="1" customWidth="1"/>
    <col min="510" max="510" width="8.33203125" style="296" customWidth="1"/>
    <col min="511" max="511" width="46.109375" style="296" customWidth="1"/>
    <col min="512" max="512" width="11" style="296" customWidth="1"/>
    <col min="513" max="513" width="12.5546875" style="296" customWidth="1"/>
    <col min="514" max="514" width="10.88671875" style="296" customWidth="1"/>
    <col min="515" max="515" width="16.109375" style="296" customWidth="1"/>
    <col min="516" max="516" width="0" style="296" hidden="1" customWidth="1"/>
    <col min="517" max="517" width="15.44140625" style="296" customWidth="1"/>
    <col min="518" max="518" width="12.88671875" style="296" bestFit="1" customWidth="1"/>
    <col min="519" max="519" width="8.88671875" style="296"/>
    <col min="520" max="520" width="12.88671875" style="296" bestFit="1" customWidth="1"/>
    <col min="521" max="764" width="8.88671875" style="296"/>
    <col min="765" max="765" width="3.6640625" style="296" bestFit="1" customWidth="1"/>
    <col min="766" max="766" width="8.33203125" style="296" customWidth="1"/>
    <col min="767" max="767" width="46.109375" style="296" customWidth="1"/>
    <col min="768" max="768" width="11" style="296" customWidth="1"/>
    <col min="769" max="769" width="12.5546875" style="296" customWidth="1"/>
    <col min="770" max="770" width="10.88671875" style="296" customWidth="1"/>
    <col min="771" max="771" width="16.109375" style="296" customWidth="1"/>
    <col min="772" max="772" width="0" style="296" hidden="1" customWidth="1"/>
    <col min="773" max="773" width="15.44140625" style="296" customWidth="1"/>
    <col min="774" max="774" width="12.88671875" style="296" bestFit="1" customWidth="1"/>
    <col min="775" max="775" width="8.88671875" style="296"/>
    <col min="776" max="776" width="12.88671875" style="296" bestFit="1" customWidth="1"/>
    <col min="777" max="1020" width="8.88671875" style="296"/>
    <col min="1021" max="1021" width="3.6640625" style="296" bestFit="1" customWidth="1"/>
    <col min="1022" max="1022" width="8.33203125" style="296" customWidth="1"/>
    <col min="1023" max="1023" width="46.109375" style="296" customWidth="1"/>
    <col min="1024" max="1024" width="11" style="296" customWidth="1"/>
    <col min="1025" max="1025" width="12.5546875" style="296" customWidth="1"/>
    <col min="1026" max="1026" width="10.88671875" style="296" customWidth="1"/>
    <col min="1027" max="1027" width="16.109375" style="296" customWidth="1"/>
    <col min="1028" max="1028" width="0" style="296" hidden="1" customWidth="1"/>
    <col min="1029" max="1029" width="15.44140625" style="296" customWidth="1"/>
    <col min="1030" max="1030" width="12.88671875" style="296" bestFit="1" customWidth="1"/>
    <col min="1031" max="1031" width="8.88671875" style="296"/>
    <col min="1032" max="1032" width="12.88671875" style="296" bestFit="1" customWidth="1"/>
    <col min="1033" max="1276" width="8.88671875" style="296"/>
    <col min="1277" max="1277" width="3.6640625" style="296" bestFit="1" customWidth="1"/>
    <col min="1278" max="1278" width="8.33203125" style="296" customWidth="1"/>
    <col min="1279" max="1279" width="46.109375" style="296" customWidth="1"/>
    <col min="1280" max="1280" width="11" style="296" customWidth="1"/>
    <col min="1281" max="1281" width="12.5546875" style="296" customWidth="1"/>
    <col min="1282" max="1282" width="10.88671875" style="296" customWidth="1"/>
    <col min="1283" max="1283" width="16.109375" style="296" customWidth="1"/>
    <col min="1284" max="1284" width="0" style="296" hidden="1" customWidth="1"/>
    <col min="1285" max="1285" width="15.44140625" style="296" customWidth="1"/>
    <col min="1286" max="1286" width="12.88671875" style="296" bestFit="1" customWidth="1"/>
    <col min="1287" max="1287" width="8.88671875" style="296"/>
    <col min="1288" max="1288" width="12.88671875" style="296" bestFit="1" customWidth="1"/>
    <col min="1289" max="1532" width="8.88671875" style="296"/>
    <col min="1533" max="1533" width="3.6640625" style="296" bestFit="1" customWidth="1"/>
    <col min="1534" max="1534" width="8.33203125" style="296" customWidth="1"/>
    <col min="1535" max="1535" width="46.109375" style="296" customWidth="1"/>
    <col min="1536" max="1536" width="11" style="296" customWidth="1"/>
    <col min="1537" max="1537" width="12.5546875" style="296" customWidth="1"/>
    <col min="1538" max="1538" width="10.88671875" style="296" customWidth="1"/>
    <col min="1539" max="1539" width="16.109375" style="296" customWidth="1"/>
    <col min="1540" max="1540" width="0" style="296" hidden="1" customWidth="1"/>
    <col min="1541" max="1541" width="15.44140625" style="296" customWidth="1"/>
    <col min="1542" max="1542" width="12.88671875" style="296" bestFit="1" customWidth="1"/>
    <col min="1543" max="1543" width="8.88671875" style="296"/>
    <col min="1544" max="1544" width="12.88671875" style="296" bestFit="1" customWidth="1"/>
    <col min="1545" max="1788" width="8.88671875" style="296"/>
    <col min="1789" max="1789" width="3.6640625" style="296" bestFit="1" customWidth="1"/>
    <col min="1790" max="1790" width="8.33203125" style="296" customWidth="1"/>
    <col min="1791" max="1791" width="46.109375" style="296" customWidth="1"/>
    <col min="1792" max="1792" width="11" style="296" customWidth="1"/>
    <col min="1793" max="1793" width="12.5546875" style="296" customWidth="1"/>
    <col min="1794" max="1794" width="10.88671875" style="296" customWidth="1"/>
    <col min="1795" max="1795" width="16.109375" style="296" customWidth="1"/>
    <col min="1796" max="1796" width="0" style="296" hidden="1" customWidth="1"/>
    <col min="1797" max="1797" width="15.44140625" style="296" customWidth="1"/>
    <col min="1798" max="1798" width="12.88671875" style="296" bestFit="1" customWidth="1"/>
    <col min="1799" max="1799" width="8.88671875" style="296"/>
    <col min="1800" max="1800" width="12.88671875" style="296" bestFit="1" customWidth="1"/>
    <col min="1801" max="2044" width="8.88671875" style="296"/>
    <col min="2045" max="2045" width="3.6640625" style="296" bestFit="1" customWidth="1"/>
    <col min="2046" max="2046" width="8.33203125" style="296" customWidth="1"/>
    <col min="2047" max="2047" width="46.109375" style="296" customWidth="1"/>
    <col min="2048" max="2048" width="11" style="296" customWidth="1"/>
    <col min="2049" max="2049" width="12.5546875" style="296" customWidth="1"/>
    <col min="2050" max="2050" width="10.88671875" style="296" customWidth="1"/>
    <col min="2051" max="2051" width="16.109375" style="296" customWidth="1"/>
    <col min="2052" max="2052" width="0" style="296" hidden="1" customWidth="1"/>
    <col min="2053" max="2053" width="15.44140625" style="296" customWidth="1"/>
    <col min="2054" max="2054" width="12.88671875" style="296" bestFit="1" customWidth="1"/>
    <col min="2055" max="2055" width="8.88671875" style="296"/>
    <col min="2056" max="2056" width="12.88671875" style="296" bestFit="1" customWidth="1"/>
    <col min="2057" max="2300" width="8.88671875" style="296"/>
    <col min="2301" max="2301" width="3.6640625" style="296" bestFit="1" customWidth="1"/>
    <col min="2302" max="2302" width="8.33203125" style="296" customWidth="1"/>
    <col min="2303" max="2303" width="46.109375" style="296" customWidth="1"/>
    <col min="2304" max="2304" width="11" style="296" customWidth="1"/>
    <col min="2305" max="2305" width="12.5546875" style="296" customWidth="1"/>
    <col min="2306" max="2306" width="10.88671875" style="296" customWidth="1"/>
    <col min="2307" max="2307" width="16.109375" style="296" customWidth="1"/>
    <col min="2308" max="2308" width="0" style="296" hidden="1" customWidth="1"/>
    <col min="2309" max="2309" width="15.44140625" style="296" customWidth="1"/>
    <col min="2310" max="2310" width="12.88671875" style="296" bestFit="1" customWidth="1"/>
    <col min="2311" max="2311" width="8.88671875" style="296"/>
    <col min="2312" max="2312" width="12.88671875" style="296" bestFit="1" customWidth="1"/>
    <col min="2313" max="2556" width="8.88671875" style="296"/>
    <col min="2557" max="2557" width="3.6640625" style="296" bestFit="1" customWidth="1"/>
    <col min="2558" max="2558" width="8.33203125" style="296" customWidth="1"/>
    <col min="2559" max="2559" width="46.109375" style="296" customWidth="1"/>
    <col min="2560" max="2560" width="11" style="296" customWidth="1"/>
    <col min="2561" max="2561" width="12.5546875" style="296" customWidth="1"/>
    <col min="2562" max="2562" width="10.88671875" style="296" customWidth="1"/>
    <col min="2563" max="2563" width="16.109375" style="296" customWidth="1"/>
    <col min="2564" max="2564" width="0" style="296" hidden="1" customWidth="1"/>
    <col min="2565" max="2565" width="15.44140625" style="296" customWidth="1"/>
    <col min="2566" max="2566" width="12.88671875" style="296" bestFit="1" customWidth="1"/>
    <col min="2567" max="2567" width="8.88671875" style="296"/>
    <col min="2568" max="2568" width="12.88671875" style="296" bestFit="1" customWidth="1"/>
    <col min="2569" max="2812" width="8.88671875" style="296"/>
    <col min="2813" max="2813" width="3.6640625" style="296" bestFit="1" customWidth="1"/>
    <col min="2814" max="2814" width="8.33203125" style="296" customWidth="1"/>
    <col min="2815" max="2815" width="46.109375" style="296" customWidth="1"/>
    <col min="2816" max="2816" width="11" style="296" customWidth="1"/>
    <col min="2817" max="2817" width="12.5546875" style="296" customWidth="1"/>
    <col min="2818" max="2818" width="10.88671875" style="296" customWidth="1"/>
    <col min="2819" max="2819" width="16.109375" style="296" customWidth="1"/>
    <col min="2820" max="2820" width="0" style="296" hidden="1" customWidth="1"/>
    <col min="2821" max="2821" width="15.44140625" style="296" customWidth="1"/>
    <col min="2822" max="2822" width="12.88671875" style="296" bestFit="1" customWidth="1"/>
    <col min="2823" max="2823" width="8.88671875" style="296"/>
    <col min="2824" max="2824" width="12.88671875" style="296" bestFit="1" customWidth="1"/>
    <col min="2825" max="3068" width="8.88671875" style="296"/>
    <col min="3069" max="3069" width="3.6640625" style="296" bestFit="1" customWidth="1"/>
    <col min="3070" max="3070" width="8.33203125" style="296" customWidth="1"/>
    <col min="3071" max="3071" width="46.109375" style="296" customWidth="1"/>
    <col min="3072" max="3072" width="11" style="296" customWidth="1"/>
    <col min="3073" max="3073" width="12.5546875" style="296" customWidth="1"/>
    <col min="3074" max="3074" width="10.88671875" style="296" customWidth="1"/>
    <col min="3075" max="3075" width="16.109375" style="296" customWidth="1"/>
    <col min="3076" max="3076" width="0" style="296" hidden="1" customWidth="1"/>
    <col min="3077" max="3077" width="15.44140625" style="296" customWidth="1"/>
    <col min="3078" max="3078" width="12.88671875" style="296" bestFit="1" customWidth="1"/>
    <col min="3079" max="3079" width="8.88671875" style="296"/>
    <col min="3080" max="3080" width="12.88671875" style="296" bestFit="1" customWidth="1"/>
    <col min="3081" max="3324" width="8.88671875" style="296"/>
    <col min="3325" max="3325" width="3.6640625" style="296" bestFit="1" customWidth="1"/>
    <col min="3326" max="3326" width="8.33203125" style="296" customWidth="1"/>
    <col min="3327" max="3327" width="46.109375" style="296" customWidth="1"/>
    <col min="3328" max="3328" width="11" style="296" customWidth="1"/>
    <col min="3329" max="3329" width="12.5546875" style="296" customWidth="1"/>
    <col min="3330" max="3330" width="10.88671875" style="296" customWidth="1"/>
    <col min="3331" max="3331" width="16.109375" style="296" customWidth="1"/>
    <col min="3332" max="3332" width="0" style="296" hidden="1" customWidth="1"/>
    <col min="3333" max="3333" width="15.44140625" style="296" customWidth="1"/>
    <col min="3334" max="3334" width="12.88671875" style="296" bestFit="1" customWidth="1"/>
    <col min="3335" max="3335" width="8.88671875" style="296"/>
    <col min="3336" max="3336" width="12.88671875" style="296" bestFit="1" customWidth="1"/>
    <col min="3337" max="3580" width="8.88671875" style="296"/>
    <col min="3581" max="3581" width="3.6640625" style="296" bestFit="1" customWidth="1"/>
    <col min="3582" max="3582" width="8.33203125" style="296" customWidth="1"/>
    <col min="3583" max="3583" width="46.109375" style="296" customWidth="1"/>
    <col min="3584" max="3584" width="11" style="296" customWidth="1"/>
    <col min="3585" max="3585" width="12.5546875" style="296" customWidth="1"/>
    <col min="3586" max="3586" width="10.88671875" style="296" customWidth="1"/>
    <col min="3587" max="3587" width="16.109375" style="296" customWidth="1"/>
    <col min="3588" max="3588" width="0" style="296" hidden="1" customWidth="1"/>
    <col min="3589" max="3589" width="15.44140625" style="296" customWidth="1"/>
    <col min="3590" max="3590" width="12.88671875" style="296" bestFit="1" customWidth="1"/>
    <col min="3591" max="3591" width="8.88671875" style="296"/>
    <col min="3592" max="3592" width="12.88671875" style="296" bestFit="1" customWidth="1"/>
    <col min="3593" max="3836" width="8.88671875" style="296"/>
    <col min="3837" max="3837" width="3.6640625" style="296" bestFit="1" customWidth="1"/>
    <col min="3838" max="3838" width="8.33203125" style="296" customWidth="1"/>
    <col min="3839" max="3839" width="46.109375" style="296" customWidth="1"/>
    <col min="3840" max="3840" width="11" style="296" customWidth="1"/>
    <col min="3841" max="3841" width="12.5546875" style="296" customWidth="1"/>
    <col min="3842" max="3842" width="10.88671875" style="296" customWidth="1"/>
    <col min="3843" max="3843" width="16.109375" style="296" customWidth="1"/>
    <col min="3844" max="3844" width="0" style="296" hidden="1" customWidth="1"/>
    <col min="3845" max="3845" width="15.44140625" style="296" customWidth="1"/>
    <col min="3846" max="3846" width="12.88671875" style="296" bestFit="1" customWidth="1"/>
    <col min="3847" max="3847" width="8.88671875" style="296"/>
    <col min="3848" max="3848" width="12.88671875" style="296" bestFit="1" customWidth="1"/>
    <col min="3849" max="4092" width="8.88671875" style="296"/>
    <col min="4093" max="4093" width="3.6640625" style="296" bestFit="1" customWidth="1"/>
    <col min="4094" max="4094" width="8.33203125" style="296" customWidth="1"/>
    <col min="4095" max="4095" width="46.109375" style="296" customWidth="1"/>
    <col min="4096" max="4096" width="11" style="296" customWidth="1"/>
    <col min="4097" max="4097" width="12.5546875" style="296" customWidth="1"/>
    <col min="4098" max="4098" width="10.88671875" style="296" customWidth="1"/>
    <col min="4099" max="4099" width="16.109375" style="296" customWidth="1"/>
    <col min="4100" max="4100" width="0" style="296" hidden="1" customWidth="1"/>
    <col min="4101" max="4101" width="15.44140625" style="296" customWidth="1"/>
    <col min="4102" max="4102" width="12.88671875" style="296" bestFit="1" customWidth="1"/>
    <col min="4103" max="4103" width="8.88671875" style="296"/>
    <col min="4104" max="4104" width="12.88671875" style="296" bestFit="1" customWidth="1"/>
    <col min="4105" max="4348" width="8.88671875" style="296"/>
    <col min="4349" max="4349" width="3.6640625" style="296" bestFit="1" customWidth="1"/>
    <col min="4350" max="4350" width="8.33203125" style="296" customWidth="1"/>
    <col min="4351" max="4351" width="46.109375" style="296" customWidth="1"/>
    <col min="4352" max="4352" width="11" style="296" customWidth="1"/>
    <col min="4353" max="4353" width="12.5546875" style="296" customWidth="1"/>
    <col min="4354" max="4354" width="10.88671875" style="296" customWidth="1"/>
    <col min="4355" max="4355" width="16.109375" style="296" customWidth="1"/>
    <col min="4356" max="4356" width="0" style="296" hidden="1" customWidth="1"/>
    <col min="4357" max="4357" width="15.44140625" style="296" customWidth="1"/>
    <col min="4358" max="4358" width="12.88671875" style="296" bestFit="1" customWidth="1"/>
    <col min="4359" max="4359" width="8.88671875" style="296"/>
    <col min="4360" max="4360" width="12.88671875" style="296" bestFit="1" customWidth="1"/>
    <col min="4361" max="4604" width="8.88671875" style="296"/>
    <col min="4605" max="4605" width="3.6640625" style="296" bestFit="1" customWidth="1"/>
    <col min="4606" max="4606" width="8.33203125" style="296" customWidth="1"/>
    <col min="4607" max="4607" width="46.109375" style="296" customWidth="1"/>
    <col min="4608" max="4608" width="11" style="296" customWidth="1"/>
    <col min="4609" max="4609" width="12.5546875" style="296" customWidth="1"/>
    <col min="4610" max="4610" width="10.88671875" style="296" customWidth="1"/>
    <col min="4611" max="4611" width="16.109375" style="296" customWidth="1"/>
    <col min="4612" max="4612" width="0" style="296" hidden="1" customWidth="1"/>
    <col min="4613" max="4613" width="15.44140625" style="296" customWidth="1"/>
    <col min="4614" max="4614" width="12.88671875" style="296" bestFit="1" customWidth="1"/>
    <col min="4615" max="4615" width="8.88671875" style="296"/>
    <col min="4616" max="4616" width="12.88671875" style="296" bestFit="1" customWidth="1"/>
    <col min="4617" max="4860" width="8.88671875" style="296"/>
    <col min="4861" max="4861" width="3.6640625" style="296" bestFit="1" customWidth="1"/>
    <col min="4862" max="4862" width="8.33203125" style="296" customWidth="1"/>
    <col min="4863" max="4863" width="46.109375" style="296" customWidth="1"/>
    <col min="4864" max="4864" width="11" style="296" customWidth="1"/>
    <col min="4865" max="4865" width="12.5546875" style="296" customWidth="1"/>
    <col min="4866" max="4866" width="10.88671875" style="296" customWidth="1"/>
    <col min="4867" max="4867" width="16.109375" style="296" customWidth="1"/>
    <col min="4868" max="4868" width="0" style="296" hidden="1" customWidth="1"/>
    <col min="4869" max="4869" width="15.44140625" style="296" customWidth="1"/>
    <col min="4870" max="4870" width="12.88671875" style="296" bestFit="1" customWidth="1"/>
    <col min="4871" max="4871" width="8.88671875" style="296"/>
    <col min="4872" max="4872" width="12.88671875" style="296" bestFit="1" customWidth="1"/>
    <col min="4873" max="5116" width="8.88671875" style="296"/>
    <col min="5117" max="5117" width="3.6640625" style="296" bestFit="1" customWidth="1"/>
    <col min="5118" max="5118" width="8.33203125" style="296" customWidth="1"/>
    <col min="5119" max="5119" width="46.109375" style="296" customWidth="1"/>
    <col min="5120" max="5120" width="11" style="296" customWidth="1"/>
    <col min="5121" max="5121" width="12.5546875" style="296" customWidth="1"/>
    <col min="5122" max="5122" width="10.88671875" style="296" customWidth="1"/>
    <col min="5123" max="5123" width="16.109375" style="296" customWidth="1"/>
    <col min="5124" max="5124" width="0" style="296" hidden="1" customWidth="1"/>
    <col min="5125" max="5125" width="15.44140625" style="296" customWidth="1"/>
    <col min="5126" max="5126" width="12.88671875" style="296" bestFit="1" customWidth="1"/>
    <col min="5127" max="5127" width="8.88671875" style="296"/>
    <col min="5128" max="5128" width="12.88671875" style="296" bestFit="1" customWidth="1"/>
    <col min="5129" max="5372" width="8.88671875" style="296"/>
    <col min="5373" max="5373" width="3.6640625" style="296" bestFit="1" customWidth="1"/>
    <col min="5374" max="5374" width="8.33203125" style="296" customWidth="1"/>
    <col min="5375" max="5375" width="46.109375" style="296" customWidth="1"/>
    <col min="5376" max="5376" width="11" style="296" customWidth="1"/>
    <col min="5377" max="5377" width="12.5546875" style="296" customWidth="1"/>
    <col min="5378" max="5378" width="10.88671875" style="296" customWidth="1"/>
    <col min="5379" max="5379" width="16.109375" style="296" customWidth="1"/>
    <col min="5380" max="5380" width="0" style="296" hidden="1" customWidth="1"/>
    <col min="5381" max="5381" width="15.44140625" style="296" customWidth="1"/>
    <col min="5382" max="5382" width="12.88671875" style="296" bestFit="1" customWidth="1"/>
    <col min="5383" max="5383" width="8.88671875" style="296"/>
    <col min="5384" max="5384" width="12.88671875" style="296" bestFit="1" customWidth="1"/>
    <col min="5385" max="5628" width="8.88671875" style="296"/>
    <col min="5629" max="5629" width="3.6640625" style="296" bestFit="1" customWidth="1"/>
    <col min="5630" max="5630" width="8.33203125" style="296" customWidth="1"/>
    <col min="5631" max="5631" width="46.109375" style="296" customWidth="1"/>
    <col min="5632" max="5632" width="11" style="296" customWidth="1"/>
    <col min="5633" max="5633" width="12.5546875" style="296" customWidth="1"/>
    <col min="5634" max="5634" width="10.88671875" style="296" customWidth="1"/>
    <col min="5635" max="5635" width="16.109375" style="296" customWidth="1"/>
    <col min="5636" max="5636" width="0" style="296" hidden="1" customWidth="1"/>
    <col min="5637" max="5637" width="15.44140625" style="296" customWidth="1"/>
    <col min="5638" max="5638" width="12.88671875" style="296" bestFit="1" customWidth="1"/>
    <col min="5639" max="5639" width="8.88671875" style="296"/>
    <col min="5640" max="5640" width="12.88671875" style="296" bestFit="1" customWidth="1"/>
    <col min="5641" max="5884" width="8.88671875" style="296"/>
    <col min="5885" max="5885" width="3.6640625" style="296" bestFit="1" customWidth="1"/>
    <col min="5886" max="5886" width="8.33203125" style="296" customWidth="1"/>
    <col min="5887" max="5887" width="46.109375" style="296" customWidth="1"/>
    <col min="5888" max="5888" width="11" style="296" customWidth="1"/>
    <col min="5889" max="5889" width="12.5546875" style="296" customWidth="1"/>
    <col min="5890" max="5890" width="10.88671875" style="296" customWidth="1"/>
    <col min="5891" max="5891" width="16.109375" style="296" customWidth="1"/>
    <col min="5892" max="5892" width="0" style="296" hidden="1" customWidth="1"/>
    <col min="5893" max="5893" width="15.44140625" style="296" customWidth="1"/>
    <col min="5894" max="5894" width="12.88671875" style="296" bestFit="1" customWidth="1"/>
    <col min="5895" max="5895" width="8.88671875" style="296"/>
    <col min="5896" max="5896" width="12.88671875" style="296" bestFit="1" customWidth="1"/>
    <col min="5897" max="6140" width="8.88671875" style="296"/>
    <col min="6141" max="6141" width="3.6640625" style="296" bestFit="1" customWidth="1"/>
    <col min="6142" max="6142" width="8.33203125" style="296" customWidth="1"/>
    <col min="6143" max="6143" width="46.109375" style="296" customWidth="1"/>
    <col min="6144" max="6144" width="11" style="296" customWidth="1"/>
    <col min="6145" max="6145" width="12.5546875" style="296" customWidth="1"/>
    <col min="6146" max="6146" width="10.88671875" style="296" customWidth="1"/>
    <col min="6147" max="6147" width="16.109375" style="296" customWidth="1"/>
    <col min="6148" max="6148" width="0" style="296" hidden="1" customWidth="1"/>
    <col min="6149" max="6149" width="15.44140625" style="296" customWidth="1"/>
    <col min="6150" max="6150" width="12.88671875" style="296" bestFit="1" customWidth="1"/>
    <col min="6151" max="6151" width="8.88671875" style="296"/>
    <col min="6152" max="6152" width="12.88671875" style="296" bestFit="1" customWidth="1"/>
    <col min="6153" max="6396" width="8.88671875" style="296"/>
    <col min="6397" max="6397" width="3.6640625" style="296" bestFit="1" customWidth="1"/>
    <col min="6398" max="6398" width="8.33203125" style="296" customWidth="1"/>
    <col min="6399" max="6399" width="46.109375" style="296" customWidth="1"/>
    <col min="6400" max="6400" width="11" style="296" customWidth="1"/>
    <col min="6401" max="6401" width="12.5546875" style="296" customWidth="1"/>
    <col min="6402" max="6402" width="10.88671875" style="296" customWidth="1"/>
    <col min="6403" max="6403" width="16.109375" style="296" customWidth="1"/>
    <col min="6404" max="6404" width="0" style="296" hidden="1" customWidth="1"/>
    <col min="6405" max="6405" width="15.44140625" style="296" customWidth="1"/>
    <col min="6406" max="6406" width="12.88671875" style="296" bestFit="1" customWidth="1"/>
    <col min="6407" max="6407" width="8.88671875" style="296"/>
    <col min="6408" max="6408" width="12.88671875" style="296" bestFit="1" customWidth="1"/>
    <col min="6409" max="6652" width="8.88671875" style="296"/>
    <col min="6653" max="6653" width="3.6640625" style="296" bestFit="1" customWidth="1"/>
    <col min="6654" max="6654" width="8.33203125" style="296" customWidth="1"/>
    <col min="6655" max="6655" width="46.109375" style="296" customWidth="1"/>
    <col min="6656" max="6656" width="11" style="296" customWidth="1"/>
    <col min="6657" max="6657" width="12.5546875" style="296" customWidth="1"/>
    <col min="6658" max="6658" width="10.88671875" style="296" customWidth="1"/>
    <col min="6659" max="6659" width="16.109375" style="296" customWidth="1"/>
    <col min="6660" max="6660" width="0" style="296" hidden="1" customWidth="1"/>
    <col min="6661" max="6661" width="15.44140625" style="296" customWidth="1"/>
    <col min="6662" max="6662" width="12.88671875" style="296" bestFit="1" customWidth="1"/>
    <col min="6663" max="6663" width="8.88671875" style="296"/>
    <col min="6664" max="6664" width="12.88671875" style="296" bestFit="1" customWidth="1"/>
    <col min="6665" max="6908" width="8.88671875" style="296"/>
    <col min="6909" max="6909" width="3.6640625" style="296" bestFit="1" customWidth="1"/>
    <col min="6910" max="6910" width="8.33203125" style="296" customWidth="1"/>
    <col min="6911" max="6911" width="46.109375" style="296" customWidth="1"/>
    <col min="6912" max="6912" width="11" style="296" customWidth="1"/>
    <col min="6913" max="6913" width="12.5546875" style="296" customWidth="1"/>
    <col min="6914" max="6914" width="10.88671875" style="296" customWidth="1"/>
    <col min="6915" max="6915" width="16.109375" style="296" customWidth="1"/>
    <col min="6916" max="6916" width="0" style="296" hidden="1" customWidth="1"/>
    <col min="6917" max="6917" width="15.44140625" style="296" customWidth="1"/>
    <col min="6918" max="6918" width="12.88671875" style="296" bestFit="1" customWidth="1"/>
    <col min="6919" max="6919" width="8.88671875" style="296"/>
    <col min="6920" max="6920" width="12.88671875" style="296" bestFit="1" customWidth="1"/>
    <col min="6921" max="7164" width="8.88671875" style="296"/>
    <col min="7165" max="7165" width="3.6640625" style="296" bestFit="1" customWidth="1"/>
    <col min="7166" max="7166" width="8.33203125" style="296" customWidth="1"/>
    <col min="7167" max="7167" width="46.109375" style="296" customWidth="1"/>
    <col min="7168" max="7168" width="11" style="296" customWidth="1"/>
    <col min="7169" max="7169" width="12.5546875" style="296" customWidth="1"/>
    <col min="7170" max="7170" width="10.88671875" style="296" customWidth="1"/>
    <col min="7171" max="7171" width="16.109375" style="296" customWidth="1"/>
    <col min="7172" max="7172" width="0" style="296" hidden="1" customWidth="1"/>
    <col min="7173" max="7173" width="15.44140625" style="296" customWidth="1"/>
    <col min="7174" max="7174" width="12.88671875" style="296" bestFit="1" customWidth="1"/>
    <col min="7175" max="7175" width="8.88671875" style="296"/>
    <col min="7176" max="7176" width="12.88671875" style="296" bestFit="1" customWidth="1"/>
    <col min="7177" max="7420" width="8.88671875" style="296"/>
    <col min="7421" max="7421" width="3.6640625" style="296" bestFit="1" customWidth="1"/>
    <col min="7422" max="7422" width="8.33203125" style="296" customWidth="1"/>
    <col min="7423" max="7423" width="46.109375" style="296" customWidth="1"/>
    <col min="7424" max="7424" width="11" style="296" customWidth="1"/>
    <col min="7425" max="7425" width="12.5546875" style="296" customWidth="1"/>
    <col min="7426" max="7426" width="10.88671875" style="296" customWidth="1"/>
    <col min="7427" max="7427" width="16.109375" style="296" customWidth="1"/>
    <col min="7428" max="7428" width="0" style="296" hidden="1" customWidth="1"/>
    <col min="7429" max="7429" width="15.44140625" style="296" customWidth="1"/>
    <col min="7430" max="7430" width="12.88671875" style="296" bestFit="1" customWidth="1"/>
    <col min="7431" max="7431" width="8.88671875" style="296"/>
    <col min="7432" max="7432" width="12.88671875" style="296" bestFit="1" customWidth="1"/>
    <col min="7433" max="7676" width="8.88671875" style="296"/>
    <col min="7677" max="7677" width="3.6640625" style="296" bestFit="1" customWidth="1"/>
    <col min="7678" max="7678" width="8.33203125" style="296" customWidth="1"/>
    <col min="7679" max="7679" width="46.109375" style="296" customWidth="1"/>
    <col min="7680" max="7680" width="11" style="296" customWidth="1"/>
    <col min="7681" max="7681" width="12.5546875" style="296" customWidth="1"/>
    <col min="7682" max="7682" width="10.88671875" style="296" customWidth="1"/>
    <col min="7683" max="7683" width="16.109375" style="296" customWidth="1"/>
    <col min="7684" max="7684" width="0" style="296" hidden="1" customWidth="1"/>
    <col min="7685" max="7685" width="15.44140625" style="296" customWidth="1"/>
    <col min="7686" max="7686" width="12.88671875" style="296" bestFit="1" customWidth="1"/>
    <col min="7687" max="7687" width="8.88671875" style="296"/>
    <col min="7688" max="7688" width="12.88671875" style="296" bestFit="1" customWidth="1"/>
    <col min="7689" max="7932" width="8.88671875" style="296"/>
    <col min="7933" max="7933" width="3.6640625" style="296" bestFit="1" customWidth="1"/>
    <col min="7934" max="7934" width="8.33203125" style="296" customWidth="1"/>
    <col min="7935" max="7935" width="46.109375" style="296" customWidth="1"/>
    <col min="7936" max="7936" width="11" style="296" customWidth="1"/>
    <col min="7937" max="7937" width="12.5546875" style="296" customWidth="1"/>
    <col min="7938" max="7938" width="10.88671875" style="296" customWidth="1"/>
    <col min="7939" max="7939" width="16.109375" style="296" customWidth="1"/>
    <col min="7940" max="7940" width="0" style="296" hidden="1" customWidth="1"/>
    <col min="7941" max="7941" width="15.44140625" style="296" customWidth="1"/>
    <col min="7942" max="7942" width="12.88671875" style="296" bestFit="1" customWidth="1"/>
    <col min="7943" max="7943" width="8.88671875" style="296"/>
    <col min="7944" max="7944" width="12.88671875" style="296" bestFit="1" customWidth="1"/>
    <col min="7945" max="8188" width="8.88671875" style="296"/>
    <col min="8189" max="8189" width="3.6640625" style="296" bestFit="1" customWidth="1"/>
    <col min="8190" max="8190" width="8.33203125" style="296" customWidth="1"/>
    <col min="8191" max="8191" width="46.109375" style="296" customWidth="1"/>
    <col min="8192" max="8192" width="11" style="296" customWidth="1"/>
    <col min="8193" max="8193" width="12.5546875" style="296" customWidth="1"/>
    <col min="8194" max="8194" width="10.88671875" style="296" customWidth="1"/>
    <col min="8195" max="8195" width="16.109375" style="296" customWidth="1"/>
    <col min="8196" max="8196" width="0" style="296" hidden="1" customWidth="1"/>
    <col min="8197" max="8197" width="15.44140625" style="296" customWidth="1"/>
    <col min="8198" max="8198" width="12.88671875" style="296" bestFit="1" customWidth="1"/>
    <col min="8199" max="8199" width="8.88671875" style="296"/>
    <col min="8200" max="8200" width="12.88671875" style="296" bestFit="1" customWidth="1"/>
    <col min="8201" max="8444" width="8.88671875" style="296"/>
    <col min="8445" max="8445" width="3.6640625" style="296" bestFit="1" customWidth="1"/>
    <col min="8446" max="8446" width="8.33203125" style="296" customWidth="1"/>
    <col min="8447" max="8447" width="46.109375" style="296" customWidth="1"/>
    <col min="8448" max="8448" width="11" style="296" customWidth="1"/>
    <col min="8449" max="8449" width="12.5546875" style="296" customWidth="1"/>
    <col min="8450" max="8450" width="10.88671875" style="296" customWidth="1"/>
    <col min="8451" max="8451" width="16.109375" style="296" customWidth="1"/>
    <col min="8452" max="8452" width="0" style="296" hidden="1" customWidth="1"/>
    <col min="8453" max="8453" width="15.44140625" style="296" customWidth="1"/>
    <col min="8454" max="8454" width="12.88671875" style="296" bestFit="1" customWidth="1"/>
    <col min="8455" max="8455" width="8.88671875" style="296"/>
    <col min="8456" max="8456" width="12.88671875" style="296" bestFit="1" customWidth="1"/>
    <col min="8457" max="8700" width="8.88671875" style="296"/>
    <col min="8701" max="8701" width="3.6640625" style="296" bestFit="1" customWidth="1"/>
    <col min="8702" max="8702" width="8.33203125" style="296" customWidth="1"/>
    <col min="8703" max="8703" width="46.109375" style="296" customWidth="1"/>
    <col min="8704" max="8704" width="11" style="296" customWidth="1"/>
    <col min="8705" max="8705" width="12.5546875" style="296" customWidth="1"/>
    <col min="8706" max="8706" width="10.88671875" style="296" customWidth="1"/>
    <col min="8707" max="8707" width="16.109375" style="296" customWidth="1"/>
    <col min="8708" max="8708" width="0" style="296" hidden="1" customWidth="1"/>
    <col min="8709" max="8709" width="15.44140625" style="296" customWidth="1"/>
    <col min="8710" max="8710" width="12.88671875" style="296" bestFit="1" customWidth="1"/>
    <col min="8711" max="8711" width="8.88671875" style="296"/>
    <col min="8712" max="8712" width="12.88671875" style="296" bestFit="1" customWidth="1"/>
    <col min="8713" max="8956" width="8.88671875" style="296"/>
    <col min="8957" max="8957" width="3.6640625" style="296" bestFit="1" customWidth="1"/>
    <col min="8958" max="8958" width="8.33203125" style="296" customWidth="1"/>
    <col min="8959" max="8959" width="46.109375" style="296" customWidth="1"/>
    <col min="8960" max="8960" width="11" style="296" customWidth="1"/>
    <col min="8961" max="8961" width="12.5546875" style="296" customWidth="1"/>
    <col min="8962" max="8962" width="10.88671875" style="296" customWidth="1"/>
    <col min="8963" max="8963" width="16.109375" style="296" customWidth="1"/>
    <col min="8964" max="8964" width="0" style="296" hidden="1" customWidth="1"/>
    <col min="8965" max="8965" width="15.44140625" style="296" customWidth="1"/>
    <col min="8966" max="8966" width="12.88671875" style="296" bestFit="1" customWidth="1"/>
    <col min="8967" max="8967" width="8.88671875" style="296"/>
    <col min="8968" max="8968" width="12.88671875" style="296" bestFit="1" customWidth="1"/>
    <col min="8969" max="9212" width="8.88671875" style="296"/>
    <col min="9213" max="9213" width="3.6640625" style="296" bestFit="1" customWidth="1"/>
    <col min="9214" max="9214" width="8.33203125" style="296" customWidth="1"/>
    <col min="9215" max="9215" width="46.109375" style="296" customWidth="1"/>
    <col min="9216" max="9216" width="11" style="296" customWidth="1"/>
    <col min="9217" max="9217" width="12.5546875" style="296" customWidth="1"/>
    <col min="9218" max="9218" width="10.88671875" style="296" customWidth="1"/>
    <col min="9219" max="9219" width="16.109375" style="296" customWidth="1"/>
    <col min="9220" max="9220" width="0" style="296" hidden="1" customWidth="1"/>
    <col min="9221" max="9221" width="15.44140625" style="296" customWidth="1"/>
    <col min="9222" max="9222" width="12.88671875" style="296" bestFit="1" customWidth="1"/>
    <col min="9223" max="9223" width="8.88671875" style="296"/>
    <col min="9224" max="9224" width="12.88671875" style="296" bestFit="1" customWidth="1"/>
    <col min="9225" max="9468" width="8.88671875" style="296"/>
    <col min="9469" max="9469" width="3.6640625" style="296" bestFit="1" customWidth="1"/>
    <col min="9470" max="9470" width="8.33203125" style="296" customWidth="1"/>
    <col min="9471" max="9471" width="46.109375" style="296" customWidth="1"/>
    <col min="9472" max="9472" width="11" style="296" customWidth="1"/>
    <col min="9473" max="9473" width="12.5546875" style="296" customWidth="1"/>
    <col min="9474" max="9474" width="10.88671875" style="296" customWidth="1"/>
    <col min="9475" max="9475" width="16.109375" style="296" customWidth="1"/>
    <col min="9476" max="9476" width="0" style="296" hidden="1" customWidth="1"/>
    <col min="9477" max="9477" width="15.44140625" style="296" customWidth="1"/>
    <col min="9478" max="9478" width="12.88671875" style="296" bestFit="1" customWidth="1"/>
    <col min="9479" max="9479" width="8.88671875" style="296"/>
    <col min="9480" max="9480" width="12.88671875" style="296" bestFit="1" customWidth="1"/>
    <col min="9481" max="9724" width="8.88671875" style="296"/>
    <col min="9725" max="9725" width="3.6640625" style="296" bestFit="1" customWidth="1"/>
    <col min="9726" max="9726" width="8.33203125" style="296" customWidth="1"/>
    <col min="9727" max="9727" width="46.109375" style="296" customWidth="1"/>
    <col min="9728" max="9728" width="11" style="296" customWidth="1"/>
    <col min="9729" max="9729" width="12.5546875" style="296" customWidth="1"/>
    <col min="9730" max="9730" width="10.88671875" style="296" customWidth="1"/>
    <col min="9731" max="9731" width="16.109375" style="296" customWidth="1"/>
    <col min="9732" max="9732" width="0" style="296" hidden="1" customWidth="1"/>
    <col min="9733" max="9733" width="15.44140625" style="296" customWidth="1"/>
    <col min="9734" max="9734" width="12.88671875" style="296" bestFit="1" customWidth="1"/>
    <col min="9735" max="9735" width="8.88671875" style="296"/>
    <col min="9736" max="9736" width="12.88671875" style="296" bestFit="1" customWidth="1"/>
    <col min="9737" max="9980" width="8.88671875" style="296"/>
    <col min="9981" max="9981" width="3.6640625" style="296" bestFit="1" customWidth="1"/>
    <col min="9982" max="9982" width="8.33203125" style="296" customWidth="1"/>
    <col min="9983" max="9983" width="46.109375" style="296" customWidth="1"/>
    <col min="9984" max="9984" width="11" style="296" customWidth="1"/>
    <col min="9985" max="9985" width="12.5546875" style="296" customWidth="1"/>
    <col min="9986" max="9986" width="10.88671875" style="296" customWidth="1"/>
    <col min="9987" max="9987" width="16.109375" style="296" customWidth="1"/>
    <col min="9988" max="9988" width="0" style="296" hidden="1" customWidth="1"/>
    <col min="9989" max="9989" width="15.44140625" style="296" customWidth="1"/>
    <col min="9990" max="9990" width="12.88671875" style="296" bestFit="1" customWidth="1"/>
    <col min="9991" max="9991" width="8.88671875" style="296"/>
    <col min="9992" max="9992" width="12.88671875" style="296" bestFit="1" customWidth="1"/>
    <col min="9993" max="10236" width="8.88671875" style="296"/>
    <col min="10237" max="10237" width="3.6640625" style="296" bestFit="1" customWidth="1"/>
    <col min="10238" max="10238" width="8.33203125" style="296" customWidth="1"/>
    <col min="10239" max="10239" width="46.109375" style="296" customWidth="1"/>
    <col min="10240" max="10240" width="11" style="296" customWidth="1"/>
    <col min="10241" max="10241" width="12.5546875" style="296" customWidth="1"/>
    <col min="10242" max="10242" width="10.88671875" style="296" customWidth="1"/>
    <col min="10243" max="10243" width="16.109375" style="296" customWidth="1"/>
    <col min="10244" max="10244" width="0" style="296" hidden="1" customWidth="1"/>
    <col min="10245" max="10245" width="15.44140625" style="296" customWidth="1"/>
    <col min="10246" max="10246" width="12.88671875" style="296" bestFit="1" customWidth="1"/>
    <col min="10247" max="10247" width="8.88671875" style="296"/>
    <col min="10248" max="10248" width="12.88671875" style="296" bestFit="1" customWidth="1"/>
    <col min="10249" max="10492" width="8.88671875" style="296"/>
    <col min="10493" max="10493" width="3.6640625" style="296" bestFit="1" customWidth="1"/>
    <col min="10494" max="10494" width="8.33203125" style="296" customWidth="1"/>
    <col min="10495" max="10495" width="46.109375" style="296" customWidth="1"/>
    <col min="10496" max="10496" width="11" style="296" customWidth="1"/>
    <col min="10497" max="10497" width="12.5546875" style="296" customWidth="1"/>
    <col min="10498" max="10498" width="10.88671875" style="296" customWidth="1"/>
    <col min="10499" max="10499" width="16.109375" style="296" customWidth="1"/>
    <col min="10500" max="10500" width="0" style="296" hidden="1" customWidth="1"/>
    <col min="10501" max="10501" width="15.44140625" style="296" customWidth="1"/>
    <col min="10502" max="10502" width="12.88671875" style="296" bestFit="1" customWidth="1"/>
    <col min="10503" max="10503" width="8.88671875" style="296"/>
    <col min="10504" max="10504" width="12.88671875" style="296" bestFit="1" customWidth="1"/>
    <col min="10505" max="10748" width="8.88671875" style="296"/>
    <col min="10749" max="10749" width="3.6640625" style="296" bestFit="1" customWidth="1"/>
    <col min="10750" max="10750" width="8.33203125" style="296" customWidth="1"/>
    <col min="10751" max="10751" width="46.109375" style="296" customWidth="1"/>
    <col min="10752" max="10752" width="11" style="296" customWidth="1"/>
    <col min="10753" max="10753" width="12.5546875" style="296" customWidth="1"/>
    <col min="10754" max="10754" width="10.88671875" style="296" customWidth="1"/>
    <col min="10755" max="10755" width="16.109375" style="296" customWidth="1"/>
    <col min="10756" max="10756" width="0" style="296" hidden="1" customWidth="1"/>
    <col min="10757" max="10757" width="15.44140625" style="296" customWidth="1"/>
    <col min="10758" max="10758" width="12.88671875" style="296" bestFit="1" customWidth="1"/>
    <col min="10759" max="10759" width="8.88671875" style="296"/>
    <col min="10760" max="10760" width="12.88671875" style="296" bestFit="1" customWidth="1"/>
    <col min="10761" max="11004" width="8.88671875" style="296"/>
    <col min="11005" max="11005" width="3.6640625" style="296" bestFit="1" customWidth="1"/>
    <col min="11006" max="11006" width="8.33203125" style="296" customWidth="1"/>
    <col min="11007" max="11007" width="46.109375" style="296" customWidth="1"/>
    <col min="11008" max="11008" width="11" style="296" customWidth="1"/>
    <col min="11009" max="11009" width="12.5546875" style="296" customWidth="1"/>
    <col min="11010" max="11010" width="10.88671875" style="296" customWidth="1"/>
    <col min="11011" max="11011" width="16.109375" style="296" customWidth="1"/>
    <col min="11012" max="11012" width="0" style="296" hidden="1" customWidth="1"/>
    <col min="11013" max="11013" width="15.44140625" style="296" customWidth="1"/>
    <col min="11014" max="11014" width="12.88671875" style="296" bestFit="1" customWidth="1"/>
    <col min="11015" max="11015" width="8.88671875" style="296"/>
    <col min="11016" max="11016" width="12.88671875" style="296" bestFit="1" customWidth="1"/>
    <col min="11017" max="11260" width="8.88671875" style="296"/>
    <col min="11261" max="11261" width="3.6640625" style="296" bestFit="1" customWidth="1"/>
    <col min="11262" max="11262" width="8.33203125" style="296" customWidth="1"/>
    <col min="11263" max="11263" width="46.109375" style="296" customWidth="1"/>
    <col min="11264" max="11264" width="11" style="296" customWidth="1"/>
    <col min="11265" max="11265" width="12.5546875" style="296" customWidth="1"/>
    <col min="11266" max="11266" width="10.88671875" style="296" customWidth="1"/>
    <col min="11267" max="11267" width="16.109375" style="296" customWidth="1"/>
    <col min="11268" max="11268" width="0" style="296" hidden="1" customWidth="1"/>
    <col min="11269" max="11269" width="15.44140625" style="296" customWidth="1"/>
    <col min="11270" max="11270" width="12.88671875" style="296" bestFit="1" customWidth="1"/>
    <col min="11271" max="11271" width="8.88671875" style="296"/>
    <col min="11272" max="11272" width="12.88671875" style="296" bestFit="1" customWidth="1"/>
    <col min="11273" max="11516" width="8.88671875" style="296"/>
    <col min="11517" max="11517" width="3.6640625" style="296" bestFit="1" customWidth="1"/>
    <col min="11518" max="11518" width="8.33203125" style="296" customWidth="1"/>
    <col min="11519" max="11519" width="46.109375" style="296" customWidth="1"/>
    <col min="11520" max="11520" width="11" style="296" customWidth="1"/>
    <col min="11521" max="11521" width="12.5546875" style="296" customWidth="1"/>
    <col min="11522" max="11522" width="10.88671875" style="296" customWidth="1"/>
    <col min="11523" max="11523" width="16.109375" style="296" customWidth="1"/>
    <col min="11524" max="11524" width="0" style="296" hidden="1" customWidth="1"/>
    <col min="11525" max="11525" width="15.44140625" style="296" customWidth="1"/>
    <col min="11526" max="11526" width="12.88671875" style="296" bestFit="1" customWidth="1"/>
    <col min="11527" max="11527" width="8.88671875" style="296"/>
    <col min="11528" max="11528" width="12.88671875" style="296" bestFit="1" customWidth="1"/>
    <col min="11529" max="11772" width="8.88671875" style="296"/>
    <col min="11773" max="11773" width="3.6640625" style="296" bestFit="1" customWidth="1"/>
    <col min="11774" max="11774" width="8.33203125" style="296" customWidth="1"/>
    <col min="11775" max="11775" width="46.109375" style="296" customWidth="1"/>
    <col min="11776" max="11776" width="11" style="296" customWidth="1"/>
    <col min="11777" max="11777" width="12.5546875" style="296" customWidth="1"/>
    <col min="11778" max="11778" width="10.88671875" style="296" customWidth="1"/>
    <col min="11779" max="11779" width="16.109375" style="296" customWidth="1"/>
    <col min="11780" max="11780" width="0" style="296" hidden="1" customWidth="1"/>
    <col min="11781" max="11781" width="15.44140625" style="296" customWidth="1"/>
    <col min="11782" max="11782" width="12.88671875" style="296" bestFit="1" customWidth="1"/>
    <col min="11783" max="11783" width="8.88671875" style="296"/>
    <col min="11784" max="11784" width="12.88671875" style="296" bestFit="1" customWidth="1"/>
    <col min="11785" max="12028" width="8.88671875" style="296"/>
    <col min="12029" max="12029" width="3.6640625" style="296" bestFit="1" customWidth="1"/>
    <col min="12030" max="12030" width="8.33203125" style="296" customWidth="1"/>
    <col min="12031" max="12031" width="46.109375" style="296" customWidth="1"/>
    <col min="12032" max="12032" width="11" style="296" customWidth="1"/>
    <col min="12033" max="12033" width="12.5546875" style="296" customWidth="1"/>
    <col min="12034" max="12034" width="10.88671875" style="296" customWidth="1"/>
    <col min="12035" max="12035" width="16.109375" style="296" customWidth="1"/>
    <col min="12036" max="12036" width="0" style="296" hidden="1" customWidth="1"/>
    <col min="12037" max="12037" width="15.44140625" style="296" customWidth="1"/>
    <col min="12038" max="12038" width="12.88671875" style="296" bestFit="1" customWidth="1"/>
    <col min="12039" max="12039" width="8.88671875" style="296"/>
    <col min="12040" max="12040" width="12.88671875" style="296" bestFit="1" customWidth="1"/>
    <col min="12041" max="12284" width="8.88671875" style="296"/>
    <col min="12285" max="12285" width="3.6640625" style="296" bestFit="1" customWidth="1"/>
    <col min="12286" max="12286" width="8.33203125" style="296" customWidth="1"/>
    <col min="12287" max="12287" width="46.109375" style="296" customWidth="1"/>
    <col min="12288" max="12288" width="11" style="296" customWidth="1"/>
    <col min="12289" max="12289" width="12.5546875" style="296" customWidth="1"/>
    <col min="12290" max="12290" width="10.88671875" style="296" customWidth="1"/>
    <col min="12291" max="12291" width="16.109375" style="296" customWidth="1"/>
    <col min="12292" max="12292" width="0" style="296" hidden="1" customWidth="1"/>
    <col min="12293" max="12293" width="15.44140625" style="296" customWidth="1"/>
    <col min="12294" max="12294" width="12.88671875" style="296" bestFit="1" customWidth="1"/>
    <col min="12295" max="12295" width="8.88671875" style="296"/>
    <col min="12296" max="12296" width="12.88671875" style="296" bestFit="1" customWidth="1"/>
    <col min="12297" max="12540" width="8.88671875" style="296"/>
    <col min="12541" max="12541" width="3.6640625" style="296" bestFit="1" customWidth="1"/>
    <col min="12542" max="12542" width="8.33203125" style="296" customWidth="1"/>
    <col min="12543" max="12543" width="46.109375" style="296" customWidth="1"/>
    <col min="12544" max="12544" width="11" style="296" customWidth="1"/>
    <col min="12545" max="12545" width="12.5546875" style="296" customWidth="1"/>
    <col min="12546" max="12546" width="10.88671875" style="296" customWidth="1"/>
    <col min="12547" max="12547" width="16.109375" style="296" customWidth="1"/>
    <col min="12548" max="12548" width="0" style="296" hidden="1" customWidth="1"/>
    <col min="12549" max="12549" width="15.44140625" style="296" customWidth="1"/>
    <col min="12550" max="12550" width="12.88671875" style="296" bestFit="1" customWidth="1"/>
    <col min="12551" max="12551" width="8.88671875" style="296"/>
    <col min="12552" max="12552" width="12.88671875" style="296" bestFit="1" customWidth="1"/>
    <col min="12553" max="12796" width="8.88671875" style="296"/>
    <col min="12797" max="12797" width="3.6640625" style="296" bestFit="1" customWidth="1"/>
    <col min="12798" max="12798" width="8.33203125" style="296" customWidth="1"/>
    <col min="12799" max="12799" width="46.109375" style="296" customWidth="1"/>
    <col min="12800" max="12800" width="11" style="296" customWidth="1"/>
    <col min="12801" max="12801" width="12.5546875" style="296" customWidth="1"/>
    <col min="12802" max="12802" width="10.88671875" style="296" customWidth="1"/>
    <col min="12803" max="12803" width="16.109375" style="296" customWidth="1"/>
    <col min="12804" max="12804" width="0" style="296" hidden="1" customWidth="1"/>
    <col min="12805" max="12805" width="15.44140625" style="296" customWidth="1"/>
    <col min="12806" max="12806" width="12.88671875" style="296" bestFit="1" customWidth="1"/>
    <col min="12807" max="12807" width="8.88671875" style="296"/>
    <col min="12808" max="12808" width="12.88671875" style="296" bestFit="1" customWidth="1"/>
    <col min="12809" max="13052" width="8.88671875" style="296"/>
    <col min="13053" max="13053" width="3.6640625" style="296" bestFit="1" customWidth="1"/>
    <col min="13054" max="13054" width="8.33203125" style="296" customWidth="1"/>
    <col min="13055" max="13055" width="46.109375" style="296" customWidth="1"/>
    <col min="13056" max="13056" width="11" style="296" customWidth="1"/>
    <col min="13057" max="13057" width="12.5546875" style="296" customWidth="1"/>
    <col min="13058" max="13058" width="10.88671875" style="296" customWidth="1"/>
    <col min="13059" max="13059" width="16.109375" style="296" customWidth="1"/>
    <col min="13060" max="13060" width="0" style="296" hidden="1" customWidth="1"/>
    <col min="13061" max="13061" width="15.44140625" style="296" customWidth="1"/>
    <col min="13062" max="13062" width="12.88671875" style="296" bestFit="1" customWidth="1"/>
    <col min="13063" max="13063" width="8.88671875" style="296"/>
    <col min="13064" max="13064" width="12.88671875" style="296" bestFit="1" customWidth="1"/>
    <col min="13065" max="13308" width="8.88671875" style="296"/>
    <col min="13309" max="13309" width="3.6640625" style="296" bestFit="1" customWidth="1"/>
    <col min="13310" max="13310" width="8.33203125" style="296" customWidth="1"/>
    <col min="13311" max="13311" width="46.109375" style="296" customWidth="1"/>
    <col min="13312" max="13312" width="11" style="296" customWidth="1"/>
    <col min="13313" max="13313" width="12.5546875" style="296" customWidth="1"/>
    <col min="13314" max="13314" width="10.88671875" style="296" customWidth="1"/>
    <col min="13315" max="13315" width="16.109375" style="296" customWidth="1"/>
    <col min="13316" max="13316" width="0" style="296" hidden="1" customWidth="1"/>
    <col min="13317" max="13317" width="15.44140625" style="296" customWidth="1"/>
    <col min="13318" max="13318" width="12.88671875" style="296" bestFit="1" customWidth="1"/>
    <col min="13319" max="13319" width="8.88671875" style="296"/>
    <col min="13320" max="13320" width="12.88671875" style="296" bestFit="1" customWidth="1"/>
    <col min="13321" max="13564" width="8.88671875" style="296"/>
    <col min="13565" max="13565" width="3.6640625" style="296" bestFit="1" customWidth="1"/>
    <col min="13566" max="13566" width="8.33203125" style="296" customWidth="1"/>
    <col min="13567" max="13567" width="46.109375" style="296" customWidth="1"/>
    <col min="13568" max="13568" width="11" style="296" customWidth="1"/>
    <col min="13569" max="13569" width="12.5546875" style="296" customWidth="1"/>
    <col min="13570" max="13570" width="10.88671875" style="296" customWidth="1"/>
    <col min="13571" max="13571" width="16.109375" style="296" customWidth="1"/>
    <col min="13572" max="13572" width="0" style="296" hidden="1" customWidth="1"/>
    <col min="13573" max="13573" width="15.44140625" style="296" customWidth="1"/>
    <col min="13574" max="13574" width="12.88671875" style="296" bestFit="1" customWidth="1"/>
    <col min="13575" max="13575" width="8.88671875" style="296"/>
    <col min="13576" max="13576" width="12.88671875" style="296" bestFit="1" customWidth="1"/>
    <col min="13577" max="13820" width="8.88671875" style="296"/>
    <col min="13821" max="13821" width="3.6640625" style="296" bestFit="1" customWidth="1"/>
    <col min="13822" max="13822" width="8.33203125" style="296" customWidth="1"/>
    <col min="13823" max="13823" width="46.109375" style="296" customWidth="1"/>
    <col min="13824" max="13824" width="11" style="296" customWidth="1"/>
    <col min="13825" max="13825" width="12.5546875" style="296" customWidth="1"/>
    <col min="13826" max="13826" width="10.88671875" style="296" customWidth="1"/>
    <col min="13827" max="13827" width="16.109375" style="296" customWidth="1"/>
    <col min="13828" max="13828" width="0" style="296" hidden="1" customWidth="1"/>
    <col min="13829" max="13829" width="15.44140625" style="296" customWidth="1"/>
    <col min="13830" max="13830" width="12.88671875" style="296" bestFit="1" customWidth="1"/>
    <col min="13831" max="13831" width="8.88671875" style="296"/>
    <col min="13832" max="13832" width="12.88671875" style="296" bestFit="1" customWidth="1"/>
    <col min="13833" max="14076" width="8.88671875" style="296"/>
    <col min="14077" max="14077" width="3.6640625" style="296" bestFit="1" customWidth="1"/>
    <col min="14078" max="14078" width="8.33203125" style="296" customWidth="1"/>
    <col min="14079" max="14079" width="46.109375" style="296" customWidth="1"/>
    <col min="14080" max="14080" width="11" style="296" customWidth="1"/>
    <col min="14081" max="14081" width="12.5546875" style="296" customWidth="1"/>
    <col min="14082" max="14082" width="10.88671875" style="296" customWidth="1"/>
    <col min="14083" max="14083" width="16.109375" style="296" customWidth="1"/>
    <col min="14084" max="14084" width="0" style="296" hidden="1" customWidth="1"/>
    <col min="14085" max="14085" width="15.44140625" style="296" customWidth="1"/>
    <col min="14086" max="14086" width="12.88671875" style="296" bestFit="1" customWidth="1"/>
    <col min="14087" max="14087" width="8.88671875" style="296"/>
    <col min="14088" max="14088" width="12.88671875" style="296" bestFit="1" customWidth="1"/>
    <col min="14089" max="14332" width="8.88671875" style="296"/>
    <col min="14333" max="14333" width="3.6640625" style="296" bestFit="1" customWidth="1"/>
    <col min="14334" max="14334" width="8.33203125" style="296" customWidth="1"/>
    <col min="14335" max="14335" width="46.109375" style="296" customWidth="1"/>
    <col min="14336" max="14336" width="11" style="296" customWidth="1"/>
    <col min="14337" max="14337" width="12.5546875" style="296" customWidth="1"/>
    <col min="14338" max="14338" width="10.88671875" style="296" customWidth="1"/>
    <col min="14339" max="14339" width="16.109375" style="296" customWidth="1"/>
    <col min="14340" max="14340" width="0" style="296" hidden="1" customWidth="1"/>
    <col min="14341" max="14341" width="15.44140625" style="296" customWidth="1"/>
    <col min="14342" max="14342" width="12.88671875" style="296" bestFit="1" customWidth="1"/>
    <col min="14343" max="14343" width="8.88671875" style="296"/>
    <col min="14344" max="14344" width="12.88671875" style="296" bestFit="1" customWidth="1"/>
    <col min="14345" max="14588" width="8.88671875" style="296"/>
    <col min="14589" max="14589" width="3.6640625" style="296" bestFit="1" customWidth="1"/>
    <col min="14590" max="14590" width="8.33203125" style="296" customWidth="1"/>
    <col min="14591" max="14591" width="46.109375" style="296" customWidth="1"/>
    <col min="14592" max="14592" width="11" style="296" customWidth="1"/>
    <col min="14593" max="14593" width="12.5546875" style="296" customWidth="1"/>
    <col min="14594" max="14594" width="10.88671875" style="296" customWidth="1"/>
    <col min="14595" max="14595" width="16.109375" style="296" customWidth="1"/>
    <col min="14596" max="14596" width="0" style="296" hidden="1" customWidth="1"/>
    <col min="14597" max="14597" width="15.44140625" style="296" customWidth="1"/>
    <col min="14598" max="14598" width="12.88671875" style="296" bestFit="1" customWidth="1"/>
    <col min="14599" max="14599" width="8.88671875" style="296"/>
    <col min="14600" max="14600" width="12.88671875" style="296" bestFit="1" customWidth="1"/>
    <col min="14601" max="14844" width="8.88671875" style="296"/>
    <col min="14845" max="14845" width="3.6640625" style="296" bestFit="1" customWidth="1"/>
    <col min="14846" max="14846" width="8.33203125" style="296" customWidth="1"/>
    <col min="14847" max="14847" width="46.109375" style="296" customWidth="1"/>
    <col min="14848" max="14848" width="11" style="296" customWidth="1"/>
    <col min="14849" max="14849" width="12.5546875" style="296" customWidth="1"/>
    <col min="14850" max="14850" width="10.88671875" style="296" customWidth="1"/>
    <col min="14851" max="14851" width="16.109375" style="296" customWidth="1"/>
    <col min="14852" max="14852" width="0" style="296" hidden="1" customWidth="1"/>
    <col min="14853" max="14853" width="15.44140625" style="296" customWidth="1"/>
    <col min="14854" max="14854" width="12.88671875" style="296" bestFit="1" customWidth="1"/>
    <col min="14855" max="14855" width="8.88671875" style="296"/>
    <col min="14856" max="14856" width="12.88671875" style="296" bestFit="1" customWidth="1"/>
    <col min="14857" max="15100" width="8.88671875" style="296"/>
    <col min="15101" max="15101" width="3.6640625" style="296" bestFit="1" customWidth="1"/>
    <col min="15102" max="15102" width="8.33203125" style="296" customWidth="1"/>
    <col min="15103" max="15103" width="46.109375" style="296" customWidth="1"/>
    <col min="15104" max="15104" width="11" style="296" customWidth="1"/>
    <col min="15105" max="15105" width="12.5546875" style="296" customWidth="1"/>
    <col min="15106" max="15106" width="10.88671875" style="296" customWidth="1"/>
    <col min="15107" max="15107" width="16.109375" style="296" customWidth="1"/>
    <col min="15108" max="15108" width="0" style="296" hidden="1" customWidth="1"/>
    <col min="15109" max="15109" width="15.44140625" style="296" customWidth="1"/>
    <col min="15110" max="15110" width="12.88671875" style="296" bestFit="1" customWidth="1"/>
    <col min="15111" max="15111" width="8.88671875" style="296"/>
    <col min="15112" max="15112" width="12.88671875" style="296" bestFit="1" customWidth="1"/>
    <col min="15113" max="15356" width="8.88671875" style="296"/>
    <col min="15357" max="15357" width="3.6640625" style="296" bestFit="1" customWidth="1"/>
    <col min="15358" max="15358" width="8.33203125" style="296" customWidth="1"/>
    <col min="15359" max="15359" width="46.109375" style="296" customWidth="1"/>
    <col min="15360" max="15360" width="11" style="296" customWidth="1"/>
    <col min="15361" max="15361" width="12.5546875" style="296" customWidth="1"/>
    <col min="15362" max="15362" width="10.88671875" style="296" customWidth="1"/>
    <col min="15363" max="15363" width="16.109375" style="296" customWidth="1"/>
    <col min="15364" max="15364" width="0" style="296" hidden="1" customWidth="1"/>
    <col min="15365" max="15365" width="15.44140625" style="296" customWidth="1"/>
    <col min="15366" max="15366" width="12.88671875" style="296" bestFit="1" customWidth="1"/>
    <col min="15367" max="15367" width="8.88671875" style="296"/>
    <col min="15368" max="15368" width="12.88671875" style="296" bestFit="1" customWidth="1"/>
    <col min="15369" max="15612" width="8.88671875" style="296"/>
    <col min="15613" max="15613" width="3.6640625" style="296" bestFit="1" customWidth="1"/>
    <col min="15614" max="15614" width="8.33203125" style="296" customWidth="1"/>
    <col min="15615" max="15615" width="46.109375" style="296" customWidth="1"/>
    <col min="15616" max="15616" width="11" style="296" customWidth="1"/>
    <col min="15617" max="15617" width="12.5546875" style="296" customWidth="1"/>
    <col min="15618" max="15618" width="10.88671875" style="296" customWidth="1"/>
    <col min="15619" max="15619" width="16.109375" style="296" customWidth="1"/>
    <col min="15620" max="15620" width="0" style="296" hidden="1" customWidth="1"/>
    <col min="15621" max="15621" width="15.44140625" style="296" customWidth="1"/>
    <col min="15622" max="15622" width="12.88671875" style="296" bestFit="1" customWidth="1"/>
    <col min="15623" max="15623" width="8.88671875" style="296"/>
    <col min="15624" max="15624" width="12.88671875" style="296" bestFit="1" customWidth="1"/>
    <col min="15625" max="15868" width="8.88671875" style="296"/>
    <col min="15869" max="15869" width="3.6640625" style="296" bestFit="1" customWidth="1"/>
    <col min="15870" max="15870" width="8.33203125" style="296" customWidth="1"/>
    <col min="15871" max="15871" width="46.109375" style="296" customWidth="1"/>
    <col min="15872" max="15872" width="11" style="296" customWidth="1"/>
    <col min="15873" max="15873" width="12.5546875" style="296" customWidth="1"/>
    <col min="15874" max="15874" width="10.88671875" style="296" customWidth="1"/>
    <col min="15875" max="15875" width="16.109375" style="296" customWidth="1"/>
    <col min="15876" max="15876" width="0" style="296" hidden="1" customWidth="1"/>
    <col min="15877" max="15877" width="15.44140625" style="296" customWidth="1"/>
    <col min="15878" max="15878" width="12.88671875" style="296" bestFit="1" customWidth="1"/>
    <col min="15879" max="15879" width="8.88671875" style="296"/>
    <col min="15880" max="15880" width="12.88671875" style="296" bestFit="1" customWidth="1"/>
    <col min="15881" max="16124" width="8.88671875" style="296"/>
    <col min="16125" max="16125" width="3.6640625" style="296" bestFit="1" customWidth="1"/>
    <col min="16126" max="16126" width="8.33203125" style="296" customWidth="1"/>
    <col min="16127" max="16127" width="46.109375" style="296" customWidth="1"/>
    <col min="16128" max="16128" width="11" style="296" customWidth="1"/>
    <col min="16129" max="16129" width="12.5546875" style="296" customWidth="1"/>
    <col min="16130" max="16130" width="10.88671875" style="296" customWidth="1"/>
    <col min="16131" max="16131" width="16.109375" style="296" customWidth="1"/>
    <col min="16132" max="16132" width="0" style="296" hidden="1" customWidth="1"/>
    <col min="16133" max="16133" width="15.44140625" style="296" customWidth="1"/>
    <col min="16134" max="16134" width="12.88671875" style="296" bestFit="1" customWidth="1"/>
    <col min="16135" max="16135" width="8.88671875" style="296"/>
    <col min="16136" max="16136" width="12.88671875" style="296" bestFit="1" customWidth="1"/>
    <col min="16137" max="16384" width="8.88671875" style="296"/>
  </cols>
  <sheetData>
    <row r="1" spans="1:12" s="323" customFormat="1" ht="51" customHeight="1" thickBot="1" x14ac:dyDescent="0.3">
      <c r="A1" s="447" t="s">
        <v>330</v>
      </c>
      <c r="B1" s="448"/>
      <c r="C1" s="448"/>
      <c r="D1" s="449" t="str">
        <f>'Bill No 3.1'!D1:G1</f>
        <v xml:space="preserve">BILL NO. 03 - REDUCTION OF LANDSLIDE VULNERABILITY BY MITIGATION MEASURES  - DANGOLLA LOWER CIRCULAR ROAD </v>
      </c>
      <c r="E1" s="449"/>
      <c r="F1" s="449"/>
      <c r="G1" s="450"/>
      <c r="I1" s="457"/>
    </row>
    <row r="2" spans="1:12" s="459" customFormat="1" ht="15" customHeight="1" x14ac:dyDescent="0.25">
      <c r="A2" s="232" t="s">
        <v>17</v>
      </c>
      <c r="B2" s="233" t="s">
        <v>18</v>
      </c>
      <c r="C2" s="234" t="s">
        <v>4</v>
      </c>
      <c r="D2" s="234" t="s">
        <v>19</v>
      </c>
      <c r="E2" s="306" t="s">
        <v>20</v>
      </c>
      <c r="F2" s="235" t="s">
        <v>21</v>
      </c>
      <c r="G2" s="458" t="s">
        <v>22</v>
      </c>
      <c r="I2" s="460"/>
    </row>
    <row r="3" spans="1:12" s="459" customFormat="1" ht="15" customHeight="1" x14ac:dyDescent="0.25">
      <c r="A3" s="238"/>
      <c r="B3" s="234"/>
      <c r="C3" s="239"/>
      <c r="D3" s="239"/>
      <c r="E3" s="312"/>
      <c r="F3" s="240"/>
      <c r="G3" s="240"/>
      <c r="I3" s="457"/>
    </row>
    <row r="4" spans="1:12" s="459" customFormat="1" ht="30" customHeight="1" x14ac:dyDescent="0.25">
      <c r="A4" s="243" t="s">
        <v>331</v>
      </c>
      <c r="B4" s="244"/>
      <c r="C4" s="245" t="s">
        <v>157</v>
      </c>
      <c r="D4" s="244"/>
      <c r="E4" s="244"/>
      <c r="F4" s="317"/>
      <c r="G4" s="461"/>
      <c r="H4" s="462"/>
      <c r="I4" s="457"/>
    </row>
    <row r="5" spans="1:12" s="459" customFormat="1" ht="30" customHeight="1" x14ac:dyDescent="0.25">
      <c r="A5" s="251" t="s">
        <v>332</v>
      </c>
      <c r="B5" s="252" t="s">
        <v>333</v>
      </c>
      <c r="C5" s="253" t="s">
        <v>160</v>
      </c>
      <c r="D5" s="151" t="s">
        <v>150</v>
      </c>
      <c r="E5" s="463">
        <v>500</v>
      </c>
      <c r="F5" s="464"/>
      <c r="G5" s="255"/>
      <c r="H5" s="465">
        <f>F5*0.897728</f>
        <v>0</v>
      </c>
      <c r="I5" s="457"/>
    </row>
    <row r="6" spans="1:12" s="323" customFormat="1" ht="37.200000000000003" customHeight="1" x14ac:dyDescent="0.25">
      <c r="A6" s="251" t="s">
        <v>334</v>
      </c>
      <c r="B6" s="252" t="s">
        <v>162</v>
      </c>
      <c r="C6" s="253" t="s">
        <v>163</v>
      </c>
      <c r="D6" s="252" t="s">
        <v>150</v>
      </c>
      <c r="E6" s="254">
        <v>50</v>
      </c>
      <c r="F6" s="320"/>
      <c r="G6" s="255"/>
      <c r="H6" s="321">
        <f t="shared" ref="H6:H7" si="0">F6*0.897728</f>
        <v>0</v>
      </c>
      <c r="I6" s="457"/>
    </row>
    <row r="7" spans="1:12" s="323" customFormat="1" ht="40.799999999999997" customHeight="1" x14ac:dyDescent="0.25">
      <c r="A7" s="251" t="s">
        <v>335</v>
      </c>
      <c r="B7" s="252" t="s">
        <v>165</v>
      </c>
      <c r="C7" s="253" t="s">
        <v>336</v>
      </c>
      <c r="D7" s="252" t="s">
        <v>150</v>
      </c>
      <c r="E7" s="254">
        <v>10</v>
      </c>
      <c r="F7" s="320"/>
      <c r="G7" s="255"/>
      <c r="H7" s="321">
        <f t="shared" si="0"/>
        <v>0</v>
      </c>
      <c r="I7" s="457"/>
    </row>
    <row r="8" spans="1:12" s="469" customFormat="1" ht="30" customHeight="1" x14ac:dyDescent="0.25">
      <c r="A8" s="251" t="s">
        <v>337</v>
      </c>
      <c r="B8" s="151" t="s">
        <v>168</v>
      </c>
      <c r="C8" s="344" t="s">
        <v>169</v>
      </c>
      <c r="D8" s="151" t="s">
        <v>150</v>
      </c>
      <c r="E8" s="466">
        <v>500</v>
      </c>
      <c r="F8" s="467"/>
      <c r="G8" s="255"/>
      <c r="H8" s="468"/>
      <c r="I8" s="457"/>
    </row>
    <row r="9" spans="1:12" s="323" customFormat="1" ht="31.5" customHeight="1" x14ac:dyDescent="0.25">
      <c r="A9" s="332" t="s">
        <v>338</v>
      </c>
      <c r="B9" s="252"/>
      <c r="C9" s="333" t="s">
        <v>172</v>
      </c>
      <c r="D9" s="252"/>
      <c r="E9" s="334"/>
      <c r="F9" s="263"/>
      <c r="G9" s="338"/>
      <c r="I9" s="457"/>
    </row>
    <row r="10" spans="1:12" s="323" customFormat="1" ht="51" customHeight="1" x14ac:dyDescent="0.25">
      <c r="A10" s="337" t="s">
        <v>339</v>
      </c>
      <c r="B10" s="252" t="s">
        <v>174</v>
      </c>
      <c r="C10" s="246" t="s">
        <v>340</v>
      </c>
      <c r="D10" s="252" t="s">
        <v>150</v>
      </c>
      <c r="E10" s="463">
        <v>131</v>
      </c>
      <c r="F10" s="263"/>
      <c r="G10" s="255"/>
      <c r="I10" s="457"/>
    </row>
    <row r="11" spans="1:12" s="323" customFormat="1" ht="40.799999999999997" customHeight="1" x14ac:dyDescent="0.25">
      <c r="A11" s="337" t="s">
        <v>341</v>
      </c>
      <c r="B11" s="252" t="s">
        <v>174</v>
      </c>
      <c r="C11" s="246" t="s">
        <v>342</v>
      </c>
      <c r="D11" s="252" t="s">
        <v>150</v>
      </c>
      <c r="E11" s="463">
        <v>290</v>
      </c>
      <c r="F11" s="263"/>
      <c r="G11" s="255"/>
      <c r="I11" s="457"/>
      <c r="J11" s="457"/>
    </row>
    <row r="12" spans="1:12" s="323" customFormat="1" ht="34.799999999999997" customHeight="1" x14ac:dyDescent="0.25">
      <c r="A12" s="337" t="s">
        <v>343</v>
      </c>
      <c r="B12" s="252" t="s">
        <v>179</v>
      </c>
      <c r="C12" s="246" t="s">
        <v>344</v>
      </c>
      <c r="D12" s="252" t="s">
        <v>150</v>
      </c>
      <c r="E12" s="463">
        <v>120</v>
      </c>
      <c r="F12" s="263"/>
      <c r="G12" s="255"/>
      <c r="I12" s="457"/>
    </row>
    <row r="13" spans="1:12" s="323" customFormat="1" ht="35.4" customHeight="1" x14ac:dyDescent="0.25">
      <c r="A13" s="337" t="s">
        <v>345</v>
      </c>
      <c r="B13" s="151" t="s">
        <v>182</v>
      </c>
      <c r="C13" s="253" t="s">
        <v>163</v>
      </c>
      <c r="D13" s="151" t="s">
        <v>150</v>
      </c>
      <c r="E13" s="463">
        <v>10</v>
      </c>
      <c r="F13" s="263"/>
      <c r="G13" s="255"/>
      <c r="I13" s="457"/>
    </row>
    <row r="14" spans="1:12" s="323" customFormat="1" ht="31.8" customHeight="1" x14ac:dyDescent="0.25">
      <c r="A14" s="337" t="s">
        <v>346</v>
      </c>
      <c r="B14" s="151" t="s">
        <v>185</v>
      </c>
      <c r="C14" s="253" t="s">
        <v>336</v>
      </c>
      <c r="D14" s="151" t="s">
        <v>150</v>
      </c>
      <c r="E14" s="463">
        <v>10</v>
      </c>
      <c r="F14" s="263"/>
      <c r="G14" s="255"/>
      <c r="I14" s="457"/>
    </row>
    <row r="15" spans="1:12" s="323" customFormat="1" ht="24.6" customHeight="1" x14ac:dyDescent="0.25">
      <c r="A15" s="337" t="s">
        <v>347</v>
      </c>
      <c r="B15" s="252" t="s">
        <v>188</v>
      </c>
      <c r="C15" s="253" t="s">
        <v>169</v>
      </c>
      <c r="D15" s="252" t="s">
        <v>150</v>
      </c>
      <c r="E15" s="340">
        <v>200</v>
      </c>
      <c r="F15" s="263"/>
      <c r="G15" s="255"/>
      <c r="I15" s="457"/>
    </row>
    <row r="16" spans="1:12" s="475" customFormat="1" ht="18.600000000000001" customHeight="1" x14ac:dyDescent="0.25">
      <c r="A16" s="470" t="s">
        <v>348</v>
      </c>
      <c r="B16" s="471"/>
      <c r="C16" s="472" t="s">
        <v>349</v>
      </c>
      <c r="D16" s="471"/>
      <c r="E16" s="473"/>
      <c r="F16" s="287"/>
      <c r="G16" s="474"/>
      <c r="H16" s="331"/>
      <c r="I16" s="331"/>
      <c r="L16" s="260"/>
    </row>
    <row r="17" spans="1:12" s="323" customFormat="1" ht="55.2" customHeight="1" x14ac:dyDescent="0.25">
      <c r="A17" s="476" t="s">
        <v>350</v>
      </c>
      <c r="B17" s="388"/>
      <c r="C17" s="477" t="s">
        <v>351</v>
      </c>
      <c r="D17" s="478" t="s">
        <v>42</v>
      </c>
      <c r="E17" s="479"/>
      <c r="F17" s="480"/>
      <c r="G17" s="481">
        <v>750000</v>
      </c>
      <c r="I17" s="482"/>
      <c r="K17" s="322"/>
      <c r="L17" s="322"/>
    </row>
    <row r="18" spans="1:12" s="323" customFormat="1" ht="31.2" customHeight="1" x14ac:dyDescent="0.25">
      <c r="A18" s="476" t="s">
        <v>352</v>
      </c>
      <c r="B18" s="388"/>
      <c r="C18" s="477" t="s">
        <v>353</v>
      </c>
      <c r="D18" s="116" t="s">
        <v>45</v>
      </c>
      <c r="E18" s="483"/>
      <c r="F18" s="480"/>
      <c r="G18" s="484"/>
      <c r="I18" s="482"/>
      <c r="K18" s="322"/>
      <c r="L18" s="322"/>
    </row>
    <row r="19" spans="1:12" s="488" customFormat="1" ht="32.4" customHeight="1" thickBot="1" x14ac:dyDescent="0.3">
      <c r="A19" s="288"/>
      <c r="B19" s="454" t="s">
        <v>354</v>
      </c>
      <c r="C19" s="455"/>
      <c r="D19" s="455"/>
      <c r="E19" s="455"/>
      <c r="F19" s="456"/>
      <c r="G19" s="485">
        <f>SUM(G4:G17)-G17+G18</f>
        <v>0</v>
      </c>
      <c r="H19" s="486"/>
      <c r="I19" s="487"/>
    </row>
    <row r="20" spans="1:12" ht="13.2" x14ac:dyDescent="0.25">
      <c r="A20" s="250"/>
      <c r="B20" s="250"/>
      <c r="C20" s="237"/>
      <c r="D20" s="250"/>
      <c r="E20" s="354"/>
      <c r="F20" s="295"/>
      <c r="G20" s="295"/>
    </row>
    <row r="21" spans="1:12" ht="13.2" x14ac:dyDescent="0.25">
      <c r="A21" s="297"/>
      <c r="B21" s="250"/>
      <c r="C21" s="237"/>
      <c r="D21" s="250"/>
      <c r="E21" s="354"/>
      <c r="F21" s="295"/>
      <c r="G21" s="295"/>
    </row>
    <row r="22" spans="1:12" ht="13.2" x14ac:dyDescent="0.25">
      <c r="A22" s="250"/>
      <c r="B22" s="250"/>
      <c r="C22" s="237"/>
      <c r="D22" s="250"/>
      <c r="E22" s="354"/>
      <c r="F22" s="295"/>
      <c r="G22" s="295"/>
    </row>
    <row r="23" spans="1:12" x14ac:dyDescent="0.25">
      <c r="A23" s="298"/>
      <c r="B23" s="250"/>
      <c r="C23" s="237"/>
      <c r="D23" s="250"/>
      <c r="E23" s="354"/>
      <c r="F23" s="295"/>
      <c r="G23" s="295"/>
    </row>
    <row r="24" spans="1:12" x14ac:dyDescent="0.25">
      <c r="A24" s="299"/>
      <c r="B24" s="250"/>
      <c r="C24" s="237"/>
      <c r="D24" s="250"/>
      <c r="E24" s="354"/>
      <c r="F24" s="295"/>
      <c r="G24" s="295"/>
    </row>
    <row r="25" spans="1:12" x14ac:dyDescent="0.25">
      <c r="A25" s="298"/>
      <c r="B25" s="250"/>
      <c r="C25" s="237"/>
      <c r="D25" s="250"/>
      <c r="E25" s="354"/>
      <c r="F25" s="295"/>
      <c r="G25" s="295"/>
    </row>
    <row r="26" spans="1:12" x14ac:dyDescent="0.25">
      <c r="B26" s="250"/>
      <c r="C26" s="237"/>
      <c r="D26" s="250"/>
      <c r="E26" s="354"/>
      <c r="F26" s="295"/>
      <c r="G26" s="295"/>
    </row>
    <row r="27" spans="1:12" x14ac:dyDescent="0.25">
      <c r="B27" s="250"/>
      <c r="C27" s="237"/>
      <c r="D27" s="250"/>
      <c r="E27" s="354"/>
      <c r="F27" s="295"/>
      <c r="G27" s="295"/>
    </row>
    <row r="28" spans="1:12" x14ac:dyDescent="0.25">
      <c r="B28" s="250"/>
      <c r="C28" s="237"/>
      <c r="D28" s="250"/>
      <c r="E28" s="354"/>
      <c r="F28" s="295"/>
      <c r="G28" s="295"/>
    </row>
    <row r="29" spans="1:12" x14ac:dyDescent="0.25">
      <c r="B29" s="250"/>
      <c r="C29" s="237"/>
      <c r="D29" s="250"/>
      <c r="E29" s="354"/>
      <c r="F29" s="295"/>
      <c r="G29" s="295"/>
    </row>
    <row r="30" spans="1:12" x14ac:dyDescent="0.25">
      <c r="B30" s="250"/>
      <c r="C30" s="237"/>
      <c r="D30" s="250"/>
      <c r="E30" s="354"/>
      <c r="F30" s="295"/>
      <c r="G30" s="295"/>
    </row>
    <row r="31" spans="1:12" x14ac:dyDescent="0.25">
      <c r="B31" s="250"/>
      <c r="C31" s="237"/>
      <c r="D31" s="250"/>
      <c r="E31" s="354"/>
      <c r="F31" s="295"/>
      <c r="G31" s="295"/>
    </row>
    <row r="32" spans="1:12" x14ac:dyDescent="0.25">
      <c r="B32" s="250"/>
      <c r="C32" s="237"/>
      <c r="D32" s="250"/>
      <c r="E32" s="354"/>
      <c r="F32" s="295"/>
      <c r="G32" s="295"/>
    </row>
    <row r="33" spans="2:7" x14ac:dyDescent="0.25">
      <c r="B33" s="250"/>
      <c r="C33" s="237"/>
      <c r="D33" s="250"/>
      <c r="E33" s="354"/>
      <c r="F33" s="295"/>
      <c r="G33" s="295"/>
    </row>
    <row r="34" spans="2:7" x14ac:dyDescent="0.25">
      <c r="B34" s="250"/>
      <c r="C34" s="237"/>
      <c r="D34" s="250"/>
      <c r="E34" s="354"/>
      <c r="F34" s="295"/>
      <c r="G34" s="295"/>
    </row>
    <row r="35" spans="2:7" x14ac:dyDescent="0.25">
      <c r="B35" s="250"/>
      <c r="C35" s="237"/>
      <c r="D35" s="250"/>
      <c r="E35" s="354"/>
      <c r="F35" s="295"/>
      <c r="G35" s="295"/>
    </row>
    <row r="36" spans="2:7" x14ac:dyDescent="0.25">
      <c r="B36" s="250"/>
      <c r="C36" s="237"/>
      <c r="D36" s="250"/>
      <c r="E36" s="354"/>
      <c r="F36" s="295"/>
      <c r="G36" s="295"/>
    </row>
  </sheetData>
  <mergeCells count="9">
    <mergeCell ref="B19:F19"/>
    <mergeCell ref="D1:G1"/>
    <mergeCell ref="A2:A3"/>
    <mergeCell ref="B2:B3"/>
    <mergeCell ref="C2:C3"/>
    <mergeCell ref="D2:D3"/>
    <mergeCell ref="E2:E3"/>
    <mergeCell ref="F2:F3"/>
    <mergeCell ref="G2:G3"/>
  </mergeCells>
  <pageMargins left="0.75" right="0.5" top="0.75" bottom="0.5" header="0" footer="0"/>
  <pageSetup paperSize="9" scale="79"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ACC26-E5C1-4918-8FBC-A64A045D38C7}">
  <sheetPr>
    <tabColor rgb="FF92D050"/>
    <pageSetUpPr fitToPage="1"/>
  </sheetPr>
  <dimension ref="A1:S48"/>
  <sheetViews>
    <sheetView view="pageBreakPreview" zoomScaleSheetLayoutView="100" workbookViewId="0">
      <pane ySplit="3" topLeftCell="A43" activePane="bottomLeft" state="frozen"/>
      <selection activeCell="G37" sqref="G37"/>
      <selection pane="bottomLeft" activeCell="G37" sqref="G37"/>
    </sheetView>
  </sheetViews>
  <sheetFormatPr defaultColWidth="8.88671875" defaultRowHeight="13.8" x14ac:dyDescent="0.25"/>
  <cols>
    <col min="1" max="1" width="8.6640625" style="358" customWidth="1"/>
    <col min="2" max="2" width="10.6640625" style="300" customWidth="1"/>
    <col min="3" max="3" width="50.6640625" style="296" customWidth="1"/>
    <col min="4" max="4" width="7.6640625" style="300" customWidth="1"/>
    <col min="5" max="5" width="8.6640625" style="401" customWidth="1"/>
    <col min="6" max="6" width="10.6640625" style="301" customWidth="1"/>
    <col min="7" max="7" width="16.6640625" style="301" customWidth="1"/>
    <col min="8" max="8" width="12.109375" style="296" hidden="1" customWidth="1"/>
    <col min="9" max="9" width="12.88671875" style="489" bestFit="1" customWidth="1"/>
    <col min="10" max="10" width="11.88671875" style="514" hidden="1" customWidth="1"/>
    <col min="11" max="11" width="15.6640625" style="296" hidden="1" customWidth="1"/>
    <col min="12" max="12" width="9.109375" style="296" bestFit="1" customWidth="1"/>
    <col min="13" max="253" width="8.88671875" style="296"/>
    <col min="254" max="254" width="3.6640625" style="296" bestFit="1" customWidth="1"/>
    <col min="255" max="255" width="8.33203125" style="296" customWidth="1"/>
    <col min="256" max="256" width="46.109375" style="296" customWidth="1"/>
    <col min="257" max="257" width="11" style="296" customWidth="1"/>
    <col min="258" max="258" width="12.5546875" style="296" customWidth="1"/>
    <col min="259" max="259" width="10.88671875" style="296" customWidth="1"/>
    <col min="260" max="260" width="16.109375" style="296" customWidth="1"/>
    <col min="261" max="261" width="0" style="296" hidden="1" customWidth="1"/>
    <col min="262" max="262" width="15.44140625" style="296" customWidth="1"/>
    <col min="263" max="263" width="12.88671875" style="296" bestFit="1" customWidth="1"/>
    <col min="264" max="264" width="8.88671875" style="296"/>
    <col min="265" max="265" width="12.88671875" style="296" bestFit="1" customWidth="1"/>
    <col min="266" max="509" width="8.88671875" style="296"/>
    <col min="510" max="510" width="3.6640625" style="296" bestFit="1" customWidth="1"/>
    <col min="511" max="511" width="8.33203125" style="296" customWidth="1"/>
    <col min="512" max="512" width="46.109375" style="296" customWidth="1"/>
    <col min="513" max="513" width="11" style="296" customWidth="1"/>
    <col min="514" max="514" width="12.5546875" style="296" customWidth="1"/>
    <col min="515" max="515" width="10.88671875" style="296" customWidth="1"/>
    <col min="516" max="516" width="16.109375" style="296" customWidth="1"/>
    <col min="517" max="517" width="0" style="296" hidden="1" customWidth="1"/>
    <col min="518" max="518" width="15.44140625" style="296" customWidth="1"/>
    <col min="519" max="519" width="12.88671875" style="296" bestFit="1" customWidth="1"/>
    <col min="520" max="520" width="8.88671875" style="296"/>
    <col min="521" max="521" width="12.88671875" style="296" bestFit="1" customWidth="1"/>
    <col min="522" max="765" width="8.88671875" style="296"/>
    <col min="766" max="766" width="3.6640625" style="296" bestFit="1" customWidth="1"/>
    <col min="767" max="767" width="8.33203125" style="296" customWidth="1"/>
    <col min="768" max="768" width="46.109375" style="296" customWidth="1"/>
    <col min="769" max="769" width="11" style="296" customWidth="1"/>
    <col min="770" max="770" width="12.5546875" style="296" customWidth="1"/>
    <col min="771" max="771" width="10.88671875" style="296" customWidth="1"/>
    <col min="772" max="772" width="16.109375" style="296" customWidth="1"/>
    <col min="773" max="773" width="0" style="296" hidden="1" customWidth="1"/>
    <col min="774" max="774" width="15.44140625" style="296" customWidth="1"/>
    <col min="775" max="775" width="12.88671875" style="296" bestFit="1" customWidth="1"/>
    <col min="776" max="776" width="8.88671875" style="296"/>
    <col min="777" max="777" width="12.88671875" style="296" bestFit="1" customWidth="1"/>
    <col min="778" max="1021" width="8.88671875" style="296"/>
    <col min="1022" max="1022" width="3.6640625" style="296" bestFit="1" customWidth="1"/>
    <col min="1023" max="1023" width="8.33203125" style="296" customWidth="1"/>
    <col min="1024" max="1024" width="46.109375" style="296" customWidth="1"/>
    <col min="1025" max="1025" width="11" style="296" customWidth="1"/>
    <col min="1026" max="1026" width="12.5546875" style="296" customWidth="1"/>
    <col min="1027" max="1027" width="10.88671875" style="296" customWidth="1"/>
    <col min="1028" max="1028" width="16.109375" style="296" customWidth="1"/>
    <col min="1029" max="1029" width="0" style="296" hidden="1" customWidth="1"/>
    <col min="1030" max="1030" width="15.44140625" style="296" customWidth="1"/>
    <col min="1031" max="1031" width="12.88671875" style="296" bestFit="1" customWidth="1"/>
    <col min="1032" max="1032" width="8.88671875" style="296"/>
    <col min="1033" max="1033" width="12.88671875" style="296" bestFit="1" customWidth="1"/>
    <col min="1034" max="1277" width="8.88671875" style="296"/>
    <col min="1278" max="1278" width="3.6640625" style="296" bestFit="1" customWidth="1"/>
    <col min="1279" max="1279" width="8.33203125" style="296" customWidth="1"/>
    <col min="1280" max="1280" width="46.109375" style="296" customWidth="1"/>
    <col min="1281" max="1281" width="11" style="296" customWidth="1"/>
    <col min="1282" max="1282" width="12.5546875" style="296" customWidth="1"/>
    <col min="1283" max="1283" width="10.88671875" style="296" customWidth="1"/>
    <col min="1284" max="1284" width="16.109375" style="296" customWidth="1"/>
    <col min="1285" max="1285" width="0" style="296" hidden="1" customWidth="1"/>
    <col min="1286" max="1286" width="15.44140625" style="296" customWidth="1"/>
    <col min="1287" max="1287" width="12.88671875" style="296" bestFit="1" customWidth="1"/>
    <col min="1288" max="1288" width="8.88671875" style="296"/>
    <col min="1289" max="1289" width="12.88671875" style="296" bestFit="1" customWidth="1"/>
    <col min="1290" max="1533" width="8.88671875" style="296"/>
    <col min="1534" max="1534" width="3.6640625" style="296" bestFit="1" customWidth="1"/>
    <col min="1535" max="1535" width="8.33203125" style="296" customWidth="1"/>
    <col min="1536" max="1536" width="46.109375" style="296" customWidth="1"/>
    <col min="1537" max="1537" width="11" style="296" customWidth="1"/>
    <col min="1538" max="1538" width="12.5546875" style="296" customWidth="1"/>
    <col min="1539" max="1539" width="10.88671875" style="296" customWidth="1"/>
    <col min="1540" max="1540" width="16.109375" style="296" customWidth="1"/>
    <col min="1541" max="1541" width="0" style="296" hidden="1" customWidth="1"/>
    <col min="1542" max="1542" width="15.44140625" style="296" customWidth="1"/>
    <col min="1543" max="1543" width="12.88671875" style="296" bestFit="1" customWidth="1"/>
    <col min="1544" max="1544" width="8.88671875" style="296"/>
    <col min="1545" max="1545" width="12.88671875" style="296" bestFit="1" customWidth="1"/>
    <col min="1546" max="1789" width="8.88671875" style="296"/>
    <col min="1790" max="1790" width="3.6640625" style="296" bestFit="1" customWidth="1"/>
    <col min="1791" max="1791" width="8.33203125" style="296" customWidth="1"/>
    <col min="1792" max="1792" width="46.109375" style="296" customWidth="1"/>
    <col min="1793" max="1793" width="11" style="296" customWidth="1"/>
    <col min="1794" max="1794" width="12.5546875" style="296" customWidth="1"/>
    <col min="1795" max="1795" width="10.88671875" style="296" customWidth="1"/>
    <col min="1796" max="1796" width="16.109375" style="296" customWidth="1"/>
    <col min="1797" max="1797" width="0" style="296" hidden="1" customWidth="1"/>
    <col min="1798" max="1798" width="15.44140625" style="296" customWidth="1"/>
    <col min="1799" max="1799" width="12.88671875" style="296" bestFit="1" customWidth="1"/>
    <col min="1800" max="1800" width="8.88671875" style="296"/>
    <col min="1801" max="1801" width="12.88671875" style="296" bestFit="1" customWidth="1"/>
    <col min="1802" max="2045" width="8.88671875" style="296"/>
    <col min="2046" max="2046" width="3.6640625" style="296" bestFit="1" customWidth="1"/>
    <col min="2047" max="2047" width="8.33203125" style="296" customWidth="1"/>
    <col min="2048" max="2048" width="46.109375" style="296" customWidth="1"/>
    <col min="2049" max="2049" width="11" style="296" customWidth="1"/>
    <col min="2050" max="2050" width="12.5546875" style="296" customWidth="1"/>
    <col min="2051" max="2051" width="10.88671875" style="296" customWidth="1"/>
    <col min="2052" max="2052" width="16.109375" style="296" customWidth="1"/>
    <col min="2053" max="2053" width="0" style="296" hidden="1" customWidth="1"/>
    <col min="2054" max="2054" width="15.44140625" style="296" customWidth="1"/>
    <col min="2055" max="2055" width="12.88671875" style="296" bestFit="1" customWidth="1"/>
    <col min="2056" max="2056" width="8.88671875" style="296"/>
    <col min="2057" max="2057" width="12.88671875" style="296" bestFit="1" customWidth="1"/>
    <col min="2058" max="2301" width="8.88671875" style="296"/>
    <col min="2302" max="2302" width="3.6640625" style="296" bestFit="1" customWidth="1"/>
    <col min="2303" max="2303" width="8.33203125" style="296" customWidth="1"/>
    <col min="2304" max="2304" width="46.109375" style="296" customWidth="1"/>
    <col min="2305" max="2305" width="11" style="296" customWidth="1"/>
    <col min="2306" max="2306" width="12.5546875" style="296" customWidth="1"/>
    <col min="2307" max="2307" width="10.88671875" style="296" customWidth="1"/>
    <col min="2308" max="2308" width="16.109375" style="296" customWidth="1"/>
    <col min="2309" max="2309" width="0" style="296" hidden="1" customWidth="1"/>
    <col min="2310" max="2310" width="15.44140625" style="296" customWidth="1"/>
    <col min="2311" max="2311" width="12.88671875" style="296" bestFit="1" customWidth="1"/>
    <col min="2312" max="2312" width="8.88671875" style="296"/>
    <col min="2313" max="2313" width="12.88671875" style="296" bestFit="1" customWidth="1"/>
    <col min="2314" max="2557" width="8.88671875" style="296"/>
    <col min="2558" max="2558" width="3.6640625" style="296" bestFit="1" customWidth="1"/>
    <col min="2559" max="2559" width="8.33203125" style="296" customWidth="1"/>
    <col min="2560" max="2560" width="46.109375" style="296" customWidth="1"/>
    <col min="2561" max="2561" width="11" style="296" customWidth="1"/>
    <col min="2562" max="2562" width="12.5546875" style="296" customWidth="1"/>
    <col min="2563" max="2563" width="10.88671875" style="296" customWidth="1"/>
    <col min="2564" max="2564" width="16.109375" style="296" customWidth="1"/>
    <col min="2565" max="2565" width="0" style="296" hidden="1" customWidth="1"/>
    <col min="2566" max="2566" width="15.44140625" style="296" customWidth="1"/>
    <col min="2567" max="2567" width="12.88671875" style="296" bestFit="1" customWidth="1"/>
    <col min="2568" max="2568" width="8.88671875" style="296"/>
    <col min="2569" max="2569" width="12.88671875" style="296" bestFit="1" customWidth="1"/>
    <col min="2570" max="2813" width="8.88671875" style="296"/>
    <col min="2814" max="2814" width="3.6640625" style="296" bestFit="1" customWidth="1"/>
    <col min="2815" max="2815" width="8.33203125" style="296" customWidth="1"/>
    <col min="2816" max="2816" width="46.109375" style="296" customWidth="1"/>
    <col min="2817" max="2817" width="11" style="296" customWidth="1"/>
    <col min="2818" max="2818" width="12.5546875" style="296" customWidth="1"/>
    <col min="2819" max="2819" width="10.88671875" style="296" customWidth="1"/>
    <col min="2820" max="2820" width="16.109375" style="296" customWidth="1"/>
    <col min="2821" max="2821" width="0" style="296" hidden="1" customWidth="1"/>
    <col min="2822" max="2822" width="15.44140625" style="296" customWidth="1"/>
    <col min="2823" max="2823" width="12.88671875" style="296" bestFit="1" customWidth="1"/>
    <col min="2824" max="2824" width="8.88671875" style="296"/>
    <col min="2825" max="2825" width="12.88671875" style="296" bestFit="1" customWidth="1"/>
    <col min="2826" max="3069" width="8.88671875" style="296"/>
    <col min="3070" max="3070" width="3.6640625" style="296" bestFit="1" customWidth="1"/>
    <col min="3071" max="3071" width="8.33203125" style="296" customWidth="1"/>
    <col min="3072" max="3072" width="46.109375" style="296" customWidth="1"/>
    <col min="3073" max="3073" width="11" style="296" customWidth="1"/>
    <col min="3074" max="3074" width="12.5546875" style="296" customWidth="1"/>
    <col min="3075" max="3075" width="10.88671875" style="296" customWidth="1"/>
    <col min="3076" max="3076" width="16.109375" style="296" customWidth="1"/>
    <col min="3077" max="3077" width="0" style="296" hidden="1" customWidth="1"/>
    <col min="3078" max="3078" width="15.44140625" style="296" customWidth="1"/>
    <col min="3079" max="3079" width="12.88671875" style="296" bestFit="1" customWidth="1"/>
    <col min="3080" max="3080" width="8.88671875" style="296"/>
    <col min="3081" max="3081" width="12.88671875" style="296" bestFit="1" customWidth="1"/>
    <col min="3082" max="3325" width="8.88671875" style="296"/>
    <col min="3326" max="3326" width="3.6640625" style="296" bestFit="1" customWidth="1"/>
    <col min="3327" max="3327" width="8.33203125" style="296" customWidth="1"/>
    <col min="3328" max="3328" width="46.109375" style="296" customWidth="1"/>
    <col min="3329" max="3329" width="11" style="296" customWidth="1"/>
    <col min="3330" max="3330" width="12.5546875" style="296" customWidth="1"/>
    <col min="3331" max="3331" width="10.88671875" style="296" customWidth="1"/>
    <col min="3332" max="3332" width="16.109375" style="296" customWidth="1"/>
    <col min="3333" max="3333" width="0" style="296" hidden="1" customWidth="1"/>
    <col min="3334" max="3334" width="15.44140625" style="296" customWidth="1"/>
    <col min="3335" max="3335" width="12.88671875" style="296" bestFit="1" customWidth="1"/>
    <col min="3336" max="3336" width="8.88671875" style="296"/>
    <col min="3337" max="3337" width="12.88671875" style="296" bestFit="1" customWidth="1"/>
    <col min="3338" max="3581" width="8.88671875" style="296"/>
    <col min="3582" max="3582" width="3.6640625" style="296" bestFit="1" customWidth="1"/>
    <col min="3583" max="3583" width="8.33203125" style="296" customWidth="1"/>
    <col min="3584" max="3584" width="46.109375" style="296" customWidth="1"/>
    <col min="3585" max="3585" width="11" style="296" customWidth="1"/>
    <col min="3586" max="3586" width="12.5546875" style="296" customWidth="1"/>
    <col min="3587" max="3587" width="10.88671875" style="296" customWidth="1"/>
    <col min="3588" max="3588" width="16.109375" style="296" customWidth="1"/>
    <col min="3589" max="3589" width="0" style="296" hidden="1" customWidth="1"/>
    <col min="3590" max="3590" width="15.44140625" style="296" customWidth="1"/>
    <col min="3591" max="3591" width="12.88671875" style="296" bestFit="1" customWidth="1"/>
    <col min="3592" max="3592" width="8.88671875" style="296"/>
    <col min="3593" max="3593" width="12.88671875" style="296" bestFit="1" customWidth="1"/>
    <col min="3594" max="3837" width="8.88671875" style="296"/>
    <col min="3838" max="3838" width="3.6640625" style="296" bestFit="1" customWidth="1"/>
    <col min="3839" max="3839" width="8.33203125" style="296" customWidth="1"/>
    <col min="3840" max="3840" width="46.109375" style="296" customWidth="1"/>
    <col min="3841" max="3841" width="11" style="296" customWidth="1"/>
    <col min="3842" max="3842" width="12.5546875" style="296" customWidth="1"/>
    <col min="3843" max="3843" width="10.88671875" style="296" customWidth="1"/>
    <col min="3844" max="3844" width="16.109375" style="296" customWidth="1"/>
    <col min="3845" max="3845" width="0" style="296" hidden="1" customWidth="1"/>
    <col min="3846" max="3846" width="15.44140625" style="296" customWidth="1"/>
    <col min="3847" max="3847" width="12.88671875" style="296" bestFit="1" customWidth="1"/>
    <col min="3848" max="3848" width="8.88671875" style="296"/>
    <col min="3849" max="3849" width="12.88671875" style="296" bestFit="1" customWidth="1"/>
    <col min="3850" max="4093" width="8.88671875" style="296"/>
    <col min="4094" max="4094" width="3.6640625" style="296" bestFit="1" customWidth="1"/>
    <col min="4095" max="4095" width="8.33203125" style="296" customWidth="1"/>
    <col min="4096" max="4096" width="46.109375" style="296" customWidth="1"/>
    <col min="4097" max="4097" width="11" style="296" customWidth="1"/>
    <col min="4098" max="4098" width="12.5546875" style="296" customWidth="1"/>
    <col min="4099" max="4099" width="10.88671875" style="296" customWidth="1"/>
    <col min="4100" max="4100" width="16.109375" style="296" customWidth="1"/>
    <col min="4101" max="4101" width="0" style="296" hidden="1" customWidth="1"/>
    <col min="4102" max="4102" width="15.44140625" style="296" customWidth="1"/>
    <col min="4103" max="4103" width="12.88671875" style="296" bestFit="1" customWidth="1"/>
    <col min="4104" max="4104" width="8.88671875" style="296"/>
    <col min="4105" max="4105" width="12.88671875" style="296" bestFit="1" customWidth="1"/>
    <col min="4106" max="4349" width="8.88671875" style="296"/>
    <col min="4350" max="4350" width="3.6640625" style="296" bestFit="1" customWidth="1"/>
    <col min="4351" max="4351" width="8.33203125" style="296" customWidth="1"/>
    <col min="4352" max="4352" width="46.109375" style="296" customWidth="1"/>
    <col min="4353" max="4353" width="11" style="296" customWidth="1"/>
    <col min="4354" max="4354" width="12.5546875" style="296" customWidth="1"/>
    <col min="4355" max="4355" width="10.88671875" style="296" customWidth="1"/>
    <col min="4356" max="4356" width="16.109375" style="296" customWidth="1"/>
    <col min="4357" max="4357" width="0" style="296" hidden="1" customWidth="1"/>
    <col min="4358" max="4358" width="15.44140625" style="296" customWidth="1"/>
    <col min="4359" max="4359" width="12.88671875" style="296" bestFit="1" customWidth="1"/>
    <col min="4360" max="4360" width="8.88671875" style="296"/>
    <col min="4361" max="4361" width="12.88671875" style="296" bestFit="1" customWidth="1"/>
    <col min="4362" max="4605" width="8.88671875" style="296"/>
    <col min="4606" max="4606" width="3.6640625" style="296" bestFit="1" customWidth="1"/>
    <col min="4607" max="4607" width="8.33203125" style="296" customWidth="1"/>
    <col min="4608" max="4608" width="46.109375" style="296" customWidth="1"/>
    <col min="4609" max="4609" width="11" style="296" customWidth="1"/>
    <col min="4610" max="4610" width="12.5546875" style="296" customWidth="1"/>
    <col min="4611" max="4611" width="10.88671875" style="296" customWidth="1"/>
    <col min="4612" max="4612" width="16.109375" style="296" customWidth="1"/>
    <col min="4613" max="4613" width="0" style="296" hidden="1" customWidth="1"/>
    <col min="4614" max="4614" width="15.44140625" style="296" customWidth="1"/>
    <col min="4615" max="4615" width="12.88671875" style="296" bestFit="1" customWidth="1"/>
    <col min="4616" max="4616" width="8.88671875" style="296"/>
    <col min="4617" max="4617" width="12.88671875" style="296" bestFit="1" customWidth="1"/>
    <col min="4618" max="4861" width="8.88671875" style="296"/>
    <col min="4862" max="4862" width="3.6640625" style="296" bestFit="1" customWidth="1"/>
    <col min="4863" max="4863" width="8.33203125" style="296" customWidth="1"/>
    <col min="4864" max="4864" width="46.109375" style="296" customWidth="1"/>
    <col min="4865" max="4865" width="11" style="296" customWidth="1"/>
    <col min="4866" max="4866" width="12.5546875" style="296" customWidth="1"/>
    <col min="4867" max="4867" width="10.88671875" style="296" customWidth="1"/>
    <col min="4868" max="4868" width="16.109375" style="296" customWidth="1"/>
    <col min="4869" max="4869" width="0" style="296" hidden="1" customWidth="1"/>
    <col min="4870" max="4870" width="15.44140625" style="296" customWidth="1"/>
    <col min="4871" max="4871" width="12.88671875" style="296" bestFit="1" customWidth="1"/>
    <col min="4872" max="4872" width="8.88671875" style="296"/>
    <col min="4873" max="4873" width="12.88671875" style="296" bestFit="1" customWidth="1"/>
    <col min="4874" max="5117" width="8.88671875" style="296"/>
    <col min="5118" max="5118" width="3.6640625" style="296" bestFit="1" customWidth="1"/>
    <col min="5119" max="5119" width="8.33203125" style="296" customWidth="1"/>
    <col min="5120" max="5120" width="46.109375" style="296" customWidth="1"/>
    <col min="5121" max="5121" width="11" style="296" customWidth="1"/>
    <col min="5122" max="5122" width="12.5546875" style="296" customWidth="1"/>
    <col min="5123" max="5123" width="10.88671875" style="296" customWidth="1"/>
    <col min="5124" max="5124" width="16.109375" style="296" customWidth="1"/>
    <col min="5125" max="5125" width="0" style="296" hidden="1" customWidth="1"/>
    <col min="5126" max="5126" width="15.44140625" style="296" customWidth="1"/>
    <col min="5127" max="5127" width="12.88671875" style="296" bestFit="1" customWidth="1"/>
    <col min="5128" max="5128" width="8.88671875" style="296"/>
    <col min="5129" max="5129" width="12.88671875" style="296" bestFit="1" customWidth="1"/>
    <col min="5130" max="5373" width="8.88671875" style="296"/>
    <col min="5374" max="5374" width="3.6640625" style="296" bestFit="1" customWidth="1"/>
    <col min="5375" max="5375" width="8.33203125" style="296" customWidth="1"/>
    <col min="5376" max="5376" width="46.109375" style="296" customWidth="1"/>
    <col min="5377" max="5377" width="11" style="296" customWidth="1"/>
    <col min="5378" max="5378" width="12.5546875" style="296" customWidth="1"/>
    <col min="5379" max="5379" width="10.88671875" style="296" customWidth="1"/>
    <col min="5380" max="5380" width="16.109375" style="296" customWidth="1"/>
    <col min="5381" max="5381" width="0" style="296" hidden="1" customWidth="1"/>
    <col min="5382" max="5382" width="15.44140625" style="296" customWidth="1"/>
    <col min="5383" max="5383" width="12.88671875" style="296" bestFit="1" customWidth="1"/>
    <col min="5384" max="5384" width="8.88671875" style="296"/>
    <col min="5385" max="5385" width="12.88671875" style="296" bestFit="1" customWidth="1"/>
    <col min="5386" max="5629" width="8.88671875" style="296"/>
    <col min="5630" max="5630" width="3.6640625" style="296" bestFit="1" customWidth="1"/>
    <col min="5631" max="5631" width="8.33203125" style="296" customWidth="1"/>
    <col min="5632" max="5632" width="46.109375" style="296" customWidth="1"/>
    <col min="5633" max="5633" width="11" style="296" customWidth="1"/>
    <col min="5634" max="5634" width="12.5546875" style="296" customWidth="1"/>
    <col min="5635" max="5635" width="10.88671875" style="296" customWidth="1"/>
    <col min="5636" max="5636" width="16.109375" style="296" customWidth="1"/>
    <col min="5637" max="5637" width="0" style="296" hidden="1" customWidth="1"/>
    <col min="5638" max="5638" width="15.44140625" style="296" customWidth="1"/>
    <col min="5639" max="5639" width="12.88671875" style="296" bestFit="1" customWidth="1"/>
    <col min="5640" max="5640" width="8.88671875" style="296"/>
    <col min="5641" max="5641" width="12.88671875" style="296" bestFit="1" customWidth="1"/>
    <col min="5642" max="5885" width="8.88671875" style="296"/>
    <col min="5886" max="5886" width="3.6640625" style="296" bestFit="1" customWidth="1"/>
    <col min="5887" max="5887" width="8.33203125" style="296" customWidth="1"/>
    <col min="5888" max="5888" width="46.109375" style="296" customWidth="1"/>
    <col min="5889" max="5889" width="11" style="296" customWidth="1"/>
    <col min="5890" max="5890" width="12.5546875" style="296" customWidth="1"/>
    <col min="5891" max="5891" width="10.88671875" style="296" customWidth="1"/>
    <col min="5892" max="5892" width="16.109375" style="296" customWidth="1"/>
    <col min="5893" max="5893" width="0" style="296" hidden="1" customWidth="1"/>
    <col min="5894" max="5894" width="15.44140625" style="296" customWidth="1"/>
    <col min="5895" max="5895" width="12.88671875" style="296" bestFit="1" customWidth="1"/>
    <col min="5896" max="5896" width="8.88671875" style="296"/>
    <col min="5897" max="5897" width="12.88671875" style="296" bestFit="1" customWidth="1"/>
    <col min="5898" max="6141" width="8.88671875" style="296"/>
    <col min="6142" max="6142" width="3.6640625" style="296" bestFit="1" customWidth="1"/>
    <col min="6143" max="6143" width="8.33203125" style="296" customWidth="1"/>
    <col min="6144" max="6144" width="46.109375" style="296" customWidth="1"/>
    <col min="6145" max="6145" width="11" style="296" customWidth="1"/>
    <col min="6146" max="6146" width="12.5546875" style="296" customWidth="1"/>
    <col min="6147" max="6147" width="10.88671875" style="296" customWidth="1"/>
    <col min="6148" max="6148" width="16.109375" style="296" customWidth="1"/>
    <col min="6149" max="6149" width="0" style="296" hidden="1" customWidth="1"/>
    <col min="6150" max="6150" width="15.44140625" style="296" customWidth="1"/>
    <col min="6151" max="6151" width="12.88671875" style="296" bestFit="1" customWidth="1"/>
    <col min="6152" max="6152" width="8.88671875" style="296"/>
    <col min="6153" max="6153" width="12.88671875" style="296" bestFit="1" customWidth="1"/>
    <col min="6154" max="6397" width="8.88671875" style="296"/>
    <col min="6398" max="6398" width="3.6640625" style="296" bestFit="1" customWidth="1"/>
    <col min="6399" max="6399" width="8.33203125" style="296" customWidth="1"/>
    <col min="6400" max="6400" width="46.109375" style="296" customWidth="1"/>
    <col min="6401" max="6401" width="11" style="296" customWidth="1"/>
    <col min="6402" max="6402" width="12.5546875" style="296" customWidth="1"/>
    <col min="6403" max="6403" width="10.88671875" style="296" customWidth="1"/>
    <col min="6404" max="6404" width="16.109375" style="296" customWidth="1"/>
    <col min="6405" max="6405" width="0" style="296" hidden="1" customWidth="1"/>
    <col min="6406" max="6406" width="15.44140625" style="296" customWidth="1"/>
    <col min="6407" max="6407" width="12.88671875" style="296" bestFit="1" customWidth="1"/>
    <col min="6408" max="6408" width="8.88671875" style="296"/>
    <col min="6409" max="6409" width="12.88671875" style="296" bestFit="1" customWidth="1"/>
    <col min="6410" max="6653" width="8.88671875" style="296"/>
    <col min="6654" max="6654" width="3.6640625" style="296" bestFit="1" customWidth="1"/>
    <col min="6655" max="6655" width="8.33203125" style="296" customWidth="1"/>
    <col min="6656" max="6656" width="46.109375" style="296" customWidth="1"/>
    <col min="6657" max="6657" width="11" style="296" customWidth="1"/>
    <col min="6658" max="6658" width="12.5546875" style="296" customWidth="1"/>
    <col min="6659" max="6659" width="10.88671875" style="296" customWidth="1"/>
    <col min="6660" max="6660" width="16.109375" style="296" customWidth="1"/>
    <col min="6661" max="6661" width="0" style="296" hidden="1" customWidth="1"/>
    <col min="6662" max="6662" width="15.44140625" style="296" customWidth="1"/>
    <col min="6663" max="6663" width="12.88671875" style="296" bestFit="1" customWidth="1"/>
    <col min="6664" max="6664" width="8.88671875" style="296"/>
    <col min="6665" max="6665" width="12.88671875" style="296" bestFit="1" customWidth="1"/>
    <col min="6666" max="6909" width="8.88671875" style="296"/>
    <col min="6910" max="6910" width="3.6640625" style="296" bestFit="1" customWidth="1"/>
    <col min="6911" max="6911" width="8.33203125" style="296" customWidth="1"/>
    <col min="6912" max="6912" width="46.109375" style="296" customWidth="1"/>
    <col min="6913" max="6913" width="11" style="296" customWidth="1"/>
    <col min="6914" max="6914" width="12.5546875" style="296" customWidth="1"/>
    <col min="6915" max="6915" width="10.88671875" style="296" customWidth="1"/>
    <col min="6916" max="6916" width="16.109375" style="296" customWidth="1"/>
    <col min="6917" max="6917" width="0" style="296" hidden="1" customWidth="1"/>
    <col min="6918" max="6918" width="15.44140625" style="296" customWidth="1"/>
    <col min="6919" max="6919" width="12.88671875" style="296" bestFit="1" customWidth="1"/>
    <col min="6920" max="6920" width="8.88671875" style="296"/>
    <col min="6921" max="6921" width="12.88671875" style="296" bestFit="1" customWidth="1"/>
    <col min="6922" max="7165" width="8.88671875" style="296"/>
    <col min="7166" max="7166" width="3.6640625" style="296" bestFit="1" customWidth="1"/>
    <col min="7167" max="7167" width="8.33203125" style="296" customWidth="1"/>
    <col min="7168" max="7168" width="46.109375" style="296" customWidth="1"/>
    <col min="7169" max="7169" width="11" style="296" customWidth="1"/>
    <col min="7170" max="7170" width="12.5546875" style="296" customWidth="1"/>
    <col min="7171" max="7171" width="10.88671875" style="296" customWidth="1"/>
    <col min="7172" max="7172" width="16.109375" style="296" customWidth="1"/>
    <col min="7173" max="7173" width="0" style="296" hidden="1" customWidth="1"/>
    <col min="7174" max="7174" width="15.44140625" style="296" customWidth="1"/>
    <col min="7175" max="7175" width="12.88671875" style="296" bestFit="1" customWidth="1"/>
    <col min="7176" max="7176" width="8.88671875" style="296"/>
    <col min="7177" max="7177" width="12.88671875" style="296" bestFit="1" customWidth="1"/>
    <col min="7178" max="7421" width="8.88671875" style="296"/>
    <col min="7422" max="7422" width="3.6640625" style="296" bestFit="1" customWidth="1"/>
    <col min="7423" max="7423" width="8.33203125" style="296" customWidth="1"/>
    <col min="7424" max="7424" width="46.109375" style="296" customWidth="1"/>
    <col min="7425" max="7425" width="11" style="296" customWidth="1"/>
    <col min="7426" max="7426" width="12.5546875" style="296" customWidth="1"/>
    <col min="7427" max="7427" width="10.88671875" style="296" customWidth="1"/>
    <col min="7428" max="7428" width="16.109375" style="296" customWidth="1"/>
    <col min="7429" max="7429" width="0" style="296" hidden="1" customWidth="1"/>
    <col min="7430" max="7430" width="15.44140625" style="296" customWidth="1"/>
    <col min="7431" max="7431" width="12.88671875" style="296" bestFit="1" customWidth="1"/>
    <col min="7432" max="7432" width="8.88671875" style="296"/>
    <col min="7433" max="7433" width="12.88671875" style="296" bestFit="1" customWidth="1"/>
    <col min="7434" max="7677" width="8.88671875" style="296"/>
    <col min="7678" max="7678" width="3.6640625" style="296" bestFit="1" customWidth="1"/>
    <col min="7679" max="7679" width="8.33203125" style="296" customWidth="1"/>
    <col min="7680" max="7680" width="46.109375" style="296" customWidth="1"/>
    <col min="7681" max="7681" width="11" style="296" customWidth="1"/>
    <col min="7682" max="7682" width="12.5546875" style="296" customWidth="1"/>
    <col min="7683" max="7683" width="10.88671875" style="296" customWidth="1"/>
    <col min="7684" max="7684" width="16.109375" style="296" customWidth="1"/>
    <col min="7685" max="7685" width="0" style="296" hidden="1" customWidth="1"/>
    <col min="7686" max="7686" width="15.44140625" style="296" customWidth="1"/>
    <col min="7687" max="7687" width="12.88671875" style="296" bestFit="1" customWidth="1"/>
    <col min="7688" max="7688" width="8.88671875" style="296"/>
    <col min="7689" max="7689" width="12.88671875" style="296" bestFit="1" customWidth="1"/>
    <col min="7690" max="7933" width="8.88671875" style="296"/>
    <col min="7934" max="7934" width="3.6640625" style="296" bestFit="1" customWidth="1"/>
    <col min="7935" max="7935" width="8.33203125" style="296" customWidth="1"/>
    <col min="7936" max="7936" width="46.109375" style="296" customWidth="1"/>
    <col min="7937" max="7937" width="11" style="296" customWidth="1"/>
    <col min="7938" max="7938" width="12.5546875" style="296" customWidth="1"/>
    <col min="7939" max="7939" width="10.88671875" style="296" customWidth="1"/>
    <col min="7940" max="7940" width="16.109375" style="296" customWidth="1"/>
    <col min="7941" max="7941" width="0" style="296" hidden="1" customWidth="1"/>
    <col min="7942" max="7942" width="15.44140625" style="296" customWidth="1"/>
    <col min="7943" max="7943" width="12.88671875" style="296" bestFit="1" customWidth="1"/>
    <col min="7944" max="7944" width="8.88671875" style="296"/>
    <col min="7945" max="7945" width="12.88671875" style="296" bestFit="1" customWidth="1"/>
    <col min="7946" max="8189" width="8.88671875" style="296"/>
    <col min="8190" max="8190" width="3.6640625" style="296" bestFit="1" customWidth="1"/>
    <col min="8191" max="8191" width="8.33203125" style="296" customWidth="1"/>
    <col min="8192" max="8192" width="46.109375" style="296" customWidth="1"/>
    <col min="8193" max="8193" width="11" style="296" customWidth="1"/>
    <col min="8194" max="8194" width="12.5546875" style="296" customWidth="1"/>
    <col min="8195" max="8195" width="10.88671875" style="296" customWidth="1"/>
    <col min="8196" max="8196" width="16.109375" style="296" customWidth="1"/>
    <col min="8197" max="8197" width="0" style="296" hidden="1" customWidth="1"/>
    <col min="8198" max="8198" width="15.44140625" style="296" customWidth="1"/>
    <col min="8199" max="8199" width="12.88671875" style="296" bestFit="1" customWidth="1"/>
    <col min="8200" max="8200" width="8.88671875" style="296"/>
    <col min="8201" max="8201" width="12.88671875" style="296" bestFit="1" customWidth="1"/>
    <col min="8202" max="8445" width="8.88671875" style="296"/>
    <col min="8446" max="8446" width="3.6640625" style="296" bestFit="1" customWidth="1"/>
    <col min="8447" max="8447" width="8.33203125" style="296" customWidth="1"/>
    <col min="8448" max="8448" width="46.109375" style="296" customWidth="1"/>
    <col min="8449" max="8449" width="11" style="296" customWidth="1"/>
    <col min="8450" max="8450" width="12.5546875" style="296" customWidth="1"/>
    <col min="8451" max="8451" width="10.88671875" style="296" customWidth="1"/>
    <col min="8452" max="8452" width="16.109375" style="296" customWidth="1"/>
    <col min="8453" max="8453" width="0" style="296" hidden="1" customWidth="1"/>
    <col min="8454" max="8454" width="15.44140625" style="296" customWidth="1"/>
    <col min="8455" max="8455" width="12.88671875" style="296" bestFit="1" customWidth="1"/>
    <col min="8456" max="8456" width="8.88671875" style="296"/>
    <col min="8457" max="8457" width="12.88671875" style="296" bestFit="1" customWidth="1"/>
    <col min="8458" max="8701" width="8.88671875" style="296"/>
    <col min="8702" max="8702" width="3.6640625" style="296" bestFit="1" customWidth="1"/>
    <col min="8703" max="8703" width="8.33203125" style="296" customWidth="1"/>
    <col min="8704" max="8704" width="46.109375" style="296" customWidth="1"/>
    <col min="8705" max="8705" width="11" style="296" customWidth="1"/>
    <col min="8706" max="8706" width="12.5546875" style="296" customWidth="1"/>
    <col min="8707" max="8707" width="10.88671875" style="296" customWidth="1"/>
    <col min="8708" max="8708" width="16.109375" style="296" customWidth="1"/>
    <col min="8709" max="8709" width="0" style="296" hidden="1" customWidth="1"/>
    <col min="8710" max="8710" width="15.44140625" style="296" customWidth="1"/>
    <col min="8711" max="8711" width="12.88671875" style="296" bestFit="1" customWidth="1"/>
    <col min="8712" max="8712" width="8.88671875" style="296"/>
    <col min="8713" max="8713" width="12.88671875" style="296" bestFit="1" customWidth="1"/>
    <col min="8714" max="8957" width="8.88671875" style="296"/>
    <col min="8958" max="8958" width="3.6640625" style="296" bestFit="1" customWidth="1"/>
    <col min="8959" max="8959" width="8.33203125" style="296" customWidth="1"/>
    <col min="8960" max="8960" width="46.109375" style="296" customWidth="1"/>
    <col min="8961" max="8961" width="11" style="296" customWidth="1"/>
    <col min="8962" max="8962" width="12.5546875" style="296" customWidth="1"/>
    <col min="8963" max="8963" width="10.88671875" style="296" customWidth="1"/>
    <col min="8964" max="8964" width="16.109375" style="296" customWidth="1"/>
    <col min="8965" max="8965" width="0" style="296" hidden="1" customWidth="1"/>
    <col min="8966" max="8966" width="15.44140625" style="296" customWidth="1"/>
    <col min="8967" max="8967" width="12.88671875" style="296" bestFit="1" customWidth="1"/>
    <col min="8968" max="8968" width="8.88671875" style="296"/>
    <col min="8969" max="8969" width="12.88671875" style="296" bestFit="1" customWidth="1"/>
    <col min="8970" max="9213" width="8.88671875" style="296"/>
    <col min="9214" max="9214" width="3.6640625" style="296" bestFit="1" customWidth="1"/>
    <col min="9215" max="9215" width="8.33203125" style="296" customWidth="1"/>
    <col min="9216" max="9216" width="46.109375" style="296" customWidth="1"/>
    <col min="9217" max="9217" width="11" style="296" customWidth="1"/>
    <col min="9218" max="9218" width="12.5546875" style="296" customWidth="1"/>
    <col min="9219" max="9219" width="10.88671875" style="296" customWidth="1"/>
    <col min="9220" max="9220" width="16.109375" style="296" customWidth="1"/>
    <col min="9221" max="9221" width="0" style="296" hidden="1" customWidth="1"/>
    <col min="9222" max="9222" width="15.44140625" style="296" customWidth="1"/>
    <col min="9223" max="9223" width="12.88671875" style="296" bestFit="1" customWidth="1"/>
    <col min="9224" max="9224" width="8.88671875" style="296"/>
    <col min="9225" max="9225" width="12.88671875" style="296" bestFit="1" customWidth="1"/>
    <col min="9226" max="9469" width="8.88671875" style="296"/>
    <col min="9470" max="9470" width="3.6640625" style="296" bestFit="1" customWidth="1"/>
    <col min="9471" max="9471" width="8.33203125" style="296" customWidth="1"/>
    <col min="9472" max="9472" width="46.109375" style="296" customWidth="1"/>
    <col min="9473" max="9473" width="11" style="296" customWidth="1"/>
    <col min="9474" max="9474" width="12.5546875" style="296" customWidth="1"/>
    <col min="9475" max="9475" width="10.88671875" style="296" customWidth="1"/>
    <col min="9476" max="9476" width="16.109375" style="296" customWidth="1"/>
    <col min="9477" max="9477" width="0" style="296" hidden="1" customWidth="1"/>
    <col min="9478" max="9478" width="15.44140625" style="296" customWidth="1"/>
    <col min="9479" max="9479" width="12.88671875" style="296" bestFit="1" customWidth="1"/>
    <col min="9480" max="9480" width="8.88671875" style="296"/>
    <col min="9481" max="9481" width="12.88671875" style="296" bestFit="1" customWidth="1"/>
    <col min="9482" max="9725" width="8.88671875" style="296"/>
    <col min="9726" max="9726" width="3.6640625" style="296" bestFit="1" customWidth="1"/>
    <col min="9727" max="9727" width="8.33203125" style="296" customWidth="1"/>
    <col min="9728" max="9728" width="46.109375" style="296" customWidth="1"/>
    <col min="9729" max="9729" width="11" style="296" customWidth="1"/>
    <col min="9730" max="9730" width="12.5546875" style="296" customWidth="1"/>
    <col min="9731" max="9731" width="10.88671875" style="296" customWidth="1"/>
    <col min="9732" max="9732" width="16.109375" style="296" customWidth="1"/>
    <col min="9733" max="9733" width="0" style="296" hidden="1" customWidth="1"/>
    <col min="9734" max="9734" width="15.44140625" style="296" customWidth="1"/>
    <col min="9735" max="9735" width="12.88671875" style="296" bestFit="1" customWidth="1"/>
    <col min="9736" max="9736" width="8.88671875" style="296"/>
    <col min="9737" max="9737" width="12.88671875" style="296" bestFit="1" customWidth="1"/>
    <col min="9738" max="9981" width="8.88671875" style="296"/>
    <col min="9982" max="9982" width="3.6640625" style="296" bestFit="1" customWidth="1"/>
    <col min="9983" max="9983" width="8.33203125" style="296" customWidth="1"/>
    <col min="9984" max="9984" width="46.109375" style="296" customWidth="1"/>
    <col min="9985" max="9985" width="11" style="296" customWidth="1"/>
    <col min="9986" max="9986" width="12.5546875" style="296" customWidth="1"/>
    <col min="9987" max="9987" width="10.88671875" style="296" customWidth="1"/>
    <col min="9988" max="9988" width="16.109375" style="296" customWidth="1"/>
    <col min="9989" max="9989" width="0" style="296" hidden="1" customWidth="1"/>
    <col min="9990" max="9990" width="15.44140625" style="296" customWidth="1"/>
    <col min="9991" max="9991" width="12.88671875" style="296" bestFit="1" customWidth="1"/>
    <col min="9992" max="9992" width="8.88671875" style="296"/>
    <col min="9993" max="9993" width="12.88671875" style="296" bestFit="1" customWidth="1"/>
    <col min="9994" max="10237" width="8.88671875" style="296"/>
    <col min="10238" max="10238" width="3.6640625" style="296" bestFit="1" customWidth="1"/>
    <col min="10239" max="10239" width="8.33203125" style="296" customWidth="1"/>
    <col min="10240" max="10240" width="46.109375" style="296" customWidth="1"/>
    <col min="10241" max="10241" width="11" style="296" customWidth="1"/>
    <col min="10242" max="10242" width="12.5546875" style="296" customWidth="1"/>
    <col min="10243" max="10243" width="10.88671875" style="296" customWidth="1"/>
    <col min="10244" max="10244" width="16.109375" style="296" customWidth="1"/>
    <col min="10245" max="10245" width="0" style="296" hidden="1" customWidth="1"/>
    <col min="10246" max="10246" width="15.44140625" style="296" customWidth="1"/>
    <col min="10247" max="10247" width="12.88671875" style="296" bestFit="1" customWidth="1"/>
    <col min="10248" max="10248" width="8.88671875" style="296"/>
    <col min="10249" max="10249" width="12.88671875" style="296" bestFit="1" customWidth="1"/>
    <col min="10250" max="10493" width="8.88671875" style="296"/>
    <col min="10494" max="10494" width="3.6640625" style="296" bestFit="1" customWidth="1"/>
    <col min="10495" max="10495" width="8.33203125" style="296" customWidth="1"/>
    <col min="10496" max="10496" width="46.109375" style="296" customWidth="1"/>
    <col min="10497" max="10497" width="11" style="296" customWidth="1"/>
    <col min="10498" max="10498" width="12.5546875" style="296" customWidth="1"/>
    <col min="10499" max="10499" width="10.88671875" style="296" customWidth="1"/>
    <col min="10500" max="10500" width="16.109375" style="296" customWidth="1"/>
    <col min="10501" max="10501" width="0" style="296" hidden="1" customWidth="1"/>
    <col min="10502" max="10502" width="15.44140625" style="296" customWidth="1"/>
    <col min="10503" max="10503" width="12.88671875" style="296" bestFit="1" customWidth="1"/>
    <col min="10504" max="10504" width="8.88671875" style="296"/>
    <col min="10505" max="10505" width="12.88671875" style="296" bestFit="1" customWidth="1"/>
    <col min="10506" max="10749" width="8.88671875" style="296"/>
    <col min="10750" max="10750" width="3.6640625" style="296" bestFit="1" customWidth="1"/>
    <col min="10751" max="10751" width="8.33203125" style="296" customWidth="1"/>
    <col min="10752" max="10752" width="46.109375" style="296" customWidth="1"/>
    <col min="10753" max="10753" width="11" style="296" customWidth="1"/>
    <col min="10754" max="10754" width="12.5546875" style="296" customWidth="1"/>
    <col min="10755" max="10755" width="10.88671875" style="296" customWidth="1"/>
    <col min="10756" max="10756" width="16.109375" style="296" customWidth="1"/>
    <col min="10757" max="10757" width="0" style="296" hidden="1" customWidth="1"/>
    <col min="10758" max="10758" width="15.44140625" style="296" customWidth="1"/>
    <col min="10759" max="10759" width="12.88671875" style="296" bestFit="1" customWidth="1"/>
    <col min="10760" max="10760" width="8.88671875" style="296"/>
    <col min="10761" max="10761" width="12.88671875" style="296" bestFit="1" customWidth="1"/>
    <col min="10762" max="11005" width="8.88671875" style="296"/>
    <col min="11006" max="11006" width="3.6640625" style="296" bestFit="1" customWidth="1"/>
    <col min="11007" max="11007" width="8.33203125" style="296" customWidth="1"/>
    <col min="11008" max="11008" width="46.109375" style="296" customWidth="1"/>
    <col min="11009" max="11009" width="11" style="296" customWidth="1"/>
    <col min="11010" max="11010" width="12.5546875" style="296" customWidth="1"/>
    <col min="11011" max="11011" width="10.88671875" style="296" customWidth="1"/>
    <col min="11012" max="11012" width="16.109375" style="296" customWidth="1"/>
    <col min="11013" max="11013" width="0" style="296" hidden="1" customWidth="1"/>
    <col min="11014" max="11014" width="15.44140625" style="296" customWidth="1"/>
    <col min="11015" max="11015" width="12.88671875" style="296" bestFit="1" customWidth="1"/>
    <col min="11016" max="11016" width="8.88671875" style="296"/>
    <col min="11017" max="11017" width="12.88671875" style="296" bestFit="1" customWidth="1"/>
    <col min="11018" max="11261" width="8.88671875" style="296"/>
    <col min="11262" max="11262" width="3.6640625" style="296" bestFit="1" customWidth="1"/>
    <col min="11263" max="11263" width="8.33203125" style="296" customWidth="1"/>
    <col min="11264" max="11264" width="46.109375" style="296" customWidth="1"/>
    <col min="11265" max="11265" width="11" style="296" customWidth="1"/>
    <col min="11266" max="11266" width="12.5546875" style="296" customWidth="1"/>
    <col min="11267" max="11267" width="10.88671875" style="296" customWidth="1"/>
    <col min="11268" max="11268" width="16.109375" style="296" customWidth="1"/>
    <col min="11269" max="11269" width="0" style="296" hidden="1" customWidth="1"/>
    <col min="11270" max="11270" width="15.44140625" style="296" customWidth="1"/>
    <col min="11271" max="11271" width="12.88671875" style="296" bestFit="1" customWidth="1"/>
    <col min="11272" max="11272" width="8.88671875" style="296"/>
    <col min="11273" max="11273" width="12.88671875" style="296" bestFit="1" customWidth="1"/>
    <col min="11274" max="11517" width="8.88671875" style="296"/>
    <col min="11518" max="11518" width="3.6640625" style="296" bestFit="1" customWidth="1"/>
    <col min="11519" max="11519" width="8.33203125" style="296" customWidth="1"/>
    <col min="11520" max="11520" width="46.109375" style="296" customWidth="1"/>
    <col min="11521" max="11521" width="11" style="296" customWidth="1"/>
    <col min="11522" max="11522" width="12.5546875" style="296" customWidth="1"/>
    <col min="11523" max="11523" width="10.88671875" style="296" customWidth="1"/>
    <col min="11524" max="11524" width="16.109375" style="296" customWidth="1"/>
    <col min="11525" max="11525" width="0" style="296" hidden="1" customWidth="1"/>
    <col min="11526" max="11526" width="15.44140625" style="296" customWidth="1"/>
    <col min="11527" max="11527" width="12.88671875" style="296" bestFit="1" customWidth="1"/>
    <col min="11528" max="11528" width="8.88671875" style="296"/>
    <col min="11529" max="11529" width="12.88671875" style="296" bestFit="1" customWidth="1"/>
    <col min="11530" max="11773" width="8.88671875" style="296"/>
    <col min="11774" max="11774" width="3.6640625" style="296" bestFit="1" customWidth="1"/>
    <col min="11775" max="11775" width="8.33203125" style="296" customWidth="1"/>
    <col min="11776" max="11776" width="46.109375" style="296" customWidth="1"/>
    <col min="11777" max="11777" width="11" style="296" customWidth="1"/>
    <col min="11778" max="11778" width="12.5546875" style="296" customWidth="1"/>
    <col min="11779" max="11779" width="10.88671875" style="296" customWidth="1"/>
    <col min="11780" max="11780" width="16.109375" style="296" customWidth="1"/>
    <col min="11781" max="11781" width="0" style="296" hidden="1" customWidth="1"/>
    <col min="11782" max="11782" width="15.44140625" style="296" customWidth="1"/>
    <col min="11783" max="11783" width="12.88671875" style="296" bestFit="1" customWidth="1"/>
    <col min="11784" max="11784" width="8.88671875" style="296"/>
    <col min="11785" max="11785" width="12.88671875" style="296" bestFit="1" customWidth="1"/>
    <col min="11786" max="12029" width="8.88671875" style="296"/>
    <col min="12030" max="12030" width="3.6640625" style="296" bestFit="1" customWidth="1"/>
    <col min="12031" max="12031" width="8.33203125" style="296" customWidth="1"/>
    <col min="12032" max="12032" width="46.109375" style="296" customWidth="1"/>
    <col min="12033" max="12033" width="11" style="296" customWidth="1"/>
    <col min="12034" max="12034" width="12.5546875" style="296" customWidth="1"/>
    <col min="12035" max="12035" width="10.88671875" style="296" customWidth="1"/>
    <col min="12036" max="12036" width="16.109375" style="296" customWidth="1"/>
    <col min="12037" max="12037" width="0" style="296" hidden="1" customWidth="1"/>
    <col min="12038" max="12038" width="15.44140625" style="296" customWidth="1"/>
    <col min="12039" max="12039" width="12.88671875" style="296" bestFit="1" customWidth="1"/>
    <col min="12040" max="12040" width="8.88671875" style="296"/>
    <col min="12041" max="12041" width="12.88671875" style="296" bestFit="1" customWidth="1"/>
    <col min="12042" max="12285" width="8.88671875" style="296"/>
    <col min="12286" max="12286" width="3.6640625" style="296" bestFit="1" customWidth="1"/>
    <col min="12287" max="12287" width="8.33203125" style="296" customWidth="1"/>
    <col min="12288" max="12288" width="46.109375" style="296" customWidth="1"/>
    <col min="12289" max="12289" width="11" style="296" customWidth="1"/>
    <col min="12290" max="12290" width="12.5546875" style="296" customWidth="1"/>
    <col min="12291" max="12291" width="10.88671875" style="296" customWidth="1"/>
    <col min="12292" max="12292" width="16.109375" style="296" customWidth="1"/>
    <col min="12293" max="12293" width="0" style="296" hidden="1" customWidth="1"/>
    <col min="12294" max="12294" width="15.44140625" style="296" customWidth="1"/>
    <col min="12295" max="12295" width="12.88671875" style="296" bestFit="1" customWidth="1"/>
    <col min="12296" max="12296" width="8.88671875" style="296"/>
    <col min="12297" max="12297" width="12.88671875" style="296" bestFit="1" customWidth="1"/>
    <col min="12298" max="12541" width="8.88671875" style="296"/>
    <col min="12542" max="12542" width="3.6640625" style="296" bestFit="1" customWidth="1"/>
    <col min="12543" max="12543" width="8.33203125" style="296" customWidth="1"/>
    <col min="12544" max="12544" width="46.109375" style="296" customWidth="1"/>
    <col min="12545" max="12545" width="11" style="296" customWidth="1"/>
    <col min="12546" max="12546" width="12.5546875" style="296" customWidth="1"/>
    <col min="12547" max="12547" width="10.88671875" style="296" customWidth="1"/>
    <col min="12548" max="12548" width="16.109375" style="296" customWidth="1"/>
    <col min="12549" max="12549" width="0" style="296" hidden="1" customWidth="1"/>
    <col min="12550" max="12550" width="15.44140625" style="296" customWidth="1"/>
    <col min="12551" max="12551" width="12.88671875" style="296" bestFit="1" customWidth="1"/>
    <col min="12552" max="12552" width="8.88671875" style="296"/>
    <col min="12553" max="12553" width="12.88671875" style="296" bestFit="1" customWidth="1"/>
    <col min="12554" max="12797" width="8.88671875" style="296"/>
    <col min="12798" max="12798" width="3.6640625" style="296" bestFit="1" customWidth="1"/>
    <col min="12799" max="12799" width="8.33203125" style="296" customWidth="1"/>
    <col min="12800" max="12800" width="46.109375" style="296" customWidth="1"/>
    <col min="12801" max="12801" width="11" style="296" customWidth="1"/>
    <col min="12802" max="12802" width="12.5546875" style="296" customWidth="1"/>
    <col min="12803" max="12803" width="10.88671875" style="296" customWidth="1"/>
    <col min="12804" max="12804" width="16.109375" style="296" customWidth="1"/>
    <col min="12805" max="12805" width="0" style="296" hidden="1" customWidth="1"/>
    <col min="12806" max="12806" width="15.44140625" style="296" customWidth="1"/>
    <col min="12807" max="12807" width="12.88671875" style="296" bestFit="1" customWidth="1"/>
    <col min="12808" max="12808" width="8.88671875" style="296"/>
    <col min="12809" max="12809" width="12.88671875" style="296" bestFit="1" customWidth="1"/>
    <col min="12810" max="13053" width="8.88671875" style="296"/>
    <col min="13054" max="13054" width="3.6640625" style="296" bestFit="1" customWidth="1"/>
    <col min="13055" max="13055" width="8.33203125" style="296" customWidth="1"/>
    <col min="13056" max="13056" width="46.109375" style="296" customWidth="1"/>
    <col min="13057" max="13057" width="11" style="296" customWidth="1"/>
    <col min="13058" max="13058" width="12.5546875" style="296" customWidth="1"/>
    <col min="13059" max="13059" width="10.88671875" style="296" customWidth="1"/>
    <col min="13060" max="13060" width="16.109375" style="296" customWidth="1"/>
    <col min="13061" max="13061" width="0" style="296" hidden="1" customWidth="1"/>
    <col min="13062" max="13062" width="15.44140625" style="296" customWidth="1"/>
    <col min="13063" max="13063" width="12.88671875" style="296" bestFit="1" customWidth="1"/>
    <col min="13064" max="13064" width="8.88671875" style="296"/>
    <col min="13065" max="13065" width="12.88671875" style="296" bestFit="1" customWidth="1"/>
    <col min="13066" max="13309" width="8.88671875" style="296"/>
    <col min="13310" max="13310" width="3.6640625" style="296" bestFit="1" customWidth="1"/>
    <col min="13311" max="13311" width="8.33203125" style="296" customWidth="1"/>
    <col min="13312" max="13312" width="46.109375" style="296" customWidth="1"/>
    <col min="13313" max="13313" width="11" style="296" customWidth="1"/>
    <col min="13314" max="13314" width="12.5546875" style="296" customWidth="1"/>
    <col min="13315" max="13315" width="10.88671875" style="296" customWidth="1"/>
    <col min="13316" max="13316" width="16.109375" style="296" customWidth="1"/>
    <col min="13317" max="13317" width="0" style="296" hidden="1" customWidth="1"/>
    <col min="13318" max="13318" width="15.44140625" style="296" customWidth="1"/>
    <col min="13319" max="13319" width="12.88671875" style="296" bestFit="1" customWidth="1"/>
    <col min="13320" max="13320" width="8.88671875" style="296"/>
    <col min="13321" max="13321" width="12.88671875" style="296" bestFit="1" customWidth="1"/>
    <col min="13322" max="13565" width="8.88671875" style="296"/>
    <col min="13566" max="13566" width="3.6640625" style="296" bestFit="1" customWidth="1"/>
    <col min="13567" max="13567" width="8.33203125" style="296" customWidth="1"/>
    <col min="13568" max="13568" width="46.109375" style="296" customWidth="1"/>
    <col min="13569" max="13569" width="11" style="296" customWidth="1"/>
    <col min="13570" max="13570" width="12.5546875" style="296" customWidth="1"/>
    <col min="13571" max="13571" width="10.88671875" style="296" customWidth="1"/>
    <col min="13572" max="13572" width="16.109375" style="296" customWidth="1"/>
    <col min="13573" max="13573" width="0" style="296" hidden="1" customWidth="1"/>
    <col min="13574" max="13574" width="15.44140625" style="296" customWidth="1"/>
    <col min="13575" max="13575" width="12.88671875" style="296" bestFit="1" customWidth="1"/>
    <col min="13576" max="13576" width="8.88671875" style="296"/>
    <col min="13577" max="13577" width="12.88671875" style="296" bestFit="1" customWidth="1"/>
    <col min="13578" max="13821" width="8.88671875" style="296"/>
    <col min="13822" max="13822" width="3.6640625" style="296" bestFit="1" customWidth="1"/>
    <col min="13823" max="13823" width="8.33203125" style="296" customWidth="1"/>
    <col min="13824" max="13824" width="46.109375" style="296" customWidth="1"/>
    <col min="13825" max="13825" width="11" style="296" customWidth="1"/>
    <col min="13826" max="13826" width="12.5546875" style="296" customWidth="1"/>
    <col min="13827" max="13827" width="10.88671875" style="296" customWidth="1"/>
    <col min="13828" max="13828" width="16.109375" style="296" customWidth="1"/>
    <col min="13829" max="13829" width="0" style="296" hidden="1" customWidth="1"/>
    <col min="13830" max="13830" width="15.44140625" style="296" customWidth="1"/>
    <col min="13831" max="13831" width="12.88671875" style="296" bestFit="1" customWidth="1"/>
    <col min="13832" max="13832" width="8.88671875" style="296"/>
    <col min="13833" max="13833" width="12.88671875" style="296" bestFit="1" customWidth="1"/>
    <col min="13834" max="14077" width="8.88671875" style="296"/>
    <col min="14078" max="14078" width="3.6640625" style="296" bestFit="1" customWidth="1"/>
    <col min="14079" max="14079" width="8.33203125" style="296" customWidth="1"/>
    <col min="14080" max="14080" width="46.109375" style="296" customWidth="1"/>
    <col min="14081" max="14081" width="11" style="296" customWidth="1"/>
    <col min="14082" max="14082" width="12.5546875" style="296" customWidth="1"/>
    <col min="14083" max="14083" width="10.88671875" style="296" customWidth="1"/>
    <col min="14084" max="14084" width="16.109375" style="296" customWidth="1"/>
    <col min="14085" max="14085" width="0" style="296" hidden="1" customWidth="1"/>
    <col min="14086" max="14086" width="15.44140625" style="296" customWidth="1"/>
    <col min="14087" max="14087" width="12.88671875" style="296" bestFit="1" customWidth="1"/>
    <col min="14088" max="14088" width="8.88671875" style="296"/>
    <col min="14089" max="14089" width="12.88671875" style="296" bestFit="1" customWidth="1"/>
    <col min="14090" max="14333" width="8.88671875" style="296"/>
    <col min="14334" max="14334" width="3.6640625" style="296" bestFit="1" customWidth="1"/>
    <col min="14335" max="14335" width="8.33203125" style="296" customWidth="1"/>
    <col min="14336" max="14336" width="46.109375" style="296" customWidth="1"/>
    <col min="14337" max="14337" width="11" style="296" customWidth="1"/>
    <col min="14338" max="14338" width="12.5546875" style="296" customWidth="1"/>
    <col min="14339" max="14339" width="10.88671875" style="296" customWidth="1"/>
    <col min="14340" max="14340" width="16.109375" style="296" customWidth="1"/>
    <col min="14341" max="14341" width="0" style="296" hidden="1" customWidth="1"/>
    <col min="14342" max="14342" width="15.44140625" style="296" customWidth="1"/>
    <col min="14343" max="14343" width="12.88671875" style="296" bestFit="1" customWidth="1"/>
    <col min="14344" max="14344" width="8.88671875" style="296"/>
    <col min="14345" max="14345" width="12.88671875" style="296" bestFit="1" customWidth="1"/>
    <col min="14346" max="14589" width="8.88671875" style="296"/>
    <col min="14590" max="14590" width="3.6640625" style="296" bestFit="1" customWidth="1"/>
    <col min="14591" max="14591" width="8.33203125" style="296" customWidth="1"/>
    <col min="14592" max="14592" width="46.109375" style="296" customWidth="1"/>
    <col min="14593" max="14593" width="11" style="296" customWidth="1"/>
    <col min="14594" max="14594" width="12.5546875" style="296" customWidth="1"/>
    <col min="14595" max="14595" width="10.88671875" style="296" customWidth="1"/>
    <col min="14596" max="14596" width="16.109375" style="296" customWidth="1"/>
    <col min="14597" max="14597" width="0" style="296" hidden="1" customWidth="1"/>
    <col min="14598" max="14598" width="15.44140625" style="296" customWidth="1"/>
    <col min="14599" max="14599" width="12.88671875" style="296" bestFit="1" customWidth="1"/>
    <col min="14600" max="14600" width="8.88671875" style="296"/>
    <col min="14601" max="14601" width="12.88671875" style="296" bestFit="1" customWidth="1"/>
    <col min="14602" max="14845" width="8.88671875" style="296"/>
    <col min="14846" max="14846" width="3.6640625" style="296" bestFit="1" customWidth="1"/>
    <col min="14847" max="14847" width="8.33203125" style="296" customWidth="1"/>
    <col min="14848" max="14848" width="46.109375" style="296" customWidth="1"/>
    <col min="14849" max="14849" width="11" style="296" customWidth="1"/>
    <col min="14850" max="14850" width="12.5546875" style="296" customWidth="1"/>
    <col min="14851" max="14851" width="10.88671875" style="296" customWidth="1"/>
    <col min="14852" max="14852" width="16.109375" style="296" customWidth="1"/>
    <col min="14853" max="14853" width="0" style="296" hidden="1" customWidth="1"/>
    <col min="14854" max="14854" width="15.44140625" style="296" customWidth="1"/>
    <col min="14855" max="14855" width="12.88671875" style="296" bestFit="1" customWidth="1"/>
    <col min="14856" max="14856" width="8.88671875" style="296"/>
    <col min="14857" max="14857" width="12.88671875" style="296" bestFit="1" customWidth="1"/>
    <col min="14858" max="15101" width="8.88671875" style="296"/>
    <col min="15102" max="15102" width="3.6640625" style="296" bestFit="1" customWidth="1"/>
    <col min="15103" max="15103" width="8.33203125" style="296" customWidth="1"/>
    <col min="15104" max="15104" width="46.109375" style="296" customWidth="1"/>
    <col min="15105" max="15105" width="11" style="296" customWidth="1"/>
    <col min="15106" max="15106" width="12.5546875" style="296" customWidth="1"/>
    <col min="15107" max="15107" width="10.88671875" style="296" customWidth="1"/>
    <col min="15108" max="15108" width="16.109375" style="296" customWidth="1"/>
    <col min="15109" max="15109" width="0" style="296" hidden="1" customWidth="1"/>
    <col min="15110" max="15110" width="15.44140625" style="296" customWidth="1"/>
    <col min="15111" max="15111" width="12.88671875" style="296" bestFit="1" customWidth="1"/>
    <col min="15112" max="15112" width="8.88671875" style="296"/>
    <col min="15113" max="15113" width="12.88671875" style="296" bestFit="1" customWidth="1"/>
    <col min="15114" max="15357" width="8.88671875" style="296"/>
    <col min="15358" max="15358" width="3.6640625" style="296" bestFit="1" customWidth="1"/>
    <col min="15359" max="15359" width="8.33203125" style="296" customWidth="1"/>
    <col min="15360" max="15360" width="46.109375" style="296" customWidth="1"/>
    <col min="15361" max="15361" width="11" style="296" customWidth="1"/>
    <col min="15362" max="15362" width="12.5546875" style="296" customWidth="1"/>
    <col min="15363" max="15363" width="10.88671875" style="296" customWidth="1"/>
    <col min="15364" max="15364" width="16.109375" style="296" customWidth="1"/>
    <col min="15365" max="15365" width="0" style="296" hidden="1" customWidth="1"/>
    <col min="15366" max="15366" width="15.44140625" style="296" customWidth="1"/>
    <col min="15367" max="15367" width="12.88671875" style="296" bestFit="1" customWidth="1"/>
    <col min="15368" max="15368" width="8.88671875" style="296"/>
    <col min="15369" max="15369" width="12.88671875" style="296" bestFit="1" customWidth="1"/>
    <col min="15370" max="15613" width="8.88671875" style="296"/>
    <col min="15614" max="15614" width="3.6640625" style="296" bestFit="1" customWidth="1"/>
    <col min="15615" max="15615" width="8.33203125" style="296" customWidth="1"/>
    <col min="15616" max="15616" width="46.109375" style="296" customWidth="1"/>
    <col min="15617" max="15617" width="11" style="296" customWidth="1"/>
    <col min="15618" max="15618" width="12.5546875" style="296" customWidth="1"/>
    <col min="15619" max="15619" width="10.88671875" style="296" customWidth="1"/>
    <col min="15620" max="15620" width="16.109375" style="296" customWidth="1"/>
    <col min="15621" max="15621" width="0" style="296" hidden="1" customWidth="1"/>
    <col min="15622" max="15622" width="15.44140625" style="296" customWidth="1"/>
    <col min="15623" max="15623" width="12.88671875" style="296" bestFit="1" customWidth="1"/>
    <col min="15624" max="15624" width="8.88671875" style="296"/>
    <col min="15625" max="15625" width="12.88671875" style="296" bestFit="1" customWidth="1"/>
    <col min="15626" max="15869" width="8.88671875" style="296"/>
    <col min="15870" max="15870" width="3.6640625" style="296" bestFit="1" customWidth="1"/>
    <col min="15871" max="15871" width="8.33203125" style="296" customWidth="1"/>
    <col min="15872" max="15872" width="46.109375" style="296" customWidth="1"/>
    <col min="15873" max="15873" width="11" style="296" customWidth="1"/>
    <col min="15874" max="15874" width="12.5546875" style="296" customWidth="1"/>
    <col min="15875" max="15875" width="10.88671875" style="296" customWidth="1"/>
    <col min="15876" max="15876" width="16.109375" style="296" customWidth="1"/>
    <col min="15877" max="15877" width="0" style="296" hidden="1" customWidth="1"/>
    <col min="15878" max="15878" width="15.44140625" style="296" customWidth="1"/>
    <col min="15879" max="15879" width="12.88671875" style="296" bestFit="1" customWidth="1"/>
    <col min="15880" max="15880" width="8.88671875" style="296"/>
    <col min="15881" max="15881" width="12.88671875" style="296" bestFit="1" customWidth="1"/>
    <col min="15882" max="16125" width="8.88671875" style="296"/>
    <col min="16126" max="16126" width="3.6640625" style="296" bestFit="1" customWidth="1"/>
    <col min="16127" max="16127" width="8.33203125" style="296" customWidth="1"/>
    <col min="16128" max="16128" width="46.109375" style="296" customWidth="1"/>
    <col min="16129" max="16129" width="11" style="296" customWidth="1"/>
    <col min="16130" max="16130" width="12.5546875" style="296" customWidth="1"/>
    <col min="16131" max="16131" width="10.88671875" style="296" customWidth="1"/>
    <col min="16132" max="16132" width="16.109375" style="296" customWidth="1"/>
    <col min="16133" max="16133" width="0" style="296" hidden="1" customWidth="1"/>
    <col min="16134" max="16134" width="15.44140625" style="296" customWidth="1"/>
    <col min="16135" max="16135" width="12.88671875" style="296" bestFit="1" customWidth="1"/>
    <col min="16136" max="16136" width="8.88671875" style="296"/>
    <col min="16137" max="16137" width="12.88671875" style="296" bestFit="1" customWidth="1"/>
    <col min="16138" max="16384" width="8.88671875" style="296"/>
  </cols>
  <sheetData>
    <row r="1" spans="1:11" s="260" customFormat="1" ht="63" customHeight="1" thickBot="1" x14ac:dyDescent="0.3">
      <c r="A1" s="447" t="s">
        <v>355</v>
      </c>
      <c r="B1" s="448"/>
      <c r="C1" s="448"/>
      <c r="D1" s="449" t="str">
        <f>'Bill No 3.2'!D1:G1</f>
        <v xml:space="preserve">BILL NO. 03 - REDUCTION OF LANDSLIDE VULNERABILITY BY MITIGATION MEASURES  - DANGOLLA LOWER CIRCULAR ROAD </v>
      </c>
      <c r="E1" s="449"/>
      <c r="F1" s="449"/>
      <c r="G1" s="450"/>
      <c r="I1" s="490"/>
      <c r="J1" s="378"/>
    </row>
    <row r="2" spans="1:11" s="459" customFormat="1" ht="18" customHeight="1" x14ac:dyDescent="0.25">
      <c r="A2" s="366" t="s">
        <v>17</v>
      </c>
      <c r="B2" s="366" t="s">
        <v>18</v>
      </c>
      <c r="C2" s="239" t="s">
        <v>4</v>
      </c>
      <c r="D2" s="239" t="s">
        <v>19</v>
      </c>
      <c r="E2" s="368" t="s">
        <v>20</v>
      </c>
      <c r="F2" s="240" t="s">
        <v>21</v>
      </c>
      <c r="G2" s="458" t="s">
        <v>22</v>
      </c>
      <c r="I2" s="460"/>
      <c r="J2" s="491"/>
    </row>
    <row r="3" spans="1:11" s="459" customFormat="1" ht="18" customHeight="1" x14ac:dyDescent="0.25">
      <c r="A3" s="234"/>
      <c r="B3" s="234"/>
      <c r="C3" s="239"/>
      <c r="D3" s="239"/>
      <c r="E3" s="368"/>
      <c r="F3" s="240"/>
      <c r="G3" s="240"/>
      <c r="I3" s="460"/>
      <c r="J3" s="491"/>
    </row>
    <row r="4" spans="1:11" s="260" customFormat="1" ht="23.4" customHeight="1" x14ac:dyDescent="0.25">
      <c r="A4" s="417" t="s">
        <v>356</v>
      </c>
      <c r="B4" s="252"/>
      <c r="C4" s="371" t="s">
        <v>357</v>
      </c>
      <c r="D4" s="252"/>
      <c r="E4" s="463"/>
      <c r="F4" s="263"/>
      <c r="G4" s="492"/>
      <c r="I4" s="490"/>
      <c r="J4" s="378"/>
    </row>
    <row r="5" spans="1:11" s="260" customFormat="1" ht="27" customHeight="1" x14ac:dyDescent="0.25">
      <c r="A5" s="493" t="s">
        <v>358</v>
      </c>
      <c r="B5" s="252" t="s">
        <v>212</v>
      </c>
      <c r="C5" s="253" t="s">
        <v>213</v>
      </c>
      <c r="D5" s="252" t="s">
        <v>150</v>
      </c>
      <c r="E5" s="463">
        <v>18</v>
      </c>
      <c r="F5" s="263">
        <f>'Bill No 2.3'!F9</f>
        <v>0</v>
      </c>
      <c r="G5" s="338">
        <f t="shared" ref="G5" si="0">F5*E5</f>
        <v>0</v>
      </c>
      <c r="I5" s="490">
        <f>[4]Drains!I141</f>
        <v>17.196300000000004</v>
      </c>
      <c r="J5" s="378"/>
    </row>
    <row r="6" spans="1:11" s="260" customFormat="1" ht="30" customHeight="1" x14ac:dyDescent="0.25">
      <c r="A6" s="493" t="s">
        <v>359</v>
      </c>
      <c r="B6" s="252" t="s">
        <v>200</v>
      </c>
      <c r="C6" s="253" t="s">
        <v>360</v>
      </c>
      <c r="D6" s="252" t="s">
        <v>150</v>
      </c>
      <c r="E6" s="463">
        <v>41</v>
      </c>
      <c r="F6" s="263">
        <f>'Bill No 2.3'!F5</f>
        <v>0</v>
      </c>
      <c r="G6" s="338">
        <f>F6*E6</f>
        <v>0</v>
      </c>
      <c r="I6" s="490">
        <f>[4]Drains!J141</f>
        <v>40.645800000000001</v>
      </c>
      <c r="J6" s="378"/>
      <c r="K6" s="490">
        <f>F6*15</f>
        <v>0</v>
      </c>
    </row>
    <row r="7" spans="1:11" s="260" customFormat="1" ht="30" customHeight="1" x14ac:dyDescent="0.25">
      <c r="A7" s="493" t="s">
        <v>361</v>
      </c>
      <c r="B7" s="252" t="s">
        <v>203</v>
      </c>
      <c r="C7" s="253" t="s">
        <v>204</v>
      </c>
      <c r="D7" s="252" t="s">
        <v>205</v>
      </c>
      <c r="E7" s="463">
        <v>2215</v>
      </c>
      <c r="F7" s="263">
        <f>'Bill No 2.3'!F6</f>
        <v>0</v>
      </c>
      <c r="G7" s="338">
        <f t="shared" ref="G7:G8" si="1">F7*E7</f>
        <v>0</v>
      </c>
      <c r="I7" s="490">
        <f>[4]Drains!S141</f>
        <v>2212.820987654321</v>
      </c>
      <c r="J7" s="378"/>
      <c r="K7" s="490">
        <f>F7*438</f>
        <v>0</v>
      </c>
    </row>
    <row r="8" spans="1:11" s="260" customFormat="1" ht="30" customHeight="1" x14ac:dyDescent="0.25">
      <c r="A8" s="493" t="s">
        <v>362</v>
      </c>
      <c r="B8" s="252" t="s">
        <v>207</v>
      </c>
      <c r="C8" s="253" t="s">
        <v>208</v>
      </c>
      <c r="D8" s="252" t="s">
        <v>129</v>
      </c>
      <c r="E8" s="463">
        <v>188</v>
      </c>
      <c r="F8" s="263">
        <f>'Bill No 2.3'!F7</f>
        <v>0</v>
      </c>
      <c r="G8" s="338">
        <f t="shared" si="1"/>
        <v>0</v>
      </c>
      <c r="I8" s="490">
        <f>[4]Drains!K141</f>
        <v>187.59600000000003</v>
      </c>
      <c r="J8" s="378"/>
      <c r="K8" s="490">
        <f>F8*57</f>
        <v>0</v>
      </c>
    </row>
    <row r="9" spans="1:11" s="260" customFormat="1" ht="23.4" customHeight="1" x14ac:dyDescent="0.25">
      <c r="A9" s="494" t="s">
        <v>363</v>
      </c>
      <c r="B9" s="252"/>
      <c r="C9" s="371" t="s">
        <v>364</v>
      </c>
      <c r="D9" s="252"/>
      <c r="E9" s="372"/>
      <c r="F9" s="263"/>
      <c r="G9" s="492"/>
      <c r="I9" s="490"/>
      <c r="J9" s="378"/>
      <c r="K9" s="490">
        <f t="shared" ref="K9:K34" si="2">F9*15</f>
        <v>0</v>
      </c>
    </row>
    <row r="10" spans="1:11" s="260" customFormat="1" ht="30" customHeight="1" x14ac:dyDescent="0.25">
      <c r="A10" s="493" t="s">
        <v>365</v>
      </c>
      <c r="B10" s="252" t="s">
        <v>212</v>
      </c>
      <c r="C10" s="253" t="s">
        <v>213</v>
      </c>
      <c r="D10" s="252" t="s">
        <v>150</v>
      </c>
      <c r="E10" s="495">
        <v>1.5</v>
      </c>
      <c r="F10" s="263">
        <f>F5</f>
        <v>0</v>
      </c>
      <c r="G10" s="338">
        <f t="shared" ref="G10:G28" si="3">F10*E10</f>
        <v>0</v>
      </c>
      <c r="I10" s="490">
        <f>[4]Drains!I161</f>
        <v>1.4511250000000002</v>
      </c>
      <c r="J10" s="378"/>
      <c r="K10" s="490">
        <f>F10*2</f>
        <v>0</v>
      </c>
    </row>
    <row r="11" spans="1:11" s="260" customFormat="1" ht="30" customHeight="1" x14ac:dyDescent="0.25">
      <c r="A11" s="493" t="s">
        <v>366</v>
      </c>
      <c r="B11" s="252" t="s">
        <v>200</v>
      </c>
      <c r="C11" s="253" t="s">
        <v>367</v>
      </c>
      <c r="D11" s="252" t="s">
        <v>150</v>
      </c>
      <c r="E11" s="463">
        <v>8</v>
      </c>
      <c r="F11" s="263">
        <f t="shared" ref="F11:F13" si="4">F6</f>
        <v>0</v>
      </c>
      <c r="G11" s="338">
        <f t="shared" si="3"/>
        <v>0</v>
      </c>
      <c r="I11" s="490">
        <f>[4]Drains!J161+[4]Drains!J162</f>
        <v>7.4312281249999996</v>
      </c>
      <c r="J11" s="378"/>
      <c r="K11" s="490">
        <f>F11*10</f>
        <v>0</v>
      </c>
    </row>
    <row r="12" spans="1:11" s="260" customFormat="1" ht="30" customHeight="1" x14ac:dyDescent="0.25">
      <c r="A12" s="493" t="s">
        <v>368</v>
      </c>
      <c r="B12" s="252" t="s">
        <v>203</v>
      </c>
      <c r="C12" s="253" t="s">
        <v>204</v>
      </c>
      <c r="D12" s="252" t="s">
        <v>205</v>
      </c>
      <c r="E12" s="463">
        <v>410</v>
      </c>
      <c r="F12" s="263">
        <f t="shared" si="4"/>
        <v>0</v>
      </c>
      <c r="G12" s="338">
        <f t="shared" si="3"/>
        <v>0</v>
      </c>
      <c r="I12" s="490">
        <f>[4]Drains!S161</f>
        <v>406.64609053497941</v>
      </c>
      <c r="J12" s="378"/>
      <c r="K12" s="490">
        <f>F12*377</f>
        <v>0</v>
      </c>
    </row>
    <row r="13" spans="1:11" s="260" customFormat="1" ht="30" customHeight="1" x14ac:dyDescent="0.25">
      <c r="A13" s="493" t="s">
        <v>369</v>
      </c>
      <c r="B13" s="252" t="s">
        <v>207</v>
      </c>
      <c r="C13" s="253" t="s">
        <v>208</v>
      </c>
      <c r="D13" s="252" t="s">
        <v>129</v>
      </c>
      <c r="E13" s="463">
        <v>104</v>
      </c>
      <c r="F13" s="263">
        <f t="shared" si="4"/>
        <v>0</v>
      </c>
      <c r="G13" s="338">
        <f t="shared" si="3"/>
        <v>0</v>
      </c>
      <c r="I13" s="490">
        <f>[4]Drains!K161+[4]Drains!K162</f>
        <v>103.53125</v>
      </c>
      <c r="J13" s="378"/>
      <c r="K13" s="490">
        <f>F13*69</f>
        <v>0</v>
      </c>
    </row>
    <row r="14" spans="1:11" s="260" customFormat="1" ht="20.399999999999999" customHeight="1" x14ac:dyDescent="0.25">
      <c r="A14" s="494" t="s">
        <v>370</v>
      </c>
      <c r="B14" s="252"/>
      <c r="C14" s="371" t="s">
        <v>371</v>
      </c>
      <c r="D14" s="252"/>
      <c r="E14" s="372"/>
      <c r="F14" s="263"/>
      <c r="G14" s="492"/>
      <c r="I14" s="490"/>
      <c r="J14" s="378"/>
      <c r="K14" s="490">
        <f t="shared" si="2"/>
        <v>0</v>
      </c>
    </row>
    <row r="15" spans="1:11" s="260" customFormat="1" ht="30" customHeight="1" x14ac:dyDescent="0.25">
      <c r="A15" s="493" t="s">
        <v>372</v>
      </c>
      <c r="B15" s="252" t="s">
        <v>212</v>
      </c>
      <c r="C15" s="253" t="s">
        <v>213</v>
      </c>
      <c r="D15" s="252" t="s">
        <v>150</v>
      </c>
      <c r="E15" s="495">
        <v>1.5</v>
      </c>
      <c r="F15" s="263">
        <f>F10</f>
        <v>0</v>
      </c>
      <c r="G15" s="338">
        <f t="shared" si="3"/>
        <v>0</v>
      </c>
      <c r="I15" s="490">
        <f>[4]Drains!I169</f>
        <v>1.4700000000000002</v>
      </c>
      <c r="J15" s="378"/>
      <c r="K15" s="490">
        <f>F15*1</f>
        <v>0</v>
      </c>
    </row>
    <row r="16" spans="1:11" s="260" customFormat="1" ht="30" customHeight="1" x14ac:dyDescent="0.25">
      <c r="A16" s="493" t="s">
        <v>373</v>
      </c>
      <c r="B16" s="252" t="s">
        <v>200</v>
      </c>
      <c r="C16" s="253" t="s">
        <v>360</v>
      </c>
      <c r="D16" s="252" t="s">
        <v>150</v>
      </c>
      <c r="E16" s="463">
        <v>8</v>
      </c>
      <c r="F16" s="263">
        <f t="shared" ref="F16:F18" si="5">F11</f>
        <v>0</v>
      </c>
      <c r="G16" s="338">
        <f t="shared" si="3"/>
        <v>0</v>
      </c>
      <c r="I16" s="490">
        <f>[4]Drains!J169+[4]Drains!J170</f>
        <v>7.8376875000000013</v>
      </c>
      <c r="J16" s="378"/>
      <c r="K16" s="490">
        <f>F16*4</f>
        <v>0</v>
      </c>
    </row>
    <row r="17" spans="1:12" s="260" customFormat="1" ht="30" customHeight="1" x14ac:dyDescent="0.25">
      <c r="A17" s="493" t="s">
        <v>374</v>
      </c>
      <c r="B17" s="252" t="s">
        <v>203</v>
      </c>
      <c r="C17" s="253" t="s">
        <v>204</v>
      </c>
      <c r="D17" s="252" t="s">
        <v>205</v>
      </c>
      <c r="E17" s="463">
        <v>401</v>
      </c>
      <c r="F17" s="263">
        <f t="shared" si="5"/>
        <v>0</v>
      </c>
      <c r="G17" s="338">
        <f t="shared" si="3"/>
        <v>0</v>
      </c>
      <c r="I17" s="490">
        <f>[4]Drains!S169</f>
        <v>400.24228395061721</v>
      </c>
      <c r="J17" s="378"/>
      <c r="K17" s="490">
        <f>F17*184</f>
        <v>0</v>
      </c>
    </row>
    <row r="18" spans="1:12" s="260" customFormat="1" ht="30" customHeight="1" x14ac:dyDescent="0.25">
      <c r="A18" s="493" t="s">
        <v>375</v>
      </c>
      <c r="B18" s="252" t="s">
        <v>207</v>
      </c>
      <c r="C18" s="253" t="s">
        <v>208</v>
      </c>
      <c r="D18" s="252" t="s">
        <v>129</v>
      </c>
      <c r="E18" s="463">
        <v>112</v>
      </c>
      <c r="F18" s="263">
        <f t="shared" si="5"/>
        <v>0</v>
      </c>
      <c r="G18" s="338">
        <f t="shared" si="3"/>
        <v>0</v>
      </c>
      <c r="I18" s="490">
        <f>[4]Drains!K169+[4]Drains!K170</f>
        <v>111.22499999999998</v>
      </c>
      <c r="J18" s="378"/>
      <c r="K18" s="490">
        <f>F18*26</f>
        <v>0</v>
      </c>
    </row>
    <row r="19" spans="1:12" s="260" customFormat="1" ht="24.6" customHeight="1" x14ac:dyDescent="0.25">
      <c r="A19" s="494" t="s">
        <v>376</v>
      </c>
      <c r="B19" s="252"/>
      <c r="C19" s="371" t="s">
        <v>377</v>
      </c>
      <c r="D19" s="252"/>
      <c r="E19" s="372"/>
      <c r="F19" s="263"/>
      <c r="G19" s="492"/>
      <c r="I19" s="490"/>
      <c r="J19" s="378"/>
      <c r="K19" s="490">
        <f t="shared" si="2"/>
        <v>0</v>
      </c>
    </row>
    <row r="20" spans="1:12" s="260" customFormat="1" ht="30" customHeight="1" x14ac:dyDescent="0.25">
      <c r="A20" s="493" t="s">
        <v>378</v>
      </c>
      <c r="B20" s="252" t="s">
        <v>212</v>
      </c>
      <c r="C20" s="253" t="s">
        <v>213</v>
      </c>
      <c r="D20" s="252" t="s">
        <v>129</v>
      </c>
      <c r="E20" s="463">
        <v>1</v>
      </c>
      <c r="F20" s="263">
        <f>F15</f>
        <v>0</v>
      </c>
      <c r="G20" s="338">
        <f t="shared" si="3"/>
        <v>0</v>
      </c>
      <c r="I20" s="490">
        <f>[4]Drains!I173</f>
        <v>0.43</v>
      </c>
      <c r="J20" s="378"/>
      <c r="K20" s="490">
        <f>F20*1</f>
        <v>0</v>
      </c>
    </row>
    <row r="21" spans="1:12" s="260" customFormat="1" ht="30" customHeight="1" x14ac:dyDescent="0.25">
      <c r="A21" s="493" t="s">
        <v>379</v>
      </c>
      <c r="B21" s="252" t="s">
        <v>200</v>
      </c>
      <c r="C21" s="253" t="s">
        <v>360</v>
      </c>
      <c r="D21" s="252" t="s">
        <v>150</v>
      </c>
      <c r="E21" s="463">
        <v>3</v>
      </c>
      <c r="F21" s="263">
        <f t="shared" ref="F21:F23" si="6">F16</f>
        <v>0</v>
      </c>
      <c r="G21" s="338">
        <f t="shared" si="3"/>
        <v>0</v>
      </c>
      <c r="I21" s="490">
        <f>[4]Drains!J173+[4]Drains!J174</f>
        <v>2.37385</v>
      </c>
      <c r="J21" s="378"/>
      <c r="K21" s="490">
        <f>F21*2</f>
        <v>0</v>
      </c>
    </row>
    <row r="22" spans="1:12" s="260" customFormat="1" ht="30" customHeight="1" x14ac:dyDescent="0.25">
      <c r="A22" s="493" t="s">
        <v>380</v>
      </c>
      <c r="B22" s="252" t="s">
        <v>203</v>
      </c>
      <c r="C22" s="253" t="s">
        <v>204</v>
      </c>
      <c r="D22" s="252" t="s">
        <v>205</v>
      </c>
      <c r="E22" s="463">
        <v>126</v>
      </c>
      <c r="F22" s="263">
        <f t="shared" si="6"/>
        <v>0</v>
      </c>
      <c r="G22" s="338">
        <f t="shared" si="3"/>
        <v>0</v>
      </c>
      <c r="I22" s="490">
        <f>[4]Drains!S173</f>
        <v>125.90123456790121</v>
      </c>
      <c r="J22" s="378"/>
      <c r="K22" s="490">
        <f>F22*46</f>
        <v>0</v>
      </c>
    </row>
    <row r="23" spans="1:12" s="260" customFormat="1" ht="30" customHeight="1" x14ac:dyDescent="0.25">
      <c r="A23" s="493" t="s">
        <v>381</v>
      </c>
      <c r="B23" s="252" t="s">
        <v>207</v>
      </c>
      <c r="C23" s="253" t="s">
        <v>208</v>
      </c>
      <c r="D23" s="252" t="s">
        <v>129</v>
      </c>
      <c r="E23" s="463">
        <v>35</v>
      </c>
      <c r="F23" s="263">
        <f t="shared" si="6"/>
        <v>0</v>
      </c>
      <c r="G23" s="338">
        <f t="shared" si="3"/>
        <v>0</v>
      </c>
      <c r="I23" s="490">
        <f>[4]Drains!K173+[4]Drains!K174</f>
        <v>34.300000000000004</v>
      </c>
      <c r="J23" s="378"/>
      <c r="K23" s="490">
        <f>F23*12</f>
        <v>0</v>
      </c>
    </row>
    <row r="24" spans="1:12" s="260" customFormat="1" ht="37.5" customHeight="1" x14ac:dyDescent="0.25">
      <c r="A24" s="494" t="s">
        <v>382</v>
      </c>
      <c r="B24" s="252"/>
      <c r="C24" s="371" t="s">
        <v>383</v>
      </c>
      <c r="D24" s="252"/>
      <c r="E24" s="372"/>
      <c r="F24" s="263"/>
      <c r="G24" s="492"/>
      <c r="I24" s="490"/>
      <c r="J24" s="378"/>
      <c r="K24" s="490">
        <f t="shared" si="2"/>
        <v>0</v>
      </c>
    </row>
    <row r="25" spans="1:12" s="260" customFormat="1" ht="30" customHeight="1" x14ac:dyDescent="0.25">
      <c r="A25" s="493" t="s">
        <v>384</v>
      </c>
      <c r="B25" s="252" t="s">
        <v>212</v>
      </c>
      <c r="C25" s="253" t="s">
        <v>213</v>
      </c>
      <c r="D25" s="252" t="s">
        <v>150</v>
      </c>
      <c r="E25" s="463">
        <v>9</v>
      </c>
      <c r="F25" s="263">
        <f>F20</f>
        <v>0</v>
      </c>
      <c r="G25" s="338">
        <f t="shared" si="3"/>
        <v>0</v>
      </c>
      <c r="I25" s="490">
        <f>[4]Drains!I106</f>
        <v>8.2737499999999997</v>
      </c>
      <c r="J25" s="378"/>
      <c r="K25" s="490">
        <f>F25*4</f>
        <v>0</v>
      </c>
    </row>
    <row r="26" spans="1:12" s="260" customFormat="1" ht="30" customHeight="1" x14ac:dyDescent="0.25">
      <c r="A26" s="493" t="s">
        <v>385</v>
      </c>
      <c r="B26" s="252" t="s">
        <v>200</v>
      </c>
      <c r="C26" s="253" t="s">
        <v>360</v>
      </c>
      <c r="D26" s="252" t="s">
        <v>150</v>
      </c>
      <c r="E26" s="463">
        <v>37</v>
      </c>
      <c r="F26" s="263">
        <f t="shared" ref="F26:F28" si="7">F21</f>
        <v>0</v>
      </c>
      <c r="G26" s="338">
        <f t="shared" si="3"/>
        <v>0</v>
      </c>
      <c r="I26" s="490">
        <f>[4]Drains!J106+[4]Drains!J107</f>
        <v>36.560593749999995</v>
      </c>
      <c r="J26" s="378"/>
      <c r="K26" s="490">
        <f>F26*18</f>
        <v>0</v>
      </c>
    </row>
    <row r="27" spans="1:12" s="260" customFormat="1" ht="30" customHeight="1" x14ac:dyDescent="0.25">
      <c r="A27" s="493" t="s">
        <v>386</v>
      </c>
      <c r="B27" s="252" t="s">
        <v>203</v>
      </c>
      <c r="C27" s="253" t="s">
        <v>204</v>
      </c>
      <c r="D27" s="252" t="s">
        <v>205</v>
      </c>
      <c r="E27" s="463">
        <v>2440</v>
      </c>
      <c r="F27" s="263">
        <f t="shared" si="7"/>
        <v>0</v>
      </c>
      <c r="G27" s="338">
        <f t="shared" si="3"/>
        <v>0</v>
      </c>
      <c r="I27" s="490">
        <f>[4]Drains!U107</f>
        <v>2438.1635802469132</v>
      </c>
      <c r="J27" s="378">
        <f>E27/136</f>
        <v>17.941176470588236</v>
      </c>
      <c r="K27" s="490">
        <f>F27*1284</f>
        <v>0</v>
      </c>
    </row>
    <row r="28" spans="1:12" s="260" customFormat="1" ht="30" customHeight="1" x14ac:dyDescent="0.25">
      <c r="A28" s="493" t="s">
        <v>387</v>
      </c>
      <c r="B28" s="252" t="s">
        <v>207</v>
      </c>
      <c r="C28" s="253" t="s">
        <v>208</v>
      </c>
      <c r="D28" s="252" t="s">
        <v>129</v>
      </c>
      <c r="E28" s="463">
        <v>469</v>
      </c>
      <c r="F28" s="263">
        <f t="shared" si="7"/>
        <v>0</v>
      </c>
      <c r="G28" s="338">
        <f t="shared" si="3"/>
        <v>0</v>
      </c>
      <c r="I28" s="490">
        <f>[4]Drains!K106+[4]Drains!K107</f>
        <v>468.49149999999992</v>
      </c>
      <c r="J28" s="378"/>
      <c r="K28" s="490">
        <f>F28*191</f>
        <v>0</v>
      </c>
    </row>
    <row r="29" spans="1:12" s="260" customFormat="1" ht="30" customHeight="1" x14ac:dyDescent="0.25">
      <c r="A29" s="493" t="s">
        <v>388</v>
      </c>
      <c r="B29" s="252"/>
      <c r="C29" s="253" t="s">
        <v>389</v>
      </c>
      <c r="D29" s="252" t="s">
        <v>129</v>
      </c>
      <c r="E29" s="463">
        <v>132</v>
      </c>
      <c r="F29" s="263"/>
      <c r="G29" s="338"/>
      <c r="I29" s="490">
        <f>[4]Drains!H230</f>
        <v>132.38</v>
      </c>
      <c r="J29" s="378"/>
      <c r="K29" s="490"/>
    </row>
    <row r="30" spans="1:12" s="269" customFormat="1" ht="30" customHeight="1" x14ac:dyDescent="0.25">
      <c r="A30" s="496" t="s">
        <v>390</v>
      </c>
      <c r="B30" s="266"/>
      <c r="C30" s="381" t="s">
        <v>249</v>
      </c>
      <c r="D30" s="266"/>
      <c r="E30" s="254"/>
      <c r="F30" s="263"/>
      <c r="G30" s="382"/>
      <c r="J30" s="269">
        <f t="shared" ref="J30:J31" si="8">10*F30</f>
        <v>0</v>
      </c>
    </row>
    <row r="31" spans="1:12" s="269" customFormat="1" ht="30" customHeight="1" x14ac:dyDescent="0.25">
      <c r="A31" s="497" t="s">
        <v>391</v>
      </c>
      <c r="B31" s="266" t="s">
        <v>200</v>
      </c>
      <c r="C31" s="267" t="s">
        <v>251</v>
      </c>
      <c r="D31" s="266" t="s">
        <v>150</v>
      </c>
      <c r="E31" s="254">
        <v>1</v>
      </c>
      <c r="F31" s="263">
        <f>F26</f>
        <v>0</v>
      </c>
      <c r="G31" s="382">
        <f>E31*F31</f>
        <v>0</v>
      </c>
      <c r="I31" s="384" t="s">
        <v>392</v>
      </c>
      <c r="J31" s="269">
        <f t="shared" si="8"/>
        <v>0</v>
      </c>
    </row>
    <row r="32" spans="1:12" s="269" customFormat="1" ht="30" customHeight="1" x14ac:dyDescent="0.25">
      <c r="A32" s="497" t="s">
        <v>393</v>
      </c>
      <c r="B32" s="266" t="s">
        <v>203</v>
      </c>
      <c r="C32" s="267" t="s">
        <v>204</v>
      </c>
      <c r="D32" s="266" t="s">
        <v>205</v>
      </c>
      <c r="E32" s="372">
        <v>59</v>
      </c>
      <c r="F32" s="263">
        <f>F27</f>
        <v>0</v>
      </c>
      <c r="G32" s="382">
        <f>E32*F32</f>
        <v>0</v>
      </c>
      <c r="I32" s="384"/>
      <c r="J32" s="269">
        <f>585*F32</f>
        <v>0</v>
      </c>
      <c r="L32" s="385" t="s">
        <v>394</v>
      </c>
    </row>
    <row r="33" spans="1:19" s="269" customFormat="1" ht="30" customHeight="1" x14ac:dyDescent="0.25">
      <c r="A33" s="497" t="s">
        <v>395</v>
      </c>
      <c r="B33" s="266" t="s">
        <v>207</v>
      </c>
      <c r="C33" s="267" t="s">
        <v>254</v>
      </c>
      <c r="D33" s="266" t="s">
        <v>129</v>
      </c>
      <c r="E33" s="254">
        <v>12</v>
      </c>
      <c r="F33" s="263">
        <f>F28</f>
        <v>0</v>
      </c>
      <c r="G33" s="382">
        <f>E33*F33</f>
        <v>0</v>
      </c>
      <c r="I33" s="384"/>
      <c r="J33" s="269">
        <f>115*F33</f>
        <v>0</v>
      </c>
    </row>
    <row r="34" spans="1:19" s="501" customFormat="1" ht="30" customHeight="1" x14ac:dyDescent="0.25">
      <c r="A34" s="498" t="s">
        <v>396</v>
      </c>
      <c r="B34" s="151"/>
      <c r="C34" s="499" t="s">
        <v>397</v>
      </c>
      <c r="D34" s="151"/>
      <c r="E34" s="500"/>
      <c r="F34" s="263"/>
      <c r="G34" s="492"/>
      <c r="I34" s="490"/>
      <c r="J34" s="378"/>
      <c r="K34" s="490">
        <f t="shared" si="2"/>
        <v>0</v>
      </c>
    </row>
    <row r="35" spans="1:19" s="501" customFormat="1" ht="29.25" customHeight="1" x14ac:dyDescent="0.25">
      <c r="A35" s="502" t="s">
        <v>398</v>
      </c>
      <c r="B35" s="503" t="s">
        <v>258</v>
      </c>
      <c r="C35" s="344" t="s">
        <v>259</v>
      </c>
      <c r="D35" s="151" t="s">
        <v>150</v>
      </c>
      <c r="E35" s="463">
        <v>138</v>
      </c>
      <c r="F35" s="263">
        <f>'Bill No 2.3'!F39</f>
        <v>0</v>
      </c>
      <c r="G35" s="338">
        <f>F35*E35</f>
        <v>0</v>
      </c>
      <c r="I35" s="490"/>
      <c r="J35" s="378"/>
      <c r="K35" s="490">
        <f>F35*654</f>
        <v>0</v>
      </c>
    </row>
    <row r="36" spans="1:19" s="501" customFormat="1" ht="29.25" customHeight="1" x14ac:dyDescent="0.25">
      <c r="A36" s="502" t="s">
        <v>399</v>
      </c>
      <c r="B36" s="252" t="s">
        <v>261</v>
      </c>
      <c r="C36" s="253" t="s">
        <v>262</v>
      </c>
      <c r="D36" s="252" t="s">
        <v>150</v>
      </c>
      <c r="E36" s="463">
        <v>66</v>
      </c>
      <c r="F36" s="263">
        <f>'Bill No 2.3'!F40</f>
        <v>0</v>
      </c>
      <c r="G36" s="338">
        <f>F36*E36</f>
        <v>0</v>
      </c>
      <c r="I36" s="490"/>
      <c r="J36" s="378"/>
      <c r="K36" s="490">
        <f>F36*87</f>
        <v>0</v>
      </c>
    </row>
    <row r="37" spans="1:19" s="501" customFormat="1" ht="27.75" customHeight="1" x14ac:dyDescent="0.25">
      <c r="A37" s="502" t="s">
        <v>400</v>
      </c>
      <c r="B37" s="503" t="s">
        <v>264</v>
      </c>
      <c r="C37" s="344" t="s">
        <v>265</v>
      </c>
      <c r="D37" s="151" t="s">
        <v>129</v>
      </c>
      <c r="E37" s="463">
        <v>170</v>
      </c>
      <c r="F37" s="263">
        <f>'Bill No 2.3'!F41</f>
        <v>0</v>
      </c>
      <c r="G37" s="338">
        <f>F37*E37</f>
        <v>0</v>
      </c>
      <c r="I37" s="490"/>
      <c r="J37" s="378">
        <f>72*11</f>
        <v>792</v>
      </c>
      <c r="K37" s="490">
        <f>F37*699</f>
        <v>0</v>
      </c>
    </row>
    <row r="38" spans="1:19" s="501" customFormat="1" ht="27.75" customHeight="1" x14ac:dyDescent="0.25">
      <c r="A38" s="504" t="s">
        <v>401</v>
      </c>
      <c r="B38" s="252"/>
      <c r="C38" s="262" t="s">
        <v>402</v>
      </c>
      <c r="D38" s="252"/>
      <c r="E38" s="372"/>
      <c r="F38" s="263"/>
      <c r="G38" s="505"/>
      <c r="I38" s="490"/>
      <c r="J38" s="378"/>
      <c r="K38" s="490"/>
    </row>
    <row r="39" spans="1:19" s="501" customFormat="1" ht="34.200000000000003" customHeight="1" x14ac:dyDescent="0.25">
      <c r="A39" s="502" t="s">
        <v>403</v>
      </c>
      <c r="B39" s="252" t="s">
        <v>269</v>
      </c>
      <c r="C39" s="253" t="s">
        <v>292</v>
      </c>
      <c r="D39" s="252" t="s">
        <v>234</v>
      </c>
      <c r="E39" s="372">
        <v>140</v>
      </c>
      <c r="F39" s="263">
        <f>'Bill No 2.3'!F43</f>
        <v>0</v>
      </c>
      <c r="G39" s="505">
        <f>F39*E39</f>
        <v>0</v>
      </c>
      <c r="I39" s="490">
        <f>([4]Drains!D163+[4]Drains!D171+[4]Drains!D175)*1.5</f>
        <v>136.5</v>
      </c>
      <c r="J39" s="378"/>
      <c r="K39" s="490"/>
    </row>
    <row r="40" spans="1:19" s="501" customFormat="1" ht="27.75" customHeight="1" x14ac:dyDescent="0.25">
      <c r="A40" s="504" t="s">
        <v>404</v>
      </c>
      <c r="B40" s="252"/>
      <c r="C40" s="262" t="s">
        <v>405</v>
      </c>
      <c r="D40" s="252"/>
      <c r="E40" s="372"/>
      <c r="F40" s="263"/>
      <c r="G40" s="505"/>
      <c r="I40" s="490"/>
      <c r="J40" s="378"/>
      <c r="K40" s="490"/>
    </row>
    <row r="41" spans="1:19" s="501" customFormat="1" ht="27.75" customHeight="1" x14ac:dyDescent="0.25">
      <c r="A41" s="502" t="s">
        <v>406</v>
      </c>
      <c r="B41" s="252" t="s">
        <v>212</v>
      </c>
      <c r="C41" s="253" t="s">
        <v>213</v>
      </c>
      <c r="D41" s="252" t="s">
        <v>150</v>
      </c>
      <c r="E41" s="463">
        <v>2</v>
      </c>
      <c r="F41" s="263">
        <f>F25</f>
        <v>0</v>
      </c>
      <c r="G41" s="338">
        <f t="shared" ref="G41:G44" si="9">F41*E41</f>
        <v>0</v>
      </c>
      <c r="I41" s="490">
        <f>[4]Dangolla!J132</f>
        <v>1.7604125000000002</v>
      </c>
      <c r="J41" s="378"/>
      <c r="K41" s="490"/>
      <c r="N41" s="501">
        <v>0</v>
      </c>
    </row>
    <row r="42" spans="1:19" s="501" customFormat="1" ht="27.75" customHeight="1" x14ac:dyDescent="0.25">
      <c r="A42" s="502" t="s">
        <v>407</v>
      </c>
      <c r="B42" s="252" t="s">
        <v>200</v>
      </c>
      <c r="C42" s="253" t="s">
        <v>408</v>
      </c>
      <c r="D42" s="252" t="s">
        <v>150</v>
      </c>
      <c r="E42" s="463">
        <v>21</v>
      </c>
      <c r="F42" s="263">
        <f t="shared" ref="F42:F43" si="10">F26</f>
        <v>0</v>
      </c>
      <c r="G42" s="338">
        <f t="shared" si="9"/>
        <v>0</v>
      </c>
      <c r="I42" s="490">
        <f>[4]Dangolla!J134</f>
        <v>20.28125</v>
      </c>
      <c r="J42" s="378"/>
      <c r="K42" s="490"/>
    </row>
    <row r="43" spans="1:19" s="501" customFormat="1" ht="27.75" customHeight="1" x14ac:dyDescent="0.25">
      <c r="A43" s="502" t="s">
        <v>409</v>
      </c>
      <c r="B43" s="252" t="s">
        <v>203</v>
      </c>
      <c r="C43" s="253" t="s">
        <v>204</v>
      </c>
      <c r="D43" s="252" t="s">
        <v>205</v>
      </c>
      <c r="E43" s="463">
        <v>1810</v>
      </c>
      <c r="F43" s="263">
        <f t="shared" si="10"/>
        <v>0</v>
      </c>
      <c r="G43" s="338">
        <f t="shared" si="9"/>
        <v>0</v>
      </c>
      <c r="I43" s="490">
        <f>[4]Dangolla!J143</f>
        <v>1803.5115083333337</v>
      </c>
      <c r="J43" s="378"/>
      <c r="K43" s="490"/>
    </row>
    <row r="44" spans="1:19" s="501" customFormat="1" ht="27.75" customHeight="1" x14ac:dyDescent="0.25">
      <c r="A44" s="502" t="s">
        <v>410</v>
      </c>
      <c r="B44" s="252" t="s">
        <v>207</v>
      </c>
      <c r="C44" s="253" t="s">
        <v>411</v>
      </c>
      <c r="D44" s="252" t="s">
        <v>129</v>
      </c>
      <c r="E44" s="463">
        <v>98</v>
      </c>
      <c r="F44" s="263">
        <f>F28</f>
        <v>0</v>
      </c>
      <c r="G44" s="338">
        <f t="shared" si="9"/>
        <v>0</v>
      </c>
      <c r="I44" s="490">
        <f>[4]Dangolla!J138</f>
        <v>97.350000000000009</v>
      </c>
      <c r="J44" s="378"/>
      <c r="K44" s="490"/>
    </row>
    <row r="45" spans="1:19" s="501" customFormat="1" ht="27.75" customHeight="1" x14ac:dyDescent="0.25">
      <c r="A45" s="502" t="s">
        <v>412</v>
      </c>
      <c r="B45" s="252" t="s">
        <v>413</v>
      </c>
      <c r="C45" s="253" t="s">
        <v>414</v>
      </c>
      <c r="D45" s="252" t="s">
        <v>150</v>
      </c>
      <c r="E45" s="463">
        <v>10</v>
      </c>
      <c r="F45" s="263"/>
      <c r="G45" s="338"/>
      <c r="I45" s="490">
        <f>[4]Dangolla!J52*-1</f>
        <v>9.8699999999999992</v>
      </c>
      <c r="J45" s="378"/>
      <c r="K45" s="490"/>
      <c r="L45" s="506" t="s">
        <v>392</v>
      </c>
      <c r="M45" s="507" t="s">
        <v>415</v>
      </c>
      <c r="N45" s="507"/>
    </row>
    <row r="46" spans="1:19" s="501" customFormat="1" ht="27.75" customHeight="1" x14ac:dyDescent="0.25">
      <c r="A46" s="502" t="s">
        <v>416</v>
      </c>
      <c r="B46" s="252" t="s">
        <v>417</v>
      </c>
      <c r="C46" s="253" t="s">
        <v>418</v>
      </c>
      <c r="D46" s="252" t="s">
        <v>129</v>
      </c>
      <c r="E46" s="463">
        <v>42</v>
      </c>
      <c r="F46" s="263"/>
      <c r="G46" s="338"/>
      <c r="I46" s="490">
        <f>[4]Dangolla!J136</f>
        <v>41.211500000000008</v>
      </c>
      <c r="J46" s="378"/>
      <c r="K46" s="490"/>
      <c r="L46" s="508"/>
      <c r="M46" s="507"/>
      <c r="N46" s="507"/>
    </row>
    <row r="47" spans="1:19" s="509" customFormat="1" ht="25.8" customHeight="1" x14ac:dyDescent="0.25">
      <c r="A47" s="502" t="s">
        <v>419</v>
      </c>
      <c r="B47" s="151" t="s">
        <v>420</v>
      </c>
      <c r="C47" s="344" t="s">
        <v>421</v>
      </c>
      <c r="D47" s="151" t="s">
        <v>234</v>
      </c>
      <c r="E47" s="463">
        <v>8</v>
      </c>
      <c r="F47" s="263"/>
      <c r="G47" s="338"/>
      <c r="I47" s="490">
        <f>0.27*(14.75/1.5)*3</f>
        <v>7.9650000000000007</v>
      </c>
      <c r="J47" s="510"/>
      <c r="K47" s="490">
        <f>F47*5</f>
        <v>0</v>
      </c>
    </row>
    <row r="48" spans="1:19" s="294" customFormat="1" ht="33.75" customHeight="1" x14ac:dyDescent="0.25">
      <c r="A48" s="493"/>
      <c r="B48" s="289" t="s">
        <v>422</v>
      </c>
      <c r="C48" s="290"/>
      <c r="D48" s="290"/>
      <c r="E48" s="290"/>
      <c r="F48" s="291"/>
      <c r="G48" s="392">
        <f>SUM(G4:G47)</f>
        <v>0</v>
      </c>
      <c r="H48" s="293"/>
      <c r="I48" s="511"/>
      <c r="J48" s="512"/>
      <c r="K48" s="513"/>
      <c r="L48" s="513"/>
      <c r="M48" s="513"/>
      <c r="N48" s="513"/>
      <c r="O48" s="513"/>
      <c r="P48" s="513"/>
      <c r="Q48" s="513"/>
      <c r="R48" s="513"/>
      <c r="S48" s="513"/>
    </row>
  </sheetData>
  <mergeCells count="12">
    <mergeCell ref="I31:I33"/>
    <mergeCell ref="L45:L46"/>
    <mergeCell ref="M45:N46"/>
    <mergeCell ref="B48:F48"/>
    <mergeCell ref="D1:G1"/>
    <mergeCell ref="A2:A3"/>
    <mergeCell ref="B2:B3"/>
    <mergeCell ref="C2:C3"/>
    <mergeCell ref="D2:D3"/>
    <mergeCell ref="E2:E3"/>
    <mergeCell ref="F2:F3"/>
    <mergeCell ref="G2:G3"/>
  </mergeCells>
  <printOptions horizontalCentered="1"/>
  <pageMargins left="0.75" right="0.5" top="0.57999999999999996" bottom="0.4" header="0.25" footer="0.25"/>
  <pageSetup paperSize="9" scale="80" fitToHeight="0" orientation="portrait" r:id="rId1"/>
  <headerFooter alignWithMargins="0"/>
  <rowBreaks count="1" manualBreakCount="1">
    <brk id="23"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B609F-C144-4203-8122-6F27D708F3B0}">
  <sheetPr>
    <tabColor rgb="FF92D050"/>
  </sheetPr>
  <dimension ref="A1:H27"/>
  <sheetViews>
    <sheetView view="pageBreakPreview" zoomScaleSheetLayoutView="100" workbookViewId="0">
      <selection activeCell="G37" sqref="G37"/>
    </sheetView>
  </sheetViews>
  <sheetFormatPr defaultColWidth="8.88671875" defaultRowHeight="13.8" x14ac:dyDescent="0.25"/>
  <cols>
    <col min="1" max="1" width="8.44140625" style="358" customWidth="1"/>
    <col min="2" max="2" width="9.6640625" style="359" customWidth="1"/>
    <col min="3" max="3" width="41.88671875" style="356" customWidth="1"/>
    <col min="4" max="4" width="7.6640625" style="359" customWidth="1"/>
    <col min="5" max="5" width="8.6640625" style="359" customWidth="1"/>
    <col min="6" max="6" width="14" style="361" customWidth="1"/>
    <col min="7" max="7" width="20.6640625" style="361" customWidth="1"/>
    <col min="8" max="8" width="15.44140625" style="356" customWidth="1"/>
    <col min="9" max="9" width="12.88671875" style="356" bestFit="1" customWidth="1"/>
    <col min="10" max="253" width="8.88671875" style="356"/>
    <col min="254" max="254" width="3.6640625" style="356" bestFit="1" customWidth="1"/>
    <col min="255" max="255" width="8.33203125" style="356" customWidth="1"/>
    <col min="256" max="256" width="46.109375" style="356" customWidth="1"/>
    <col min="257" max="257" width="11" style="356" customWidth="1"/>
    <col min="258" max="258" width="12.5546875" style="356" customWidth="1"/>
    <col min="259" max="259" width="10.88671875" style="356" customWidth="1"/>
    <col min="260" max="260" width="16.109375" style="356" customWidth="1"/>
    <col min="261" max="261" width="0" style="356" hidden="1" customWidth="1"/>
    <col min="262" max="262" width="15.44140625" style="356" customWidth="1"/>
    <col min="263" max="263" width="12.88671875" style="356" bestFit="1" customWidth="1"/>
    <col min="264" max="264" width="8.88671875" style="356"/>
    <col min="265" max="265" width="12.88671875" style="356" bestFit="1" customWidth="1"/>
    <col min="266" max="509" width="8.88671875" style="356"/>
    <col min="510" max="510" width="3.6640625" style="356" bestFit="1" customWidth="1"/>
    <col min="511" max="511" width="8.33203125" style="356" customWidth="1"/>
    <col min="512" max="512" width="46.109375" style="356" customWidth="1"/>
    <col min="513" max="513" width="11" style="356" customWidth="1"/>
    <col min="514" max="514" width="12.5546875" style="356" customWidth="1"/>
    <col min="515" max="515" width="10.88671875" style="356" customWidth="1"/>
    <col min="516" max="516" width="16.109375" style="356" customWidth="1"/>
    <col min="517" max="517" width="0" style="356" hidden="1" customWidth="1"/>
    <col min="518" max="518" width="15.44140625" style="356" customWidth="1"/>
    <col min="519" max="519" width="12.88671875" style="356" bestFit="1" customWidth="1"/>
    <col min="520" max="520" width="8.88671875" style="356"/>
    <col min="521" max="521" width="12.88671875" style="356" bestFit="1" customWidth="1"/>
    <col min="522" max="765" width="8.88671875" style="356"/>
    <col min="766" max="766" width="3.6640625" style="356" bestFit="1" customWidth="1"/>
    <col min="767" max="767" width="8.33203125" style="356" customWidth="1"/>
    <col min="768" max="768" width="46.109375" style="356" customWidth="1"/>
    <col min="769" max="769" width="11" style="356" customWidth="1"/>
    <col min="770" max="770" width="12.5546875" style="356" customWidth="1"/>
    <col min="771" max="771" width="10.88671875" style="356" customWidth="1"/>
    <col min="772" max="772" width="16.109375" style="356" customWidth="1"/>
    <col min="773" max="773" width="0" style="356" hidden="1" customWidth="1"/>
    <col min="774" max="774" width="15.44140625" style="356" customWidth="1"/>
    <col min="775" max="775" width="12.88671875" style="356" bestFit="1" customWidth="1"/>
    <col min="776" max="776" width="8.88671875" style="356"/>
    <col min="777" max="777" width="12.88671875" style="356" bestFit="1" customWidth="1"/>
    <col min="778" max="1021" width="8.88671875" style="356"/>
    <col min="1022" max="1022" width="3.6640625" style="356" bestFit="1" customWidth="1"/>
    <col min="1023" max="1023" width="8.33203125" style="356" customWidth="1"/>
    <col min="1024" max="1024" width="46.109375" style="356" customWidth="1"/>
    <col min="1025" max="1025" width="11" style="356" customWidth="1"/>
    <col min="1026" max="1026" width="12.5546875" style="356" customWidth="1"/>
    <col min="1027" max="1027" width="10.88671875" style="356" customWidth="1"/>
    <col min="1028" max="1028" width="16.109375" style="356" customWidth="1"/>
    <col min="1029" max="1029" width="0" style="356" hidden="1" customWidth="1"/>
    <col min="1030" max="1030" width="15.44140625" style="356" customWidth="1"/>
    <col min="1031" max="1031" width="12.88671875" style="356" bestFit="1" customWidth="1"/>
    <col min="1032" max="1032" width="8.88671875" style="356"/>
    <col min="1033" max="1033" width="12.88671875" style="356" bestFit="1" customWidth="1"/>
    <col min="1034" max="1277" width="8.88671875" style="356"/>
    <col min="1278" max="1278" width="3.6640625" style="356" bestFit="1" customWidth="1"/>
    <col min="1279" max="1279" width="8.33203125" style="356" customWidth="1"/>
    <col min="1280" max="1280" width="46.109375" style="356" customWidth="1"/>
    <col min="1281" max="1281" width="11" style="356" customWidth="1"/>
    <col min="1282" max="1282" width="12.5546875" style="356" customWidth="1"/>
    <col min="1283" max="1283" width="10.88671875" style="356" customWidth="1"/>
    <col min="1284" max="1284" width="16.109375" style="356" customWidth="1"/>
    <col min="1285" max="1285" width="0" style="356" hidden="1" customWidth="1"/>
    <col min="1286" max="1286" width="15.44140625" style="356" customWidth="1"/>
    <col min="1287" max="1287" width="12.88671875" style="356" bestFit="1" customWidth="1"/>
    <col min="1288" max="1288" width="8.88671875" style="356"/>
    <col min="1289" max="1289" width="12.88671875" style="356" bestFit="1" customWidth="1"/>
    <col min="1290" max="1533" width="8.88671875" style="356"/>
    <col min="1534" max="1534" width="3.6640625" style="356" bestFit="1" customWidth="1"/>
    <col min="1535" max="1535" width="8.33203125" style="356" customWidth="1"/>
    <col min="1536" max="1536" width="46.109375" style="356" customWidth="1"/>
    <col min="1537" max="1537" width="11" style="356" customWidth="1"/>
    <col min="1538" max="1538" width="12.5546875" style="356" customWidth="1"/>
    <col min="1539" max="1539" width="10.88671875" style="356" customWidth="1"/>
    <col min="1540" max="1540" width="16.109375" style="356" customWidth="1"/>
    <col min="1541" max="1541" width="0" style="356" hidden="1" customWidth="1"/>
    <col min="1542" max="1542" width="15.44140625" style="356" customWidth="1"/>
    <col min="1543" max="1543" width="12.88671875" style="356" bestFit="1" customWidth="1"/>
    <col min="1544" max="1544" width="8.88671875" style="356"/>
    <col min="1545" max="1545" width="12.88671875" style="356" bestFit="1" customWidth="1"/>
    <col min="1546" max="1789" width="8.88671875" style="356"/>
    <col min="1790" max="1790" width="3.6640625" style="356" bestFit="1" customWidth="1"/>
    <col min="1791" max="1791" width="8.33203125" style="356" customWidth="1"/>
    <col min="1792" max="1792" width="46.109375" style="356" customWidth="1"/>
    <col min="1793" max="1793" width="11" style="356" customWidth="1"/>
    <col min="1794" max="1794" width="12.5546875" style="356" customWidth="1"/>
    <col min="1795" max="1795" width="10.88671875" style="356" customWidth="1"/>
    <col min="1796" max="1796" width="16.109375" style="356" customWidth="1"/>
    <col min="1797" max="1797" width="0" style="356" hidden="1" customWidth="1"/>
    <col min="1798" max="1798" width="15.44140625" style="356" customWidth="1"/>
    <col min="1799" max="1799" width="12.88671875" style="356" bestFit="1" customWidth="1"/>
    <col min="1800" max="1800" width="8.88671875" style="356"/>
    <col min="1801" max="1801" width="12.88671875" style="356" bestFit="1" customWidth="1"/>
    <col min="1802" max="2045" width="8.88671875" style="356"/>
    <col min="2046" max="2046" width="3.6640625" style="356" bestFit="1" customWidth="1"/>
    <col min="2047" max="2047" width="8.33203125" style="356" customWidth="1"/>
    <col min="2048" max="2048" width="46.109375" style="356" customWidth="1"/>
    <col min="2049" max="2049" width="11" style="356" customWidth="1"/>
    <col min="2050" max="2050" width="12.5546875" style="356" customWidth="1"/>
    <col min="2051" max="2051" width="10.88671875" style="356" customWidth="1"/>
    <col min="2052" max="2052" width="16.109375" style="356" customWidth="1"/>
    <col min="2053" max="2053" width="0" style="356" hidden="1" customWidth="1"/>
    <col min="2054" max="2054" width="15.44140625" style="356" customWidth="1"/>
    <col min="2055" max="2055" width="12.88671875" style="356" bestFit="1" customWidth="1"/>
    <col min="2056" max="2056" width="8.88671875" style="356"/>
    <col min="2057" max="2057" width="12.88671875" style="356" bestFit="1" customWidth="1"/>
    <col min="2058" max="2301" width="8.88671875" style="356"/>
    <col min="2302" max="2302" width="3.6640625" style="356" bestFit="1" customWidth="1"/>
    <col min="2303" max="2303" width="8.33203125" style="356" customWidth="1"/>
    <col min="2304" max="2304" width="46.109375" style="356" customWidth="1"/>
    <col min="2305" max="2305" width="11" style="356" customWidth="1"/>
    <col min="2306" max="2306" width="12.5546875" style="356" customWidth="1"/>
    <col min="2307" max="2307" width="10.88671875" style="356" customWidth="1"/>
    <col min="2308" max="2308" width="16.109375" style="356" customWidth="1"/>
    <col min="2309" max="2309" width="0" style="356" hidden="1" customWidth="1"/>
    <col min="2310" max="2310" width="15.44140625" style="356" customWidth="1"/>
    <col min="2311" max="2311" width="12.88671875" style="356" bestFit="1" customWidth="1"/>
    <col min="2312" max="2312" width="8.88671875" style="356"/>
    <col min="2313" max="2313" width="12.88671875" style="356" bestFit="1" customWidth="1"/>
    <col min="2314" max="2557" width="8.88671875" style="356"/>
    <col min="2558" max="2558" width="3.6640625" style="356" bestFit="1" customWidth="1"/>
    <col min="2559" max="2559" width="8.33203125" style="356" customWidth="1"/>
    <col min="2560" max="2560" width="46.109375" style="356" customWidth="1"/>
    <col min="2561" max="2561" width="11" style="356" customWidth="1"/>
    <col min="2562" max="2562" width="12.5546875" style="356" customWidth="1"/>
    <col min="2563" max="2563" width="10.88671875" style="356" customWidth="1"/>
    <col min="2564" max="2564" width="16.109375" style="356" customWidth="1"/>
    <col min="2565" max="2565" width="0" style="356" hidden="1" customWidth="1"/>
    <col min="2566" max="2566" width="15.44140625" style="356" customWidth="1"/>
    <col min="2567" max="2567" width="12.88671875" style="356" bestFit="1" customWidth="1"/>
    <col min="2568" max="2568" width="8.88671875" style="356"/>
    <col min="2569" max="2569" width="12.88671875" style="356" bestFit="1" customWidth="1"/>
    <col min="2570" max="2813" width="8.88671875" style="356"/>
    <col min="2814" max="2814" width="3.6640625" style="356" bestFit="1" customWidth="1"/>
    <col min="2815" max="2815" width="8.33203125" style="356" customWidth="1"/>
    <col min="2816" max="2816" width="46.109375" style="356" customWidth="1"/>
    <col min="2817" max="2817" width="11" style="356" customWidth="1"/>
    <col min="2818" max="2818" width="12.5546875" style="356" customWidth="1"/>
    <col min="2819" max="2819" width="10.88671875" style="356" customWidth="1"/>
    <col min="2820" max="2820" width="16.109375" style="356" customWidth="1"/>
    <col min="2821" max="2821" width="0" style="356" hidden="1" customWidth="1"/>
    <col min="2822" max="2822" width="15.44140625" style="356" customWidth="1"/>
    <col min="2823" max="2823" width="12.88671875" style="356" bestFit="1" customWidth="1"/>
    <col min="2824" max="2824" width="8.88671875" style="356"/>
    <col min="2825" max="2825" width="12.88671875" style="356" bestFit="1" customWidth="1"/>
    <col min="2826" max="3069" width="8.88671875" style="356"/>
    <col min="3070" max="3070" width="3.6640625" style="356" bestFit="1" customWidth="1"/>
    <col min="3071" max="3071" width="8.33203125" style="356" customWidth="1"/>
    <col min="3072" max="3072" width="46.109375" style="356" customWidth="1"/>
    <col min="3073" max="3073" width="11" style="356" customWidth="1"/>
    <col min="3074" max="3074" width="12.5546875" style="356" customWidth="1"/>
    <col min="3075" max="3075" width="10.88671875" style="356" customWidth="1"/>
    <col min="3076" max="3076" width="16.109375" style="356" customWidth="1"/>
    <col min="3077" max="3077" width="0" style="356" hidden="1" customWidth="1"/>
    <col min="3078" max="3078" width="15.44140625" style="356" customWidth="1"/>
    <col min="3079" max="3079" width="12.88671875" style="356" bestFit="1" customWidth="1"/>
    <col min="3080" max="3080" width="8.88671875" style="356"/>
    <col min="3081" max="3081" width="12.88671875" style="356" bestFit="1" customWidth="1"/>
    <col min="3082" max="3325" width="8.88671875" style="356"/>
    <col min="3326" max="3326" width="3.6640625" style="356" bestFit="1" customWidth="1"/>
    <col min="3327" max="3327" width="8.33203125" style="356" customWidth="1"/>
    <col min="3328" max="3328" width="46.109375" style="356" customWidth="1"/>
    <col min="3329" max="3329" width="11" style="356" customWidth="1"/>
    <col min="3330" max="3330" width="12.5546875" style="356" customWidth="1"/>
    <col min="3331" max="3331" width="10.88671875" style="356" customWidth="1"/>
    <col min="3332" max="3332" width="16.109375" style="356" customWidth="1"/>
    <col min="3333" max="3333" width="0" style="356" hidden="1" customWidth="1"/>
    <col min="3334" max="3334" width="15.44140625" style="356" customWidth="1"/>
    <col min="3335" max="3335" width="12.88671875" style="356" bestFit="1" customWidth="1"/>
    <col min="3336" max="3336" width="8.88671875" style="356"/>
    <col min="3337" max="3337" width="12.88671875" style="356" bestFit="1" customWidth="1"/>
    <col min="3338" max="3581" width="8.88671875" style="356"/>
    <col min="3582" max="3582" width="3.6640625" style="356" bestFit="1" customWidth="1"/>
    <col min="3583" max="3583" width="8.33203125" style="356" customWidth="1"/>
    <col min="3584" max="3584" width="46.109375" style="356" customWidth="1"/>
    <col min="3585" max="3585" width="11" style="356" customWidth="1"/>
    <col min="3586" max="3586" width="12.5546875" style="356" customWidth="1"/>
    <col min="3587" max="3587" width="10.88671875" style="356" customWidth="1"/>
    <col min="3588" max="3588" width="16.109375" style="356" customWidth="1"/>
    <col min="3589" max="3589" width="0" style="356" hidden="1" customWidth="1"/>
    <col min="3590" max="3590" width="15.44140625" style="356" customWidth="1"/>
    <col min="3591" max="3591" width="12.88671875" style="356" bestFit="1" customWidth="1"/>
    <col min="3592" max="3592" width="8.88671875" style="356"/>
    <col min="3593" max="3593" width="12.88671875" style="356" bestFit="1" customWidth="1"/>
    <col min="3594" max="3837" width="8.88671875" style="356"/>
    <col min="3838" max="3838" width="3.6640625" style="356" bestFit="1" customWidth="1"/>
    <col min="3839" max="3839" width="8.33203125" style="356" customWidth="1"/>
    <col min="3840" max="3840" width="46.109375" style="356" customWidth="1"/>
    <col min="3841" max="3841" width="11" style="356" customWidth="1"/>
    <col min="3842" max="3842" width="12.5546875" style="356" customWidth="1"/>
    <col min="3843" max="3843" width="10.88671875" style="356" customWidth="1"/>
    <col min="3844" max="3844" width="16.109375" style="356" customWidth="1"/>
    <col min="3845" max="3845" width="0" style="356" hidden="1" customWidth="1"/>
    <col min="3846" max="3846" width="15.44140625" style="356" customWidth="1"/>
    <col min="3847" max="3847" width="12.88671875" style="356" bestFit="1" customWidth="1"/>
    <col min="3848" max="3848" width="8.88671875" style="356"/>
    <col min="3849" max="3849" width="12.88671875" style="356" bestFit="1" customWidth="1"/>
    <col min="3850" max="4093" width="8.88671875" style="356"/>
    <col min="4094" max="4094" width="3.6640625" style="356" bestFit="1" customWidth="1"/>
    <col min="4095" max="4095" width="8.33203125" style="356" customWidth="1"/>
    <col min="4096" max="4096" width="46.109375" style="356" customWidth="1"/>
    <col min="4097" max="4097" width="11" style="356" customWidth="1"/>
    <col min="4098" max="4098" width="12.5546875" style="356" customWidth="1"/>
    <col min="4099" max="4099" width="10.88671875" style="356" customWidth="1"/>
    <col min="4100" max="4100" width="16.109375" style="356" customWidth="1"/>
    <col min="4101" max="4101" width="0" style="356" hidden="1" customWidth="1"/>
    <col min="4102" max="4102" width="15.44140625" style="356" customWidth="1"/>
    <col min="4103" max="4103" width="12.88671875" style="356" bestFit="1" customWidth="1"/>
    <col min="4104" max="4104" width="8.88671875" style="356"/>
    <col min="4105" max="4105" width="12.88671875" style="356" bestFit="1" customWidth="1"/>
    <col min="4106" max="4349" width="8.88671875" style="356"/>
    <col min="4350" max="4350" width="3.6640625" style="356" bestFit="1" customWidth="1"/>
    <col min="4351" max="4351" width="8.33203125" style="356" customWidth="1"/>
    <col min="4352" max="4352" width="46.109375" style="356" customWidth="1"/>
    <col min="4353" max="4353" width="11" style="356" customWidth="1"/>
    <col min="4354" max="4354" width="12.5546875" style="356" customWidth="1"/>
    <col min="4355" max="4355" width="10.88671875" style="356" customWidth="1"/>
    <col min="4356" max="4356" width="16.109375" style="356" customWidth="1"/>
    <col min="4357" max="4357" width="0" style="356" hidden="1" customWidth="1"/>
    <col min="4358" max="4358" width="15.44140625" style="356" customWidth="1"/>
    <col min="4359" max="4359" width="12.88671875" style="356" bestFit="1" customWidth="1"/>
    <col min="4360" max="4360" width="8.88671875" style="356"/>
    <col min="4361" max="4361" width="12.88671875" style="356" bestFit="1" customWidth="1"/>
    <col min="4362" max="4605" width="8.88671875" style="356"/>
    <col min="4606" max="4606" width="3.6640625" style="356" bestFit="1" customWidth="1"/>
    <col min="4607" max="4607" width="8.33203125" style="356" customWidth="1"/>
    <col min="4608" max="4608" width="46.109375" style="356" customWidth="1"/>
    <col min="4609" max="4609" width="11" style="356" customWidth="1"/>
    <col min="4610" max="4610" width="12.5546875" style="356" customWidth="1"/>
    <col min="4611" max="4611" width="10.88671875" style="356" customWidth="1"/>
    <col min="4612" max="4612" width="16.109375" style="356" customWidth="1"/>
    <col min="4613" max="4613" width="0" style="356" hidden="1" customWidth="1"/>
    <col min="4614" max="4614" width="15.44140625" style="356" customWidth="1"/>
    <col min="4615" max="4615" width="12.88671875" style="356" bestFit="1" customWidth="1"/>
    <col min="4616" max="4616" width="8.88671875" style="356"/>
    <col min="4617" max="4617" width="12.88671875" style="356" bestFit="1" customWidth="1"/>
    <col min="4618" max="4861" width="8.88671875" style="356"/>
    <col min="4862" max="4862" width="3.6640625" style="356" bestFit="1" customWidth="1"/>
    <col min="4863" max="4863" width="8.33203125" style="356" customWidth="1"/>
    <col min="4864" max="4864" width="46.109375" style="356" customWidth="1"/>
    <col min="4865" max="4865" width="11" style="356" customWidth="1"/>
    <col min="4866" max="4866" width="12.5546875" style="356" customWidth="1"/>
    <col min="4867" max="4867" width="10.88671875" style="356" customWidth="1"/>
    <col min="4868" max="4868" width="16.109375" style="356" customWidth="1"/>
    <col min="4869" max="4869" width="0" style="356" hidden="1" customWidth="1"/>
    <col min="4870" max="4870" width="15.44140625" style="356" customWidth="1"/>
    <col min="4871" max="4871" width="12.88671875" style="356" bestFit="1" customWidth="1"/>
    <col min="4872" max="4872" width="8.88671875" style="356"/>
    <col min="4873" max="4873" width="12.88671875" style="356" bestFit="1" customWidth="1"/>
    <col min="4874" max="5117" width="8.88671875" style="356"/>
    <col min="5118" max="5118" width="3.6640625" style="356" bestFit="1" customWidth="1"/>
    <col min="5119" max="5119" width="8.33203125" style="356" customWidth="1"/>
    <col min="5120" max="5120" width="46.109375" style="356" customWidth="1"/>
    <col min="5121" max="5121" width="11" style="356" customWidth="1"/>
    <col min="5122" max="5122" width="12.5546875" style="356" customWidth="1"/>
    <col min="5123" max="5123" width="10.88671875" style="356" customWidth="1"/>
    <col min="5124" max="5124" width="16.109375" style="356" customWidth="1"/>
    <col min="5125" max="5125" width="0" style="356" hidden="1" customWidth="1"/>
    <col min="5126" max="5126" width="15.44140625" style="356" customWidth="1"/>
    <col min="5127" max="5127" width="12.88671875" style="356" bestFit="1" customWidth="1"/>
    <col min="5128" max="5128" width="8.88671875" style="356"/>
    <col min="5129" max="5129" width="12.88671875" style="356" bestFit="1" customWidth="1"/>
    <col min="5130" max="5373" width="8.88671875" style="356"/>
    <col min="5374" max="5374" width="3.6640625" style="356" bestFit="1" customWidth="1"/>
    <col min="5375" max="5375" width="8.33203125" style="356" customWidth="1"/>
    <col min="5376" max="5376" width="46.109375" style="356" customWidth="1"/>
    <col min="5377" max="5377" width="11" style="356" customWidth="1"/>
    <col min="5378" max="5378" width="12.5546875" style="356" customWidth="1"/>
    <col min="5379" max="5379" width="10.88671875" style="356" customWidth="1"/>
    <col min="5380" max="5380" width="16.109375" style="356" customWidth="1"/>
    <col min="5381" max="5381" width="0" style="356" hidden="1" customWidth="1"/>
    <col min="5382" max="5382" width="15.44140625" style="356" customWidth="1"/>
    <col min="5383" max="5383" width="12.88671875" style="356" bestFit="1" customWidth="1"/>
    <col min="5384" max="5384" width="8.88671875" style="356"/>
    <col min="5385" max="5385" width="12.88671875" style="356" bestFit="1" customWidth="1"/>
    <col min="5386" max="5629" width="8.88671875" style="356"/>
    <col min="5630" max="5630" width="3.6640625" style="356" bestFit="1" customWidth="1"/>
    <col min="5631" max="5631" width="8.33203125" style="356" customWidth="1"/>
    <col min="5632" max="5632" width="46.109375" style="356" customWidth="1"/>
    <col min="5633" max="5633" width="11" style="356" customWidth="1"/>
    <col min="5634" max="5634" width="12.5546875" style="356" customWidth="1"/>
    <col min="5635" max="5635" width="10.88671875" style="356" customWidth="1"/>
    <col min="5636" max="5636" width="16.109375" style="356" customWidth="1"/>
    <col min="5637" max="5637" width="0" style="356" hidden="1" customWidth="1"/>
    <col min="5638" max="5638" width="15.44140625" style="356" customWidth="1"/>
    <col min="5639" max="5639" width="12.88671875" style="356" bestFit="1" customWidth="1"/>
    <col min="5640" max="5640" width="8.88671875" style="356"/>
    <col min="5641" max="5641" width="12.88671875" style="356" bestFit="1" customWidth="1"/>
    <col min="5642" max="5885" width="8.88671875" style="356"/>
    <col min="5886" max="5886" width="3.6640625" style="356" bestFit="1" customWidth="1"/>
    <col min="5887" max="5887" width="8.33203125" style="356" customWidth="1"/>
    <col min="5888" max="5888" width="46.109375" style="356" customWidth="1"/>
    <col min="5889" max="5889" width="11" style="356" customWidth="1"/>
    <col min="5890" max="5890" width="12.5546875" style="356" customWidth="1"/>
    <col min="5891" max="5891" width="10.88671875" style="356" customWidth="1"/>
    <col min="5892" max="5892" width="16.109375" style="356" customWidth="1"/>
    <col min="5893" max="5893" width="0" style="356" hidden="1" customWidth="1"/>
    <col min="5894" max="5894" width="15.44140625" style="356" customWidth="1"/>
    <col min="5895" max="5895" width="12.88671875" style="356" bestFit="1" customWidth="1"/>
    <col min="5896" max="5896" width="8.88671875" style="356"/>
    <col min="5897" max="5897" width="12.88671875" style="356" bestFit="1" customWidth="1"/>
    <col min="5898" max="6141" width="8.88671875" style="356"/>
    <col min="6142" max="6142" width="3.6640625" style="356" bestFit="1" customWidth="1"/>
    <col min="6143" max="6143" width="8.33203125" style="356" customWidth="1"/>
    <col min="6144" max="6144" width="46.109375" style="356" customWidth="1"/>
    <col min="6145" max="6145" width="11" style="356" customWidth="1"/>
    <col min="6146" max="6146" width="12.5546875" style="356" customWidth="1"/>
    <col min="6147" max="6147" width="10.88671875" style="356" customWidth="1"/>
    <col min="6148" max="6148" width="16.109375" style="356" customWidth="1"/>
    <col min="6149" max="6149" width="0" style="356" hidden="1" customWidth="1"/>
    <col min="6150" max="6150" width="15.44140625" style="356" customWidth="1"/>
    <col min="6151" max="6151" width="12.88671875" style="356" bestFit="1" customWidth="1"/>
    <col min="6152" max="6152" width="8.88671875" style="356"/>
    <col min="6153" max="6153" width="12.88671875" style="356" bestFit="1" customWidth="1"/>
    <col min="6154" max="6397" width="8.88671875" style="356"/>
    <col min="6398" max="6398" width="3.6640625" style="356" bestFit="1" customWidth="1"/>
    <col min="6399" max="6399" width="8.33203125" style="356" customWidth="1"/>
    <col min="6400" max="6400" width="46.109375" style="356" customWidth="1"/>
    <col min="6401" max="6401" width="11" style="356" customWidth="1"/>
    <col min="6402" max="6402" width="12.5546875" style="356" customWidth="1"/>
    <col min="6403" max="6403" width="10.88671875" style="356" customWidth="1"/>
    <col min="6404" max="6404" width="16.109375" style="356" customWidth="1"/>
    <col min="6405" max="6405" width="0" style="356" hidden="1" customWidth="1"/>
    <col min="6406" max="6406" width="15.44140625" style="356" customWidth="1"/>
    <col min="6407" max="6407" width="12.88671875" style="356" bestFit="1" customWidth="1"/>
    <col min="6408" max="6408" width="8.88671875" style="356"/>
    <col min="6409" max="6409" width="12.88671875" style="356" bestFit="1" customWidth="1"/>
    <col min="6410" max="6653" width="8.88671875" style="356"/>
    <col min="6654" max="6654" width="3.6640625" style="356" bestFit="1" customWidth="1"/>
    <col min="6655" max="6655" width="8.33203125" style="356" customWidth="1"/>
    <col min="6656" max="6656" width="46.109375" style="356" customWidth="1"/>
    <col min="6657" max="6657" width="11" style="356" customWidth="1"/>
    <col min="6658" max="6658" width="12.5546875" style="356" customWidth="1"/>
    <col min="6659" max="6659" width="10.88671875" style="356" customWidth="1"/>
    <col min="6660" max="6660" width="16.109375" style="356" customWidth="1"/>
    <col min="6661" max="6661" width="0" style="356" hidden="1" customWidth="1"/>
    <col min="6662" max="6662" width="15.44140625" style="356" customWidth="1"/>
    <col min="6663" max="6663" width="12.88671875" style="356" bestFit="1" customWidth="1"/>
    <col min="6664" max="6664" width="8.88671875" style="356"/>
    <col min="6665" max="6665" width="12.88671875" style="356" bestFit="1" customWidth="1"/>
    <col min="6666" max="6909" width="8.88671875" style="356"/>
    <col min="6910" max="6910" width="3.6640625" style="356" bestFit="1" customWidth="1"/>
    <col min="6911" max="6911" width="8.33203125" style="356" customWidth="1"/>
    <col min="6912" max="6912" width="46.109375" style="356" customWidth="1"/>
    <col min="6913" max="6913" width="11" style="356" customWidth="1"/>
    <col min="6914" max="6914" width="12.5546875" style="356" customWidth="1"/>
    <col min="6915" max="6915" width="10.88671875" style="356" customWidth="1"/>
    <col min="6916" max="6916" width="16.109375" style="356" customWidth="1"/>
    <col min="6917" max="6917" width="0" style="356" hidden="1" customWidth="1"/>
    <col min="6918" max="6918" width="15.44140625" style="356" customWidth="1"/>
    <col min="6919" max="6919" width="12.88671875" style="356" bestFit="1" customWidth="1"/>
    <col min="6920" max="6920" width="8.88671875" style="356"/>
    <col min="6921" max="6921" width="12.88671875" style="356" bestFit="1" customWidth="1"/>
    <col min="6922" max="7165" width="8.88671875" style="356"/>
    <col min="7166" max="7166" width="3.6640625" style="356" bestFit="1" customWidth="1"/>
    <col min="7167" max="7167" width="8.33203125" style="356" customWidth="1"/>
    <col min="7168" max="7168" width="46.109375" style="356" customWidth="1"/>
    <col min="7169" max="7169" width="11" style="356" customWidth="1"/>
    <col min="7170" max="7170" width="12.5546875" style="356" customWidth="1"/>
    <col min="7171" max="7171" width="10.88671875" style="356" customWidth="1"/>
    <col min="7172" max="7172" width="16.109375" style="356" customWidth="1"/>
    <col min="7173" max="7173" width="0" style="356" hidden="1" customWidth="1"/>
    <col min="7174" max="7174" width="15.44140625" style="356" customWidth="1"/>
    <col min="7175" max="7175" width="12.88671875" style="356" bestFit="1" customWidth="1"/>
    <col min="7176" max="7176" width="8.88671875" style="356"/>
    <col min="7177" max="7177" width="12.88671875" style="356" bestFit="1" customWidth="1"/>
    <col min="7178" max="7421" width="8.88671875" style="356"/>
    <col min="7422" max="7422" width="3.6640625" style="356" bestFit="1" customWidth="1"/>
    <col min="7423" max="7423" width="8.33203125" style="356" customWidth="1"/>
    <col min="7424" max="7424" width="46.109375" style="356" customWidth="1"/>
    <col min="7425" max="7425" width="11" style="356" customWidth="1"/>
    <col min="7426" max="7426" width="12.5546875" style="356" customWidth="1"/>
    <col min="7427" max="7427" width="10.88671875" style="356" customWidth="1"/>
    <col min="7428" max="7428" width="16.109375" style="356" customWidth="1"/>
    <col min="7429" max="7429" width="0" style="356" hidden="1" customWidth="1"/>
    <col min="7430" max="7430" width="15.44140625" style="356" customWidth="1"/>
    <col min="7431" max="7431" width="12.88671875" style="356" bestFit="1" customWidth="1"/>
    <col min="7432" max="7432" width="8.88671875" style="356"/>
    <col min="7433" max="7433" width="12.88671875" style="356" bestFit="1" customWidth="1"/>
    <col min="7434" max="7677" width="8.88671875" style="356"/>
    <col min="7678" max="7678" width="3.6640625" style="356" bestFit="1" customWidth="1"/>
    <col min="7679" max="7679" width="8.33203125" style="356" customWidth="1"/>
    <col min="7680" max="7680" width="46.109375" style="356" customWidth="1"/>
    <col min="7681" max="7681" width="11" style="356" customWidth="1"/>
    <col min="7682" max="7682" width="12.5546875" style="356" customWidth="1"/>
    <col min="7683" max="7683" width="10.88671875" style="356" customWidth="1"/>
    <col min="7684" max="7684" width="16.109375" style="356" customWidth="1"/>
    <col min="7685" max="7685" width="0" style="356" hidden="1" customWidth="1"/>
    <col min="7686" max="7686" width="15.44140625" style="356" customWidth="1"/>
    <col min="7687" max="7687" width="12.88671875" style="356" bestFit="1" customWidth="1"/>
    <col min="7688" max="7688" width="8.88671875" style="356"/>
    <col min="7689" max="7689" width="12.88671875" style="356" bestFit="1" customWidth="1"/>
    <col min="7690" max="7933" width="8.88671875" style="356"/>
    <col min="7934" max="7934" width="3.6640625" style="356" bestFit="1" customWidth="1"/>
    <col min="7935" max="7935" width="8.33203125" style="356" customWidth="1"/>
    <col min="7936" max="7936" width="46.109375" style="356" customWidth="1"/>
    <col min="7937" max="7937" width="11" style="356" customWidth="1"/>
    <col min="7938" max="7938" width="12.5546875" style="356" customWidth="1"/>
    <col min="7939" max="7939" width="10.88671875" style="356" customWidth="1"/>
    <col min="7940" max="7940" width="16.109375" style="356" customWidth="1"/>
    <col min="7941" max="7941" width="0" style="356" hidden="1" customWidth="1"/>
    <col min="7942" max="7942" width="15.44140625" style="356" customWidth="1"/>
    <col min="7943" max="7943" width="12.88671875" style="356" bestFit="1" customWidth="1"/>
    <col min="7944" max="7944" width="8.88671875" style="356"/>
    <col min="7945" max="7945" width="12.88671875" style="356" bestFit="1" customWidth="1"/>
    <col min="7946" max="8189" width="8.88671875" style="356"/>
    <col min="8190" max="8190" width="3.6640625" style="356" bestFit="1" customWidth="1"/>
    <col min="8191" max="8191" width="8.33203125" style="356" customWidth="1"/>
    <col min="8192" max="8192" width="46.109375" style="356" customWidth="1"/>
    <col min="8193" max="8193" width="11" style="356" customWidth="1"/>
    <col min="8194" max="8194" width="12.5546875" style="356" customWidth="1"/>
    <col min="8195" max="8195" width="10.88671875" style="356" customWidth="1"/>
    <col min="8196" max="8196" width="16.109375" style="356" customWidth="1"/>
    <col min="8197" max="8197" width="0" style="356" hidden="1" customWidth="1"/>
    <col min="8198" max="8198" width="15.44140625" style="356" customWidth="1"/>
    <col min="8199" max="8199" width="12.88671875" style="356" bestFit="1" customWidth="1"/>
    <col min="8200" max="8200" width="8.88671875" style="356"/>
    <col min="8201" max="8201" width="12.88671875" style="356" bestFit="1" customWidth="1"/>
    <col min="8202" max="8445" width="8.88671875" style="356"/>
    <col min="8446" max="8446" width="3.6640625" style="356" bestFit="1" customWidth="1"/>
    <col min="8447" max="8447" width="8.33203125" style="356" customWidth="1"/>
    <col min="8448" max="8448" width="46.109375" style="356" customWidth="1"/>
    <col min="8449" max="8449" width="11" style="356" customWidth="1"/>
    <col min="8450" max="8450" width="12.5546875" style="356" customWidth="1"/>
    <col min="8451" max="8451" width="10.88671875" style="356" customWidth="1"/>
    <col min="8452" max="8452" width="16.109375" style="356" customWidth="1"/>
    <col min="8453" max="8453" width="0" style="356" hidden="1" customWidth="1"/>
    <col min="8454" max="8454" width="15.44140625" style="356" customWidth="1"/>
    <col min="8455" max="8455" width="12.88671875" style="356" bestFit="1" customWidth="1"/>
    <col min="8456" max="8456" width="8.88671875" style="356"/>
    <col min="8457" max="8457" width="12.88671875" style="356" bestFit="1" customWidth="1"/>
    <col min="8458" max="8701" width="8.88671875" style="356"/>
    <col min="8702" max="8702" width="3.6640625" style="356" bestFit="1" customWidth="1"/>
    <col min="8703" max="8703" width="8.33203125" style="356" customWidth="1"/>
    <col min="8704" max="8704" width="46.109375" style="356" customWidth="1"/>
    <col min="8705" max="8705" width="11" style="356" customWidth="1"/>
    <col min="8706" max="8706" width="12.5546875" style="356" customWidth="1"/>
    <col min="8707" max="8707" width="10.88671875" style="356" customWidth="1"/>
    <col min="8708" max="8708" width="16.109375" style="356" customWidth="1"/>
    <col min="8709" max="8709" width="0" style="356" hidden="1" customWidth="1"/>
    <col min="8710" max="8710" width="15.44140625" style="356" customWidth="1"/>
    <col min="8711" max="8711" width="12.88671875" style="356" bestFit="1" customWidth="1"/>
    <col min="8712" max="8712" width="8.88671875" style="356"/>
    <col min="8713" max="8713" width="12.88671875" style="356" bestFit="1" customWidth="1"/>
    <col min="8714" max="8957" width="8.88671875" style="356"/>
    <col min="8958" max="8958" width="3.6640625" style="356" bestFit="1" customWidth="1"/>
    <col min="8959" max="8959" width="8.33203125" style="356" customWidth="1"/>
    <col min="8960" max="8960" width="46.109375" style="356" customWidth="1"/>
    <col min="8961" max="8961" width="11" style="356" customWidth="1"/>
    <col min="8962" max="8962" width="12.5546875" style="356" customWidth="1"/>
    <col min="8963" max="8963" width="10.88671875" style="356" customWidth="1"/>
    <col min="8964" max="8964" width="16.109375" style="356" customWidth="1"/>
    <col min="8965" max="8965" width="0" style="356" hidden="1" customWidth="1"/>
    <col min="8966" max="8966" width="15.44140625" style="356" customWidth="1"/>
    <col min="8967" max="8967" width="12.88671875" style="356" bestFit="1" customWidth="1"/>
    <col min="8968" max="8968" width="8.88671875" style="356"/>
    <col min="8969" max="8969" width="12.88671875" style="356" bestFit="1" customWidth="1"/>
    <col min="8970" max="9213" width="8.88671875" style="356"/>
    <col min="9214" max="9214" width="3.6640625" style="356" bestFit="1" customWidth="1"/>
    <col min="9215" max="9215" width="8.33203125" style="356" customWidth="1"/>
    <col min="9216" max="9216" width="46.109375" style="356" customWidth="1"/>
    <col min="9217" max="9217" width="11" style="356" customWidth="1"/>
    <col min="9218" max="9218" width="12.5546875" style="356" customWidth="1"/>
    <col min="9219" max="9219" width="10.88671875" style="356" customWidth="1"/>
    <col min="9220" max="9220" width="16.109375" style="356" customWidth="1"/>
    <col min="9221" max="9221" width="0" style="356" hidden="1" customWidth="1"/>
    <col min="9222" max="9222" width="15.44140625" style="356" customWidth="1"/>
    <col min="9223" max="9223" width="12.88671875" style="356" bestFit="1" customWidth="1"/>
    <col min="9224" max="9224" width="8.88671875" style="356"/>
    <col min="9225" max="9225" width="12.88671875" style="356" bestFit="1" customWidth="1"/>
    <col min="9226" max="9469" width="8.88671875" style="356"/>
    <col min="9470" max="9470" width="3.6640625" style="356" bestFit="1" customWidth="1"/>
    <col min="9471" max="9471" width="8.33203125" style="356" customWidth="1"/>
    <col min="9472" max="9472" width="46.109375" style="356" customWidth="1"/>
    <col min="9473" max="9473" width="11" style="356" customWidth="1"/>
    <col min="9474" max="9474" width="12.5546875" style="356" customWidth="1"/>
    <col min="9475" max="9475" width="10.88671875" style="356" customWidth="1"/>
    <col min="9476" max="9476" width="16.109375" style="356" customWidth="1"/>
    <col min="9477" max="9477" width="0" style="356" hidden="1" customWidth="1"/>
    <col min="9478" max="9478" width="15.44140625" style="356" customWidth="1"/>
    <col min="9479" max="9479" width="12.88671875" style="356" bestFit="1" customWidth="1"/>
    <col min="9480" max="9480" width="8.88671875" style="356"/>
    <col min="9481" max="9481" width="12.88671875" style="356" bestFit="1" customWidth="1"/>
    <col min="9482" max="9725" width="8.88671875" style="356"/>
    <col min="9726" max="9726" width="3.6640625" style="356" bestFit="1" customWidth="1"/>
    <col min="9727" max="9727" width="8.33203125" style="356" customWidth="1"/>
    <col min="9728" max="9728" width="46.109375" style="356" customWidth="1"/>
    <col min="9729" max="9729" width="11" style="356" customWidth="1"/>
    <col min="9730" max="9730" width="12.5546875" style="356" customWidth="1"/>
    <col min="9731" max="9731" width="10.88671875" style="356" customWidth="1"/>
    <col min="9732" max="9732" width="16.109375" style="356" customWidth="1"/>
    <col min="9733" max="9733" width="0" style="356" hidden="1" customWidth="1"/>
    <col min="9734" max="9734" width="15.44140625" style="356" customWidth="1"/>
    <col min="9735" max="9735" width="12.88671875" style="356" bestFit="1" customWidth="1"/>
    <col min="9736" max="9736" width="8.88671875" style="356"/>
    <col min="9737" max="9737" width="12.88671875" style="356" bestFit="1" customWidth="1"/>
    <col min="9738" max="9981" width="8.88671875" style="356"/>
    <col min="9982" max="9982" width="3.6640625" style="356" bestFit="1" customWidth="1"/>
    <col min="9983" max="9983" width="8.33203125" style="356" customWidth="1"/>
    <col min="9984" max="9984" width="46.109375" style="356" customWidth="1"/>
    <col min="9985" max="9985" width="11" style="356" customWidth="1"/>
    <col min="9986" max="9986" width="12.5546875" style="356" customWidth="1"/>
    <col min="9987" max="9987" width="10.88671875" style="356" customWidth="1"/>
    <col min="9988" max="9988" width="16.109375" style="356" customWidth="1"/>
    <col min="9989" max="9989" width="0" style="356" hidden="1" customWidth="1"/>
    <col min="9990" max="9990" width="15.44140625" style="356" customWidth="1"/>
    <col min="9991" max="9991" width="12.88671875" style="356" bestFit="1" customWidth="1"/>
    <col min="9992" max="9992" width="8.88671875" style="356"/>
    <col min="9993" max="9993" width="12.88671875" style="356" bestFit="1" customWidth="1"/>
    <col min="9994" max="10237" width="8.88671875" style="356"/>
    <col min="10238" max="10238" width="3.6640625" style="356" bestFit="1" customWidth="1"/>
    <col min="10239" max="10239" width="8.33203125" style="356" customWidth="1"/>
    <col min="10240" max="10240" width="46.109375" style="356" customWidth="1"/>
    <col min="10241" max="10241" width="11" style="356" customWidth="1"/>
    <col min="10242" max="10242" width="12.5546875" style="356" customWidth="1"/>
    <col min="10243" max="10243" width="10.88671875" style="356" customWidth="1"/>
    <col min="10244" max="10244" width="16.109375" style="356" customWidth="1"/>
    <col min="10245" max="10245" width="0" style="356" hidden="1" customWidth="1"/>
    <col min="10246" max="10246" width="15.44140625" style="356" customWidth="1"/>
    <col min="10247" max="10247" width="12.88671875" style="356" bestFit="1" customWidth="1"/>
    <col min="10248" max="10248" width="8.88671875" style="356"/>
    <col min="10249" max="10249" width="12.88671875" style="356" bestFit="1" customWidth="1"/>
    <col min="10250" max="10493" width="8.88671875" style="356"/>
    <col min="10494" max="10494" width="3.6640625" style="356" bestFit="1" customWidth="1"/>
    <col min="10495" max="10495" width="8.33203125" style="356" customWidth="1"/>
    <col min="10496" max="10496" width="46.109375" style="356" customWidth="1"/>
    <col min="10497" max="10497" width="11" style="356" customWidth="1"/>
    <col min="10498" max="10498" width="12.5546875" style="356" customWidth="1"/>
    <col min="10499" max="10499" width="10.88671875" style="356" customWidth="1"/>
    <col min="10500" max="10500" width="16.109375" style="356" customWidth="1"/>
    <col min="10501" max="10501" width="0" style="356" hidden="1" customWidth="1"/>
    <col min="10502" max="10502" width="15.44140625" style="356" customWidth="1"/>
    <col min="10503" max="10503" width="12.88671875" style="356" bestFit="1" customWidth="1"/>
    <col min="10504" max="10504" width="8.88671875" style="356"/>
    <col min="10505" max="10505" width="12.88671875" style="356" bestFit="1" customWidth="1"/>
    <col min="10506" max="10749" width="8.88671875" style="356"/>
    <col min="10750" max="10750" width="3.6640625" style="356" bestFit="1" customWidth="1"/>
    <col min="10751" max="10751" width="8.33203125" style="356" customWidth="1"/>
    <col min="10752" max="10752" width="46.109375" style="356" customWidth="1"/>
    <col min="10753" max="10753" width="11" style="356" customWidth="1"/>
    <col min="10754" max="10754" width="12.5546875" style="356" customWidth="1"/>
    <col min="10755" max="10755" width="10.88671875" style="356" customWidth="1"/>
    <col min="10756" max="10756" width="16.109375" style="356" customWidth="1"/>
    <col min="10757" max="10757" width="0" style="356" hidden="1" customWidth="1"/>
    <col min="10758" max="10758" width="15.44140625" style="356" customWidth="1"/>
    <col min="10759" max="10759" width="12.88671875" style="356" bestFit="1" customWidth="1"/>
    <col min="10760" max="10760" width="8.88671875" style="356"/>
    <col min="10761" max="10761" width="12.88671875" style="356" bestFit="1" customWidth="1"/>
    <col min="10762" max="11005" width="8.88671875" style="356"/>
    <col min="11006" max="11006" width="3.6640625" style="356" bestFit="1" customWidth="1"/>
    <col min="11007" max="11007" width="8.33203125" style="356" customWidth="1"/>
    <col min="11008" max="11008" width="46.109375" style="356" customWidth="1"/>
    <col min="11009" max="11009" width="11" style="356" customWidth="1"/>
    <col min="11010" max="11010" width="12.5546875" style="356" customWidth="1"/>
    <col min="11011" max="11011" width="10.88671875" style="356" customWidth="1"/>
    <col min="11012" max="11012" width="16.109375" style="356" customWidth="1"/>
    <col min="11013" max="11013" width="0" style="356" hidden="1" customWidth="1"/>
    <col min="11014" max="11014" width="15.44140625" style="356" customWidth="1"/>
    <col min="11015" max="11015" width="12.88671875" style="356" bestFit="1" customWidth="1"/>
    <col min="11016" max="11016" width="8.88671875" style="356"/>
    <col min="11017" max="11017" width="12.88671875" style="356" bestFit="1" customWidth="1"/>
    <col min="11018" max="11261" width="8.88671875" style="356"/>
    <col min="11262" max="11262" width="3.6640625" style="356" bestFit="1" customWidth="1"/>
    <col min="11263" max="11263" width="8.33203125" style="356" customWidth="1"/>
    <col min="11264" max="11264" width="46.109375" style="356" customWidth="1"/>
    <col min="11265" max="11265" width="11" style="356" customWidth="1"/>
    <col min="11266" max="11266" width="12.5546875" style="356" customWidth="1"/>
    <col min="11267" max="11267" width="10.88671875" style="356" customWidth="1"/>
    <col min="11268" max="11268" width="16.109375" style="356" customWidth="1"/>
    <col min="11269" max="11269" width="0" style="356" hidden="1" customWidth="1"/>
    <col min="11270" max="11270" width="15.44140625" style="356" customWidth="1"/>
    <col min="11271" max="11271" width="12.88671875" style="356" bestFit="1" customWidth="1"/>
    <col min="11272" max="11272" width="8.88671875" style="356"/>
    <col min="11273" max="11273" width="12.88671875" style="356" bestFit="1" customWidth="1"/>
    <col min="11274" max="11517" width="8.88671875" style="356"/>
    <col min="11518" max="11518" width="3.6640625" style="356" bestFit="1" customWidth="1"/>
    <col min="11519" max="11519" width="8.33203125" style="356" customWidth="1"/>
    <col min="11520" max="11520" width="46.109375" style="356" customWidth="1"/>
    <col min="11521" max="11521" width="11" style="356" customWidth="1"/>
    <col min="11522" max="11522" width="12.5546875" style="356" customWidth="1"/>
    <col min="11523" max="11523" width="10.88671875" style="356" customWidth="1"/>
    <col min="11524" max="11524" width="16.109375" style="356" customWidth="1"/>
    <col min="11525" max="11525" width="0" style="356" hidden="1" customWidth="1"/>
    <col min="11526" max="11526" width="15.44140625" style="356" customWidth="1"/>
    <col min="11527" max="11527" width="12.88671875" style="356" bestFit="1" customWidth="1"/>
    <col min="11528" max="11528" width="8.88671875" style="356"/>
    <col min="11529" max="11529" width="12.88671875" style="356" bestFit="1" customWidth="1"/>
    <col min="11530" max="11773" width="8.88671875" style="356"/>
    <col min="11774" max="11774" width="3.6640625" style="356" bestFit="1" customWidth="1"/>
    <col min="11775" max="11775" width="8.33203125" style="356" customWidth="1"/>
    <col min="11776" max="11776" width="46.109375" style="356" customWidth="1"/>
    <col min="11777" max="11777" width="11" style="356" customWidth="1"/>
    <col min="11778" max="11778" width="12.5546875" style="356" customWidth="1"/>
    <col min="11779" max="11779" width="10.88671875" style="356" customWidth="1"/>
    <col min="11780" max="11780" width="16.109375" style="356" customWidth="1"/>
    <col min="11781" max="11781" width="0" style="356" hidden="1" customWidth="1"/>
    <col min="11782" max="11782" width="15.44140625" style="356" customWidth="1"/>
    <col min="11783" max="11783" width="12.88671875" style="356" bestFit="1" customWidth="1"/>
    <col min="11784" max="11784" width="8.88671875" style="356"/>
    <col min="11785" max="11785" width="12.88671875" style="356" bestFit="1" customWidth="1"/>
    <col min="11786" max="12029" width="8.88671875" style="356"/>
    <col min="12030" max="12030" width="3.6640625" style="356" bestFit="1" customWidth="1"/>
    <col min="12031" max="12031" width="8.33203125" style="356" customWidth="1"/>
    <col min="12032" max="12032" width="46.109375" style="356" customWidth="1"/>
    <col min="12033" max="12033" width="11" style="356" customWidth="1"/>
    <col min="12034" max="12034" width="12.5546875" style="356" customWidth="1"/>
    <col min="12035" max="12035" width="10.88671875" style="356" customWidth="1"/>
    <col min="12036" max="12036" width="16.109375" style="356" customWidth="1"/>
    <col min="12037" max="12037" width="0" style="356" hidden="1" customWidth="1"/>
    <col min="12038" max="12038" width="15.44140625" style="356" customWidth="1"/>
    <col min="12039" max="12039" width="12.88671875" style="356" bestFit="1" customWidth="1"/>
    <col min="12040" max="12040" width="8.88671875" style="356"/>
    <col min="12041" max="12041" width="12.88671875" style="356" bestFit="1" customWidth="1"/>
    <col min="12042" max="12285" width="8.88671875" style="356"/>
    <col min="12286" max="12286" width="3.6640625" style="356" bestFit="1" customWidth="1"/>
    <col min="12287" max="12287" width="8.33203125" style="356" customWidth="1"/>
    <col min="12288" max="12288" width="46.109375" style="356" customWidth="1"/>
    <col min="12289" max="12289" width="11" style="356" customWidth="1"/>
    <col min="12290" max="12290" width="12.5546875" style="356" customWidth="1"/>
    <col min="12291" max="12291" width="10.88671875" style="356" customWidth="1"/>
    <col min="12292" max="12292" width="16.109375" style="356" customWidth="1"/>
    <col min="12293" max="12293" width="0" style="356" hidden="1" customWidth="1"/>
    <col min="12294" max="12294" width="15.44140625" style="356" customWidth="1"/>
    <col min="12295" max="12295" width="12.88671875" style="356" bestFit="1" customWidth="1"/>
    <col min="12296" max="12296" width="8.88671875" style="356"/>
    <col min="12297" max="12297" width="12.88671875" style="356" bestFit="1" customWidth="1"/>
    <col min="12298" max="12541" width="8.88671875" style="356"/>
    <col min="12542" max="12542" width="3.6640625" style="356" bestFit="1" customWidth="1"/>
    <col min="12543" max="12543" width="8.33203125" style="356" customWidth="1"/>
    <col min="12544" max="12544" width="46.109375" style="356" customWidth="1"/>
    <col min="12545" max="12545" width="11" style="356" customWidth="1"/>
    <col min="12546" max="12546" width="12.5546875" style="356" customWidth="1"/>
    <col min="12547" max="12547" width="10.88671875" style="356" customWidth="1"/>
    <col min="12548" max="12548" width="16.109375" style="356" customWidth="1"/>
    <col min="12549" max="12549" width="0" style="356" hidden="1" customWidth="1"/>
    <col min="12550" max="12550" width="15.44140625" style="356" customWidth="1"/>
    <col min="12551" max="12551" width="12.88671875" style="356" bestFit="1" customWidth="1"/>
    <col min="12552" max="12552" width="8.88671875" style="356"/>
    <col min="12553" max="12553" width="12.88671875" style="356" bestFit="1" customWidth="1"/>
    <col min="12554" max="12797" width="8.88671875" style="356"/>
    <col min="12798" max="12798" width="3.6640625" style="356" bestFit="1" customWidth="1"/>
    <col min="12799" max="12799" width="8.33203125" style="356" customWidth="1"/>
    <col min="12800" max="12800" width="46.109375" style="356" customWidth="1"/>
    <col min="12801" max="12801" width="11" style="356" customWidth="1"/>
    <col min="12802" max="12802" width="12.5546875" style="356" customWidth="1"/>
    <col min="12803" max="12803" width="10.88671875" style="356" customWidth="1"/>
    <col min="12804" max="12804" width="16.109375" style="356" customWidth="1"/>
    <col min="12805" max="12805" width="0" style="356" hidden="1" customWidth="1"/>
    <col min="12806" max="12806" width="15.44140625" style="356" customWidth="1"/>
    <col min="12807" max="12807" width="12.88671875" style="356" bestFit="1" customWidth="1"/>
    <col min="12808" max="12808" width="8.88671875" style="356"/>
    <col min="12809" max="12809" width="12.88671875" style="356" bestFit="1" customWidth="1"/>
    <col min="12810" max="13053" width="8.88671875" style="356"/>
    <col min="13054" max="13054" width="3.6640625" style="356" bestFit="1" customWidth="1"/>
    <col min="13055" max="13055" width="8.33203125" style="356" customWidth="1"/>
    <col min="13056" max="13056" width="46.109375" style="356" customWidth="1"/>
    <col min="13057" max="13057" width="11" style="356" customWidth="1"/>
    <col min="13058" max="13058" width="12.5546875" style="356" customWidth="1"/>
    <col min="13059" max="13059" width="10.88671875" style="356" customWidth="1"/>
    <col min="13060" max="13060" width="16.109375" style="356" customWidth="1"/>
    <col min="13061" max="13061" width="0" style="356" hidden="1" customWidth="1"/>
    <col min="13062" max="13062" width="15.44140625" style="356" customWidth="1"/>
    <col min="13063" max="13063" width="12.88671875" style="356" bestFit="1" customWidth="1"/>
    <col min="13064" max="13064" width="8.88671875" style="356"/>
    <col min="13065" max="13065" width="12.88671875" style="356" bestFit="1" customWidth="1"/>
    <col min="13066" max="13309" width="8.88671875" style="356"/>
    <col min="13310" max="13310" width="3.6640625" style="356" bestFit="1" customWidth="1"/>
    <col min="13311" max="13311" width="8.33203125" style="356" customWidth="1"/>
    <col min="13312" max="13312" width="46.109375" style="356" customWidth="1"/>
    <col min="13313" max="13313" width="11" style="356" customWidth="1"/>
    <col min="13314" max="13314" width="12.5546875" style="356" customWidth="1"/>
    <col min="13315" max="13315" width="10.88671875" style="356" customWidth="1"/>
    <col min="13316" max="13316" width="16.109375" style="356" customWidth="1"/>
    <col min="13317" max="13317" width="0" style="356" hidden="1" customWidth="1"/>
    <col min="13318" max="13318" width="15.44140625" style="356" customWidth="1"/>
    <col min="13319" max="13319" width="12.88671875" style="356" bestFit="1" customWidth="1"/>
    <col min="13320" max="13320" width="8.88671875" style="356"/>
    <col min="13321" max="13321" width="12.88671875" style="356" bestFit="1" customWidth="1"/>
    <col min="13322" max="13565" width="8.88671875" style="356"/>
    <col min="13566" max="13566" width="3.6640625" style="356" bestFit="1" customWidth="1"/>
    <col min="13567" max="13567" width="8.33203125" style="356" customWidth="1"/>
    <col min="13568" max="13568" width="46.109375" style="356" customWidth="1"/>
    <col min="13569" max="13569" width="11" style="356" customWidth="1"/>
    <col min="13570" max="13570" width="12.5546875" style="356" customWidth="1"/>
    <col min="13571" max="13571" width="10.88671875" style="356" customWidth="1"/>
    <col min="13572" max="13572" width="16.109375" style="356" customWidth="1"/>
    <col min="13573" max="13573" width="0" style="356" hidden="1" customWidth="1"/>
    <col min="13574" max="13574" width="15.44140625" style="356" customWidth="1"/>
    <col min="13575" max="13575" width="12.88671875" style="356" bestFit="1" customWidth="1"/>
    <col min="13576" max="13576" width="8.88671875" style="356"/>
    <col min="13577" max="13577" width="12.88671875" style="356" bestFit="1" customWidth="1"/>
    <col min="13578" max="13821" width="8.88671875" style="356"/>
    <col min="13822" max="13822" width="3.6640625" style="356" bestFit="1" customWidth="1"/>
    <col min="13823" max="13823" width="8.33203125" style="356" customWidth="1"/>
    <col min="13824" max="13824" width="46.109375" style="356" customWidth="1"/>
    <col min="13825" max="13825" width="11" style="356" customWidth="1"/>
    <col min="13826" max="13826" width="12.5546875" style="356" customWidth="1"/>
    <col min="13827" max="13827" width="10.88671875" style="356" customWidth="1"/>
    <col min="13828" max="13828" width="16.109375" style="356" customWidth="1"/>
    <col min="13829" max="13829" width="0" style="356" hidden="1" customWidth="1"/>
    <col min="13830" max="13830" width="15.44140625" style="356" customWidth="1"/>
    <col min="13831" max="13831" width="12.88671875" style="356" bestFit="1" customWidth="1"/>
    <col min="13832" max="13832" width="8.88671875" style="356"/>
    <col min="13833" max="13833" width="12.88671875" style="356" bestFit="1" customWidth="1"/>
    <col min="13834" max="14077" width="8.88671875" style="356"/>
    <col min="14078" max="14078" width="3.6640625" style="356" bestFit="1" customWidth="1"/>
    <col min="14079" max="14079" width="8.33203125" style="356" customWidth="1"/>
    <col min="14080" max="14080" width="46.109375" style="356" customWidth="1"/>
    <col min="14081" max="14081" width="11" style="356" customWidth="1"/>
    <col min="14082" max="14082" width="12.5546875" style="356" customWidth="1"/>
    <col min="14083" max="14083" width="10.88671875" style="356" customWidth="1"/>
    <col min="14084" max="14084" width="16.109375" style="356" customWidth="1"/>
    <col min="14085" max="14085" width="0" style="356" hidden="1" customWidth="1"/>
    <col min="14086" max="14086" width="15.44140625" style="356" customWidth="1"/>
    <col min="14087" max="14087" width="12.88671875" style="356" bestFit="1" customWidth="1"/>
    <col min="14088" max="14088" width="8.88671875" style="356"/>
    <col min="14089" max="14089" width="12.88671875" style="356" bestFit="1" customWidth="1"/>
    <col min="14090" max="14333" width="8.88671875" style="356"/>
    <col min="14334" max="14334" width="3.6640625" style="356" bestFit="1" customWidth="1"/>
    <col min="14335" max="14335" width="8.33203125" style="356" customWidth="1"/>
    <col min="14336" max="14336" width="46.109375" style="356" customWidth="1"/>
    <col min="14337" max="14337" width="11" style="356" customWidth="1"/>
    <col min="14338" max="14338" width="12.5546875" style="356" customWidth="1"/>
    <col min="14339" max="14339" width="10.88671875" style="356" customWidth="1"/>
    <col min="14340" max="14340" width="16.109375" style="356" customWidth="1"/>
    <col min="14341" max="14341" width="0" style="356" hidden="1" customWidth="1"/>
    <col min="14342" max="14342" width="15.44140625" style="356" customWidth="1"/>
    <col min="14343" max="14343" width="12.88671875" style="356" bestFit="1" customWidth="1"/>
    <col min="14344" max="14344" width="8.88671875" style="356"/>
    <col min="14345" max="14345" width="12.88671875" style="356" bestFit="1" customWidth="1"/>
    <col min="14346" max="14589" width="8.88671875" style="356"/>
    <col min="14590" max="14590" width="3.6640625" style="356" bestFit="1" customWidth="1"/>
    <col min="14591" max="14591" width="8.33203125" style="356" customWidth="1"/>
    <col min="14592" max="14592" width="46.109375" style="356" customWidth="1"/>
    <col min="14593" max="14593" width="11" style="356" customWidth="1"/>
    <col min="14594" max="14594" width="12.5546875" style="356" customWidth="1"/>
    <col min="14595" max="14595" width="10.88671875" style="356" customWidth="1"/>
    <col min="14596" max="14596" width="16.109375" style="356" customWidth="1"/>
    <col min="14597" max="14597" width="0" style="356" hidden="1" customWidth="1"/>
    <col min="14598" max="14598" width="15.44140625" style="356" customWidth="1"/>
    <col min="14599" max="14599" width="12.88671875" style="356" bestFit="1" customWidth="1"/>
    <col min="14600" max="14600" width="8.88671875" style="356"/>
    <col min="14601" max="14601" width="12.88671875" style="356" bestFit="1" customWidth="1"/>
    <col min="14602" max="14845" width="8.88671875" style="356"/>
    <col min="14846" max="14846" width="3.6640625" style="356" bestFit="1" customWidth="1"/>
    <col min="14847" max="14847" width="8.33203125" style="356" customWidth="1"/>
    <col min="14848" max="14848" width="46.109375" style="356" customWidth="1"/>
    <col min="14849" max="14849" width="11" style="356" customWidth="1"/>
    <col min="14850" max="14850" width="12.5546875" style="356" customWidth="1"/>
    <col min="14851" max="14851" width="10.88671875" style="356" customWidth="1"/>
    <col min="14852" max="14852" width="16.109375" style="356" customWidth="1"/>
    <col min="14853" max="14853" width="0" style="356" hidden="1" customWidth="1"/>
    <col min="14854" max="14854" width="15.44140625" style="356" customWidth="1"/>
    <col min="14855" max="14855" width="12.88671875" style="356" bestFit="1" customWidth="1"/>
    <col min="14856" max="14856" width="8.88671875" style="356"/>
    <col min="14857" max="14857" width="12.88671875" style="356" bestFit="1" customWidth="1"/>
    <col min="14858" max="15101" width="8.88671875" style="356"/>
    <col min="15102" max="15102" width="3.6640625" style="356" bestFit="1" customWidth="1"/>
    <col min="15103" max="15103" width="8.33203125" style="356" customWidth="1"/>
    <col min="15104" max="15104" width="46.109375" style="356" customWidth="1"/>
    <col min="15105" max="15105" width="11" style="356" customWidth="1"/>
    <col min="15106" max="15106" width="12.5546875" style="356" customWidth="1"/>
    <col min="15107" max="15107" width="10.88671875" style="356" customWidth="1"/>
    <col min="15108" max="15108" width="16.109375" style="356" customWidth="1"/>
    <col min="15109" max="15109" width="0" style="356" hidden="1" customWidth="1"/>
    <col min="15110" max="15110" width="15.44140625" style="356" customWidth="1"/>
    <col min="15111" max="15111" width="12.88671875" style="356" bestFit="1" customWidth="1"/>
    <col min="15112" max="15112" width="8.88671875" style="356"/>
    <col min="15113" max="15113" width="12.88671875" style="356" bestFit="1" customWidth="1"/>
    <col min="15114" max="15357" width="8.88671875" style="356"/>
    <col min="15358" max="15358" width="3.6640625" style="356" bestFit="1" customWidth="1"/>
    <col min="15359" max="15359" width="8.33203125" style="356" customWidth="1"/>
    <col min="15360" max="15360" width="46.109375" style="356" customWidth="1"/>
    <col min="15361" max="15361" width="11" style="356" customWidth="1"/>
    <col min="15362" max="15362" width="12.5546875" style="356" customWidth="1"/>
    <col min="15363" max="15363" width="10.88671875" style="356" customWidth="1"/>
    <col min="15364" max="15364" width="16.109375" style="356" customWidth="1"/>
    <col min="15365" max="15365" width="0" style="356" hidden="1" customWidth="1"/>
    <col min="15366" max="15366" width="15.44140625" style="356" customWidth="1"/>
    <col min="15367" max="15367" width="12.88671875" style="356" bestFit="1" customWidth="1"/>
    <col min="15368" max="15368" width="8.88671875" style="356"/>
    <col min="15369" max="15369" width="12.88671875" style="356" bestFit="1" customWidth="1"/>
    <col min="15370" max="15613" width="8.88671875" style="356"/>
    <col min="15614" max="15614" width="3.6640625" style="356" bestFit="1" customWidth="1"/>
    <col min="15615" max="15615" width="8.33203125" style="356" customWidth="1"/>
    <col min="15616" max="15616" width="46.109375" style="356" customWidth="1"/>
    <col min="15617" max="15617" width="11" style="356" customWidth="1"/>
    <col min="15618" max="15618" width="12.5546875" style="356" customWidth="1"/>
    <col min="15619" max="15619" width="10.88671875" style="356" customWidth="1"/>
    <col min="15620" max="15620" width="16.109375" style="356" customWidth="1"/>
    <col min="15621" max="15621" width="0" style="356" hidden="1" customWidth="1"/>
    <col min="15622" max="15622" width="15.44140625" style="356" customWidth="1"/>
    <col min="15623" max="15623" width="12.88671875" style="356" bestFit="1" customWidth="1"/>
    <col min="15624" max="15624" width="8.88671875" style="356"/>
    <col min="15625" max="15625" width="12.88671875" style="356" bestFit="1" customWidth="1"/>
    <col min="15626" max="15869" width="8.88671875" style="356"/>
    <col min="15870" max="15870" width="3.6640625" style="356" bestFit="1" customWidth="1"/>
    <col min="15871" max="15871" width="8.33203125" style="356" customWidth="1"/>
    <col min="15872" max="15872" width="46.109375" style="356" customWidth="1"/>
    <col min="15873" max="15873" width="11" style="356" customWidth="1"/>
    <col min="15874" max="15874" width="12.5546875" style="356" customWidth="1"/>
    <col min="15875" max="15875" width="10.88671875" style="356" customWidth="1"/>
    <col min="15876" max="15876" width="16.109375" style="356" customWidth="1"/>
    <col min="15877" max="15877" width="0" style="356" hidden="1" customWidth="1"/>
    <col min="15878" max="15878" width="15.44140625" style="356" customWidth="1"/>
    <col min="15879" max="15879" width="12.88671875" style="356" bestFit="1" customWidth="1"/>
    <col min="15880" max="15880" width="8.88671875" style="356"/>
    <col min="15881" max="15881" width="12.88671875" style="356" bestFit="1" customWidth="1"/>
    <col min="15882" max="16125" width="8.88671875" style="356"/>
    <col min="16126" max="16126" width="3.6640625" style="356" bestFit="1" customWidth="1"/>
    <col min="16127" max="16127" width="8.33203125" style="356" customWidth="1"/>
    <col min="16128" max="16128" width="46.109375" style="356" customWidth="1"/>
    <col min="16129" max="16129" width="11" style="356" customWidth="1"/>
    <col min="16130" max="16130" width="12.5546875" style="356" customWidth="1"/>
    <col min="16131" max="16131" width="10.88671875" style="356" customWidth="1"/>
    <col min="16132" max="16132" width="16.109375" style="356" customWidth="1"/>
    <col min="16133" max="16133" width="0" style="356" hidden="1" customWidth="1"/>
    <col min="16134" max="16134" width="15.44140625" style="356" customWidth="1"/>
    <col min="16135" max="16135" width="12.88671875" style="356" bestFit="1" customWidth="1"/>
    <col min="16136" max="16136" width="8.88671875" style="356"/>
    <col min="16137" max="16137" width="12.88671875" style="356" bestFit="1" customWidth="1"/>
    <col min="16138" max="16384" width="8.88671875" style="356"/>
  </cols>
  <sheetData>
    <row r="1" spans="1:8" s="336" customFormat="1" ht="45.6" customHeight="1" x14ac:dyDescent="0.25">
      <c r="A1" s="447" t="s">
        <v>423</v>
      </c>
      <c r="B1" s="447"/>
      <c r="C1" s="515"/>
      <c r="D1" s="516" t="str">
        <f>'[4]SUM Bill No.3'!B2</f>
        <v xml:space="preserve">BILL NO. 03 - REDUCTION OF LANDSLIDE VULNERABILITY BY MITIGATION MEASURES  - DANGOLLA LOWER CIRCULAR ROAD </v>
      </c>
      <c r="E1" s="516"/>
      <c r="F1" s="516"/>
      <c r="G1" s="517"/>
    </row>
    <row r="2" spans="1:8" s="309" customFormat="1" ht="18" customHeight="1" x14ac:dyDescent="0.25">
      <c r="A2" s="233" t="s">
        <v>17</v>
      </c>
      <c r="B2" s="304" t="s">
        <v>18</v>
      </c>
      <c r="C2" s="305" t="s">
        <v>4</v>
      </c>
      <c r="D2" s="305" t="s">
        <v>19</v>
      </c>
      <c r="E2" s="305" t="s">
        <v>20</v>
      </c>
      <c r="F2" s="307" t="s">
        <v>21</v>
      </c>
      <c r="G2" s="307" t="s">
        <v>22</v>
      </c>
    </row>
    <row r="3" spans="1:8" s="309" customFormat="1" ht="18" customHeight="1" x14ac:dyDescent="0.25">
      <c r="A3" s="234"/>
      <c r="B3" s="305"/>
      <c r="C3" s="311"/>
      <c r="D3" s="311"/>
      <c r="E3" s="311"/>
      <c r="F3" s="313"/>
      <c r="G3" s="313"/>
      <c r="H3" s="518"/>
    </row>
    <row r="4" spans="1:8" s="336" customFormat="1" ht="24" customHeight="1" x14ac:dyDescent="0.25">
      <c r="A4" s="519" t="s">
        <v>424</v>
      </c>
      <c r="B4" s="266"/>
      <c r="C4" s="371" t="s">
        <v>302</v>
      </c>
      <c r="D4" s="266"/>
      <c r="E4" s="254"/>
      <c r="F4" s="263"/>
      <c r="G4" s="520"/>
      <c r="H4" s="314"/>
    </row>
    <row r="5" spans="1:8" s="336" customFormat="1" ht="19.8" customHeight="1" x14ac:dyDescent="0.25">
      <c r="A5" s="521" t="s">
        <v>425</v>
      </c>
      <c r="B5" s="252" t="s">
        <v>307</v>
      </c>
      <c r="C5" s="253" t="s">
        <v>426</v>
      </c>
      <c r="D5" s="252" t="s">
        <v>129</v>
      </c>
      <c r="E5" s="522">
        <v>142</v>
      </c>
      <c r="F5" s="523">
        <f>'Bill No 2.4'!F17</f>
        <v>0</v>
      </c>
      <c r="G5" s="505">
        <f>F5*E5</f>
        <v>0</v>
      </c>
      <c r="H5" s="314">
        <f>[4]Dangolla!J80</f>
        <v>141.34</v>
      </c>
    </row>
    <row r="6" spans="1:8" s="336" customFormat="1" ht="48" customHeight="1" x14ac:dyDescent="0.25">
      <c r="A6" s="521" t="s">
        <v>427</v>
      </c>
      <c r="B6" s="524" t="s">
        <v>304</v>
      </c>
      <c r="C6" s="525" t="s">
        <v>428</v>
      </c>
      <c r="D6" s="524" t="s">
        <v>429</v>
      </c>
      <c r="E6" s="522">
        <v>142</v>
      </c>
      <c r="F6" s="523">
        <f>'Bill No 2.4'!F16</f>
        <v>0</v>
      </c>
      <c r="G6" s="505">
        <f>F6*E6</f>
        <v>0</v>
      </c>
      <c r="H6" s="314">
        <f>[4]Dangolla!J80</f>
        <v>141.34</v>
      </c>
    </row>
    <row r="7" spans="1:8" s="336" customFormat="1" ht="30" customHeight="1" x14ac:dyDescent="0.25">
      <c r="A7" s="521" t="s">
        <v>430</v>
      </c>
      <c r="B7" s="252" t="s">
        <v>304</v>
      </c>
      <c r="C7" s="253" t="s">
        <v>310</v>
      </c>
      <c r="D7" s="266" t="s">
        <v>129</v>
      </c>
      <c r="E7" s="522">
        <v>1850</v>
      </c>
      <c r="F7" s="523">
        <f>'Bill No 2.4'!F18</f>
        <v>0</v>
      </c>
      <c r="G7" s="505">
        <f>F7*E7</f>
        <v>0</v>
      </c>
      <c r="H7" s="314">
        <f>[4]Dangolla!J88</f>
        <v>1848.8899999999999</v>
      </c>
    </row>
    <row r="8" spans="1:8" s="336" customFormat="1" ht="22.8" customHeight="1" x14ac:dyDescent="0.25">
      <c r="A8" s="526" t="s">
        <v>431</v>
      </c>
      <c r="B8" s="252"/>
      <c r="C8" s="262" t="s">
        <v>432</v>
      </c>
      <c r="D8" s="266"/>
      <c r="E8" s="254"/>
      <c r="F8" s="527"/>
      <c r="G8" s="335"/>
    </row>
    <row r="9" spans="1:8" s="336" customFormat="1" ht="72" customHeight="1" x14ac:dyDescent="0.25">
      <c r="A9" s="528" t="s">
        <v>433</v>
      </c>
      <c r="B9" s="252" t="s">
        <v>434</v>
      </c>
      <c r="C9" s="253" t="s">
        <v>435</v>
      </c>
      <c r="D9" s="252" t="s">
        <v>234</v>
      </c>
      <c r="E9" s="254">
        <v>313</v>
      </c>
      <c r="F9" s="527"/>
      <c r="G9" s="505"/>
      <c r="H9" s="314">
        <f>[4]Drains!E141</f>
        <v>312.66000000000003</v>
      </c>
    </row>
    <row r="10" spans="1:8" s="351" customFormat="1" ht="25.8" customHeight="1" x14ac:dyDescent="0.25">
      <c r="A10" s="529"/>
      <c r="B10" s="389" t="s">
        <v>436</v>
      </c>
      <c r="C10" s="390"/>
      <c r="D10" s="390"/>
      <c r="E10" s="390"/>
      <c r="F10" s="391"/>
      <c r="G10" s="530">
        <f>SUM(G5:G9)</f>
        <v>0</v>
      </c>
    </row>
    <row r="11" spans="1:8" ht="13.2" x14ac:dyDescent="0.25">
      <c r="A11" s="250"/>
      <c r="B11" s="352"/>
      <c r="C11" s="353"/>
      <c r="D11" s="352"/>
      <c r="E11" s="352"/>
      <c r="F11" s="355"/>
      <c r="G11" s="355"/>
    </row>
    <row r="12" spans="1:8" ht="13.2" x14ac:dyDescent="0.25">
      <c r="A12" s="297"/>
      <c r="B12" s="352"/>
      <c r="C12" s="353"/>
      <c r="D12" s="352"/>
      <c r="E12" s="352"/>
      <c r="F12" s="355"/>
      <c r="G12" s="355"/>
    </row>
    <row r="13" spans="1:8" ht="13.2" x14ac:dyDescent="0.25">
      <c r="A13" s="250"/>
      <c r="B13" s="352"/>
      <c r="C13" s="353"/>
      <c r="D13" s="352"/>
      <c r="E13" s="352"/>
      <c r="F13" s="355"/>
      <c r="G13" s="355"/>
    </row>
    <row r="14" spans="1:8" x14ac:dyDescent="0.25">
      <c r="A14" s="298"/>
      <c r="B14" s="352"/>
      <c r="C14" s="353"/>
      <c r="D14" s="352"/>
      <c r="E14" s="352"/>
      <c r="F14" s="355"/>
      <c r="G14" s="355"/>
    </row>
    <row r="15" spans="1:8" x14ac:dyDescent="0.25">
      <c r="A15" s="299"/>
      <c r="B15" s="352"/>
      <c r="C15" s="353"/>
      <c r="D15" s="352"/>
      <c r="E15" s="352"/>
      <c r="F15" s="355"/>
      <c r="G15" s="355"/>
    </row>
    <row r="16" spans="1:8" x14ac:dyDescent="0.25">
      <c r="A16" s="298"/>
      <c r="B16" s="352"/>
      <c r="C16" s="353"/>
      <c r="D16" s="352"/>
      <c r="E16" s="352"/>
      <c r="F16" s="355"/>
      <c r="G16" s="355"/>
    </row>
    <row r="17" spans="2:7" x14ac:dyDescent="0.25">
      <c r="B17" s="352"/>
      <c r="C17" s="353"/>
      <c r="D17" s="352"/>
      <c r="E17" s="352"/>
      <c r="F17" s="355"/>
      <c r="G17" s="355"/>
    </row>
    <row r="18" spans="2:7" x14ac:dyDescent="0.25">
      <c r="B18" s="352"/>
      <c r="C18" s="353"/>
      <c r="D18" s="352"/>
      <c r="E18" s="352"/>
      <c r="F18" s="355"/>
      <c r="G18" s="355"/>
    </row>
    <row r="19" spans="2:7" x14ac:dyDescent="0.25">
      <c r="B19" s="352"/>
      <c r="C19" s="353"/>
      <c r="D19" s="352"/>
      <c r="E19" s="352"/>
      <c r="F19" s="355"/>
      <c r="G19" s="355"/>
    </row>
    <row r="20" spans="2:7" x14ac:dyDescent="0.25">
      <c r="B20" s="352"/>
      <c r="C20" s="353"/>
      <c r="D20" s="352"/>
      <c r="E20" s="352"/>
      <c r="F20" s="355"/>
      <c r="G20" s="355"/>
    </row>
    <row r="21" spans="2:7" x14ac:dyDescent="0.25">
      <c r="B21" s="352"/>
      <c r="C21" s="353"/>
      <c r="D21" s="352"/>
      <c r="E21" s="352"/>
      <c r="F21" s="355"/>
      <c r="G21" s="355"/>
    </row>
    <row r="22" spans="2:7" x14ac:dyDescent="0.25">
      <c r="B22" s="352"/>
      <c r="C22" s="353"/>
      <c r="D22" s="352"/>
      <c r="E22" s="352"/>
      <c r="F22" s="355"/>
      <c r="G22" s="355"/>
    </row>
    <row r="23" spans="2:7" x14ac:dyDescent="0.25">
      <c r="B23" s="352"/>
      <c r="C23" s="353"/>
      <c r="D23" s="352"/>
      <c r="E23" s="352"/>
      <c r="F23" s="355"/>
      <c r="G23" s="355"/>
    </row>
    <row r="24" spans="2:7" x14ac:dyDescent="0.25">
      <c r="B24" s="352"/>
      <c r="C24" s="353"/>
      <c r="D24" s="352"/>
      <c r="E24" s="352"/>
      <c r="F24" s="355"/>
      <c r="G24" s="355"/>
    </row>
    <row r="25" spans="2:7" x14ac:dyDescent="0.25">
      <c r="B25" s="352"/>
      <c r="C25" s="353"/>
      <c r="D25" s="352"/>
      <c r="E25" s="352"/>
      <c r="F25" s="355"/>
      <c r="G25" s="355"/>
    </row>
    <row r="26" spans="2:7" x14ac:dyDescent="0.25">
      <c r="B26" s="352"/>
      <c r="C26" s="353"/>
      <c r="D26" s="352"/>
      <c r="E26" s="352"/>
      <c r="F26" s="355"/>
      <c r="G26" s="355"/>
    </row>
    <row r="27" spans="2:7" x14ac:dyDescent="0.25">
      <c r="B27" s="352"/>
      <c r="C27" s="353"/>
      <c r="D27" s="352"/>
      <c r="E27" s="352"/>
      <c r="F27" s="355"/>
      <c r="G27" s="355"/>
    </row>
  </sheetData>
  <mergeCells count="9">
    <mergeCell ref="B10:F10"/>
    <mergeCell ref="D1:G1"/>
    <mergeCell ref="A2:A3"/>
    <mergeCell ref="B2:B3"/>
    <mergeCell ref="C2:C3"/>
    <mergeCell ref="D2:D3"/>
    <mergeCell ref="E2:E3"/>
    <mergeCell ref="F2:F3"/>
    <mergeCell ref="G2:G3"/>
  </mergeCells>
  <printOptions horizontalCentered="1"/>
  <pageMargins left="0.75" right="0.5" top="0.5" bottom="0.5" header="0" footer="0"/>
  <pageSetup paperSize="9" scale="8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3CF3A-A753-4D1C-AC17-AC7CEE6502DA}">
  <sheetPr>
    <tabColor rgb="FF92D050"/>
  </sheetPr>
  <dimension ref="A1:U30"/>
  <sheetViews>
    <sheetView view="pageBreakPreview" topLeftCell="A10" zoomScaleSheetLayoutView="100" workbookViewId="0">
      <selection activeCell="G37" sqref="G37"/>
    </sheetView>
  </sheetViews>
  <sheetFormatPr defaultColWidth="8.88671875" defaultRowHeight="13.8" x14ac:dyDescent="0.25"/>
  <cols>
    <col min="1" max="1" width="8.6640625" style="358" customWidth="1"/>
    <col min="2" max="2" width="10.6640625" style="300" customWidth="1"/>
    <col min="3" max="3" width="55.77734375" style="296" customWidth="1"/>
    <col min="4" max="4" width="7.6640625" style="300" customWidth="1"/>
    <col min="5" max="5" width="8.6640625" style="401" customWidth="1"/>
    <col min="6" max="6" width="10.6640625" style="301" customWidth="1"/>
    <col min="7" max="7" width="16.6640625" style="301" customWidth="1"/>
    <col min="8" max="8" width="12.109375" style="296" hidden="1" customWidth="1"/>
    <col min="9" max="9" width="12.88671875" style="534" bestFit="1" customWidth="1"/>
    <col min="10" max="10" width="8.88671875" style="296"/>
    <col min="11" max="11" width="15.109375" style="296" customWidth="1"/>
    <col min="12" max="12" width="10.109375" style="296" bestFit="1" customWidth="1"/>
    <col min="13" max="253" width="8.88671875" style="296"/>
    <col min="254" max="254" width="3.6640625" style="296" bestFit="1" customWidth="1"/>
    <col min="255" max="255" width="8.33203125" style="296" customWidth="1"/>
    <col min="256" max="256" width="46.109375" style="296" customWidth="1"/>
    <col min="257" max="257" width="11" style="296" customWidth="1"/>
    <col min="258" max="258" width="12.5546875" style="296" customWidth="1"/>
    <col min="259" max="259" width="10.88671875" style="296" customWidth="1"/>
    <col min="260" max="260" width="16.109375" style="296" customWidth="1"/>
    <col min="261" max="261" width="0" style="296" hidden="1" customWidth="1"/>
    <col min="262" max="262" width="15.44140625" style="296" customWidth="1"/>
    <col min="263" max="263" width="12.88671875" style="296" bestFit="1" customWidth="1"/>
    <col min="264" max="264" width="8.88671875" style="296"/>
    <col min="265" max="265" width="12.88671875" style="296" bestFit="1" customWidth="1"/>
    <col min="266" max="509" width="8.88671875" style="296"/>
    <col min="510" max="510" width="3.6640625" style="296" bestFit="1" customWidth="1"/>
    <col min="511" max="511" width="8.33203125" style="296" customWidth="1"/>
    <col min="512" max="512" width="46.109375" style="296" customWidth="1"/>
    <col min="513" max="513" width="11" style="296" customWidth="1"/>
    <col min="514" max="514" width="12.5546875" style="296" customWidth="1"/>
    <col min="515" max="515" width="10.88671875" style="296" customWidth="1"/>
    <col min="516" max="516" width="16.109375" style="296" customWidth="1"/>
    <col min="517" max="517" width="0" style="296" hidden="1" customWidth="1"/>
    <col min="518" max="518" width="15.44140625" style="296" customWidth="1"/>
    <col min="519" max="519" width="12.88671875" style="296" bestFit="1" customWidth="1"/>
    <col min="520" max="520" width="8.88671875" style="296"/>
    <col min="521" max="521" width="12.88671875" style="296" bestFit="1" customWidth="1"/>
    <col min="522" max="765" width="8.88671875" style="296"/>
    <col min="766" max="766" width="3.6640625" style="296" bestFit="1" customWidth="1"/>
    <col min="767" max="767" width="8.33203125" style="296" customWidth="1"/>
    <col min="768" max="768" width="46.109375" style="296" customWidth="1"/>
    <col min="769" max="769" width="11" style="296" customWidth="1"/>
    <col min="770" max="770" width="12.5546875" style="296" customWidth="1"/>
    <col min="771" max="771" width="10.88671875" style="296" customWidth="1"/>
    <col min="772" max="772" width="16.109375" style="296" customWidth="1"/>
    <col min="773" max="773" width="0" style="296" hidden="1" customWidth="1"/>
    <col min="774" max="774" width="15.44140625" style="296" customWidth="1"/>
    <col min="775" max="775" width="12.88671875" style="296" bestFit="1" customWidth="1"/>
    <col min="776" max="776" width="8.88671875" style="296"/>
    <col min="777" max="777" width="12.88671875" style="296" bestFit="1" customWidth="1"/>
    <col min="778" max="1021" width="8.88671875" style="296"/>
    <col min="1022" max="1022" width="3.6640625" style="296" bestFit="1" customWidth="1"/>
    <col min="1023" max="1023" width="8.33203125" style="296" customWidth="1"/>
    <col min="1024" max="1024" width="46.109375" style="296" customWidth="1"/>
    <col min="1025" max="1025" width="11" style="296" customWidth="1"/>
    <col min="1026" max="1026" width="12.5546875" style="296" customWidth="1"/>
    <col min="1027" max="1027" width="10.88671875" style="296" customWidth="1"/>
    <col min="1028" max="1028" width="16.109375" style="296" customWidth="1"/>
    <col min="1029" max="1029" width="0" style="296" hidden="1" customWidth="1"/>
    <col min="1030" max="1030" width="15.44140625" style="296" customWidth="1"/>
    <col min="1031" max="1031" width="12.88671875" style="296" bestFit="1" customWidth="1"/>
    <col min="1032" max="1032" width="8.88671875" style="296"/>
    <col min="1033" max="1033" width="12.88671875" style="296" bestFit="1" customWidth="1"/>
    <col min="1034" max="1277" width="8.88671875" style="296"/>
    <col min="1278" max="1278" width="3.6640625" style="296" bestFit="1" customWidth="1"/>
    <col min="1279" max="1279" width="8.33203125" style="296" customWidth="1"/>
    <col min="1280" max="1280" width="46.109375" style="296" customWidth="1"/>
    <col min="1281" max="1281" width="11" style="296" customWidth="1"/>
    <col min="1282" max="1282" width="12.5546875" style="296" customWidth="1"/>
    <col min="1283" max="1283" width="10.88671875" style="296" customWidth="1"/>
    <col min="1284" max="1284" width="16.109375" style="296" customWidth="1"/>
    <col min="1285" max="1285" width="0" style="296" hidden="1" customWidth="1"/>
    <col min="1286" max="1286" width="15.44140625" style="296" customWidth="1"/>
    <col min="1287" max="1287" width="12.88671875" style="296" bestFit="1" customWidth="1"/>
    <col min="1288" max="1288" width="8.88671875" style="296"/>
    <col min="1289" max="1289" width="12.88671875" style="296" bestFit="1" customWidth="1"/>
    <col min="1290" max="1533" width="8.88671875" style="296"/>
    <col min="1534" max="1534" width="3.6640625" style="296" bestFit="1" customWidth="1"/>
    <col min="1535" max="1535" width="8.33203125" style="296" customWidth="1"/>
    <col min="1536" max="1536" width="46.109375" style="296" customWidth="1"/>
    <col min="1537" max="1537" width="11" style="296" customWidth="1"/>
    <col min="1538" max="1538" width="12.5546875" style="296" customWidth="1"/>
    <col min="1539" max="1539" width="10.88671875" style="296" customWidth="1"/>
    <col min="1540" max="1540" width="16.109375" style="296" customWidth="1"/>
    <col min="1541" max="1541" width="0" style="296" hidden="1" customWidth="1"/>
    <col min="1542" max="1542" width="15.44140625" style="296" customWidth="1"/>
    <col min="1543" max="1543" width="12.88671875" style="296" bestFit="1" customWidth="1"/>
    <col min="1544" max="1544" width="8.88671875" style="296"/>
    <col min="1545" max="1545" width="12.88671875" style="296" bestFit="1" customWidth="1"/>
    <col min="1546" max="1789" width="8.88671875" style="296"/>
    <col min="1790" max="1790" width="3.6640625" style="296" bestFit="1" customWidth="1"/>
    <col min="1791" max="1791" width="8.33203125" style="296" customWidth="1"/>
    <col min="1792" max="1792" width="46.109375" style="296" customWidth="1"/>
    <col min="1793" max="1793" width="11" style="296" customWidth="1"/>
    <col min="1794" max="1794" width="12.5546875" style="296" customWidth="1"/>
    <col min="1795" max="1795" width="10.88671875" style="296" customWidth="1"/>
    <col min="1796" max="1796" width="16.109375" style="296" customWidth="1"/>
    <col min="1797" max="1797" width="0" style="296" hidden="1" customWidth="1"/>
    <col min="1798" max="1798" width="15.44140625" style="296" customWidth="1"/>
    <col min="1799" max="1799" width="12.88671875" style="296" bestFit="1" customWidth="1"/>
    <col min="1800" max="1800" width="8.88671875" style="296"/>
    <col min="1801" max="1801" width="12.88671875" style="296" bestFit="1" customWidth="1"/>
    <col min="1802" max="2045" width="8.88671875" style="296"/>
    <col min="2046" max="2046" width="3.6640625" style="296" bestFit="1" customWidth="1"/>
    <col min="2047" max="2047" width="8.33203125" style="296" customWidth="1"/>
    <col min="2048" max="2048" width="46.109375" style="296" customWidth="1"/>
    <col min="2049" max="2049" width="11" style="296" customWidth="1"/>
    <col min="2050" max="2050" width="12.5546875" style="296" customWidth="1"/>
    <col min="2051" max="2051" width="10.88671875" style="296" customWidth="1"/>
    <col min="2052" max="2052" width="16.109375" style="296" customWidth="1"/>
    <col min="2053" max="2053" width="0" style="296" hidden="1" customWidth="1"/>
    <col min="2054" max="2054" width="15.44140625" style="296" customWidth="1"/>
    <col min="2055" max="2055" width="12.88671875" style="296" bestFit="1" customWidth="1"/>
    <col min="2056" max="2056" width="8.88671875" style="296"/>
    <col min="2057" max="2057" width="12.88671875" style="296" bestFit="1" customWidth="1"/>
    <col min="2058" max="2301" width="8.88671875" style="296"/>
    <col min="2302" max="2302" width="3.6640625" style="296" bestFit="1" customWidth="1"/>
    <col min="2303" max="2303" width="8.33203125" style="296" customWidth="1"/>
    <col min="2304" max="2304" width="46.109375" style="296" customWidth="1"/>
    <col min="2305" max="2305" width="11" style="296" customWidth="1"/>
    <col min="2306" max="2306" width="12.5546875" style="296" customWidth="1"/>
    <col min="2307" max="2307" width="10.88671875" style="296" customWidth="1"/>
    <col min="2308" max="2308" width="16.109375" style="296" customWidth="1"/>
    <col min="2309" max="2309" width="0" style="296" hidden="1" customWidth="1"/>
    <col min="2310" max="2310" width="15.44140625" style="296" customWidth="1"/>
    <col min="2311" max="2311" width="12.88671875" style="296" bestFit="1" customWidth="1"/>
    <col min="2312" max="2312" width="8.88671875" style="296"/>
    <col min="2313" max="2313" width="12.88671875" style="296" bestFit="1" customWidth="1"/>
    <col min="2314" max="2557" width="8.88671875" style="296"/>
    <col min="2558" max="2558" width="3.6640625" style="296" bestFit="1" customWidth="1"/>
    <col min="2559" max="2559" width="8.33203125" style="296" customWidth="1"/>
    <col min="2560" max="2560" width="46.109375" style="296" customWidth="1"/>
    <col min="2561" max="2561" width="11" style="296" customWidth="1"/>
    <col min="2562" max="2562" width="12.5546875" style="296" customWidth="1"/>
    <col min="2563" max="2563" width="10.88671875" style="296" customWidth="1"/>
    <col min="2564" max="2564" width="16.109375" style="296" customWidth="1"/>
    <col min="2565" max="2565" width="0" style="296" hidden="1" customWidth="1"/>
    <col min="2566" max="2566" width="15.44140625" style="296" customWidth="1"/>
    <col min="2567" max="2567" width="12.88671875" style="296" bestFit="1" customWidth="1"/>
    <col min="2568" max="2568" width="8.88671875" style="296"/>
    <col min="2569" max="2569" width="12.88671875" style="296" bestFit="1" customWidth="1"/>
    <col min="2570" max="2813" width="8.88671875" style="296"/>
    <col min="2814" max="2814" width="3.6640625" style="296" bestFit="1" customWidth="1"/>
    <col min="2815" max="2815" width="8.33203125" style="296" customWidth="1"/>
    <col min="2816" max="2816" width="46.109375" style="296" customWidth="1"/>
    <col min="2817" max="2817" width="11" style="296" customWidth="1"/>
    <col min="2818" max="2818" width="12.5546875" style="296" customWidth="1"/>
    <col min="2819" max="2819" width="10.88671875" style="296" customWidth="1"/>
    <col min="2820" max="2820" width="16.109375" style="296" customWidth="1"/>
    <col min="2821" max="2821" width="0" style="296" hidden="1" customWidth="1"/>
    <col min="2822" max="2822" width="15.44140625" style="296" customWidth="1"/>
    <col min="2823" max="2823" width="12.88671875" style="296" bestFit="1" customWidth="1"/>
    <col min="2824" max="2824" width="8.88671875" style="296"/>
    <col min="2825" max="2825" width="12.88671875" style="296" bestFit="1" customWidth="1"/>
    <col min="2826" max="3069" width="8.88671875" style="296"/>
    <col min="3070" max="3070" width="3.6640625" style="296" bestFit="1" customWidth="1"/>
    <col min="3071" max="3071" width="8.33203125" style="296" customWidth="1"/>
    <col min="3072" max="3072" width="46.109375" style="296" customWidth="1"/>
    <col min="3073" max="3073" width="11" style="296" customWidth="1"/>
    <col min="3074" max="3074" width="12.5546875" style="296" customWidth="1"/>
    <col min="3075" max="3075" width="10.88671875" style="296" customWidth="1"/>
    <col min="3076" max="3076" width="16.109375" style="296" customWidth="1"/>
    <col min="3077" max="3077" width="0" style="296" hidden="1" customWidth="1"/>
    <col min="3078" max="3078" width="15.44140625" style="296" customWidth="1"/>
    <col min="3079" max="3079" width="12.88671875" style="296" bestFit="1" customWidth="1"/>
    <col min="3080" max="3080" width="8.88671875" style="296"/>
    <col min="3081" max="3081" width="12.88671875" style="296" bestFit="1" customWidth="1"/>
    <col min="3082" max="3325" width="8.88671875" style="296"/>
    <col min="3326" max="3326" width="3.6640625" style="296" bestFit="1" customWidth="1"/>
    <col min="3327" max="3327" width="8.33203125" style="296" customWidth="1"/>
    <col min="3328" max="3328" width="46.109375" style="296" customWidth="1"/>
    <col min="3329" max="3329" width="11" style="296" customWidth="1"/>
    <col min="3330" max="3330" width="12.5546875" style="296" customWidth="1"/>
    <col min="3331" max="3331" width="10.88671875" style="296" customWidth="1"/>
    <col min="3332" max="3332" width="16.109375" style="296" customWidth="1"/>
    <col min="3333" max="3333" width="0" style="296" hidden="1" customWidth="1"/>
    <col min="3334" max="3334" width="15.44140625" style="296" customWidth="1"/>
    <col min="3335" max="3335" width="12.88671875" style="296" bestFit="1" customWidth="1"/>
    <col min="3336" max="3336" width="8.88671875" style="296"/>
    <col min="3337" max="3337" width="12.88671875" style="296" bestFit="1" customWidth="1"/>
    <col min="3338" max="3581" width="8.88671875" style="296"/>
    <col min="3582" max="3582" width="3.6640625" style="296" bestFit="1" customWidth="1"/>
    <col min="3583" max="3583" width="8.33203125" style="296" customWidth="1"/>
    <col min="3584" max="3584" width="46.109375" style="296" customWidth="1"/>
    <col min="3585" max="3585" width="11" style="296" customWidth="1"/>
    <col min="3586" max="3586" width="12.5546875" style="296" customWidth="1"/>
    <col min="3587" max="3587" width="10.88671875" style="296" customWidth="1"/>
    <col min="3588" max="3588" width="16.109375" style="296" customWidth="1"/>
    <col min="3589" max="3589" width="0" style="296" hidden="1" customWidth="1"/>
    <col min="3590" max="3590" width="15.44140625" style="296" customWidth="1"/>
    <col min="3591" max="3591" width="12.88671875" style="296" bestFit="1" customWidth="1"/>
    <col min="3592" max="3592" width="8.88671875" style="296"/>
    <col min="3593" max="3593" width="12.88671875" style="296" bestFit="1" customWidth="1"/>
    <col min="3594" max="3837" width="8.88671875" style="296"/>
    <col min="3838" max="3838" width="3.6640625" style="296" bestFit="1" customWidth="1"/>
    <col min="3839" max="3839" width="8.33203125" style="296" customWidth="1"/>
    <col min="3840" max="3840" width="46.109375" style="296" customWidth="1"/>
    <col min="3841" max="3841" width="11" style="296" customWidth="1"/>
    <col min="3842" max="3842" width="12.5546875" style="296" customWidth="1"/>
    <col min="3843" max="3843" width="10.88671875" style="296" customWidth="1"/>
    <col min="3844" max="3844" width="16.109375" style="296" customWidth="1"/>
    <col min="3845" max="3845" width="0" style="296" hidden="1" customWidth="1"/>
    <col min="3846" max="3846" width="15.44140625" style="296" customWidth="1"/>
    <col min="3847" max="3847" width="12.88671875" style="296" bestFit="1" customWidth="1"/>
    <col min="3848" max="3848" width="8.88671875" style="296"/>
    <col min="3849" max="3849" width="12.88671875" style="296" bestFit="1" customWidth="1"/>
    <col min="3850" max="4093" width="8.88671875" style="296"/>
    <col min="4094" max="4094" width="3.6640625" style="296" bestFit="1" customWidth="1"/>
    <col min="4095" max="4095" width="8.33203125" style="296" customWidth="1"/>
    <col min="4096" max="4096" width="46.109375" style="296" customWidth="1"/>
    <col min="4097" max="4097" width="11" style="296" customWidth="1"/>
    <col min="4098" max="4098" width="12.5546875" style="296" customWidth="1"/>
    <col min="4099" max="4099" width="10.88671875" style="296" customWidth="1"/>
    <col min="4100" max="4100" width="16.109375" style="296" customWidth="1"/>
    <col min="4101" max="4101" width="0" style="296" hidden="1" customWidth="1"/>
    <col min="4102" max="4102" width="15.44140625" style="296" customWidth="1"/>
    <col min="4103" max="4103" width="12.88671875" style="296" bestFit="1" customWidth="1"/>
    <col min="4104" max="4104" width="8.88671875" style="296"/>
    <col min="4105" max="4105" width="12.88671875" style="296" bestFit="1" customWidth="1"/>
    <col min="4106" max="4349" width="8.88671875" style="296"/>
    <col min="4350" max="4350" width="3.6640625" style="296" bestFit="1" customWidth="1"/>
    <col min="4351" max="4351" width="8.33203125" style="296" customWidth="1"/>
    <col min="4352" max="4352" width="46.109375" style="296" customWidth="1"/>
    <col min="4353" max="4353" width="11" style="296" customWidth="1"/>
    <col min="4354" max="4354" width="12.5546875" style="296" customWidth="1"/>
    <col min="4355" max="4355" width="10.88671875" style="296" customWidth="1"/>
    <col min="4356" max="4356" width="16.109375" style="296" customWidth="1"/>
    <col min="4357" max="4357" width="0" style="296" hidden="1" customWidth="1"/>
    <col min="4358" max="4358" width="15.44140625" style="296" customWidth="1"/>
    <col min="4359" max="4359" width="12.88671875" style="296" bestFit="1" customWidth="1"/>
    <col min="4360" max="4360" width="8.88671875" style="296"/>
    <col min="4361" max="4361" width="12.88671875" style="296" bestFit="1" customWidth="1"/>
    <col min="4362" max="4605" width="8.88671875" style="296"/>
    <col min="4606" max="4606" width="3.6640625" style="296" bestFit="1" customWidth="1"/>
    <col min="4607" max="4607" width="8.33203125" style="296" customWidth="1"/>
    <col min="4608" max="4608" width="46.109375" style="296" customWidth="1"/>
    <col min="4609" max="4609" width="11" style="296" customWidth="1"/>
    <col min="4610" max="4610" width="12.5546875" style="296" customWidth="1"/>
    <col min="4611" max="4611" width="10.88671875" style="296" customWidth="1"/>
    <col min="4612" max="4612" width="16.109375" style="296" customWidth="1"/>
    <col min="4613" max="4613" width="0" style="296" hidden="1" customWidth="1"/>
    <col min="4614" max="4614" width="15.44140625" style="296" customWidth="1"/>
    <col min="4615" max="4615" width="12.88671875" style="296" bestFit="1" customWidth="1"/>
    <col min="4616" max="4616" width="8.88671875" style="296"/>
    <col min="4617" max="4617" width="12.88671875" style="296" bestFit="1" customWidth="1"/>
    <col min="4618" max="4861" width="8.88671875" style="296"/>
    <col min="4862" max="4862" width="3.6640625" style="296" bestFit="1" customWidth="1"/>
    <col min="4863" max="4863" width="8.33203125" style="296" customWidth="1"/>
    <col min="4864" max="4864" width="46.109375" style="296" customWidth="1"/>
    <col min="4865" max="4865" width="11" style="296" customWidth="1"/>
    <col min="4866" max="4866" width="12.5546875" style="296" customWidth="1"/>
    <col min="4867" max="4867" width="10.88671875" style="296" customWidth="1"/>
    <col min="4868" max="4868" width="16.109375" style="296" customWidth="1"/>
    <col min="4869" max="4869" width="0" style="296" hidden="1" customWidth="1"/>
    <col min="4870" max="4870" width="15.44140625" style="296" customWidth="1"/>
    <col min="4871" max="4871" width="12.88671875" style="296" bestFit="1" customWidth="1"/>
    <col min="4872" max="4872" width="8.88671875" style="296"/>
    <col min="4873" max="4873" width="12.88671875" style="296" bestFit="1" customWidth="1"/>
    <col min="4874" max="5117" width="8.88671875" style="296"/>
    <col min="5118" max="5118" width="3.6640625" style="296" bestFit="1" customWidth="1"/>
    <col min="5119" max="5119" width="8.33203125" style="296" customWidth="1"/>
    <col min="5120" max="5120" width="46.109375" style="296" customWidth="1"/>
    <col min="5121" max="5121" width="11" style="296" customWidth="1"/>
    <col min="5122" max="5122" width="12.5546875" style="296" customWidth="1"/>
    <col min="5123" max="5123" width="10.88671875" style="296" customWidth="1"/>
    <col min="5124" max="5124" width="16.109375" style="296" customWidth="1"/>
    <col min="5125" max="5125" width="0" style="296" hidden="1" customWidth="1"/>
    <col min="5126" max="5126" width="15.44140625" style="296" customWidth="1"/>
    <col min="5127" max="5127" width="12.88671875" style="296" bestFit="1" customWidth="1"/>
    <col min="5128" max="5128" width="8.88671875" style="296"/>
    <col min="5129" max="5129" width="12.88671875" style="296" bestFit="1" customWidth="1"/>
    <col min="5130" max="5373" width="8.88671875" style="296"/>
    <col min="5374" max="5374" width="3.6640625" style="296" bestFit="1" customWidth="1"/>
    <col min="5375" max="5375" width="8.33203125" style="296" customWidth="1"/>
    <col min="5376" max="5376" width="46.109375" style="296" customWidth="1"/>
    <col min="5377" max="5377" width="11" style="296" customWidth="1"/>
    <col min="5378" max="5378" width="12.5546875" style="296" customWidth="1"/>
    <col min="5379" max="5379" width="10.88671875" style="296" customWidth="1"/>
    <col min="5380" max="5380" width="16.109375" style="296" customWidth="1"/>
    <col min="5381" max="5381" width="0" style="296" hidden="1" customWidth="1"/>
    <col min="5382" max="5382" width="15.44140625" style="296" customWidth="1"/>
    <col min="5383" max="5383" width="12.88671875" style="296" bestFit="1" customWidth="1"/>
    <col min="5384" max="5384" width="8.88671875" style="296"/>
    <col min="5385" max="5385" width="12.88671875" style="296" bestFit="1" customWidth="1"/>
    <col min="5386" max="5629" width="8.88671875" style="296"/>
    <col min="5630" max="5630" width="3.6640625" style="296" bestFit="1" customWidth="1"/>
    <col min="5631" max="5631" width="8.33203125" style="296" customWidth="1"/>
    <col min="5632" max="5632" width="46.109375" style="296" customWidth="1"/>
    <col min="5633" max="5633" width="11" style="296" customWidth="1"/>
    <col min="5634" max="5634" width="12.5546875" style="296" customWidth="1"/>
    <col min="5635" max="5635" width="10.88671875" style="296" customWidth="1"/>
    <col min="5636" max="5636" width="16.109375" style="296" customWidth="1"/>
    <col min="5637" max="5637" width="0" style="296" hidden="1" customWidth="1"/>
    <col min="5638" max="5638" width="15.44140625" style="296" customWidth="1"/>
    <col min="5639" max="5639" width="12.88671875" style="296" bestFit="1" customWidth="1"/>
    <col min="5640" max="5640" width="8.88671875" style="296"/>
    <col min="5641" max="5641" width="12.88671875" style="296" bestFit="1" customWidth="1"/>
    <col min="5642" max="5885" width="8.88671875" style="296"/>
    <col min="5886" max="5886" width="3.6640625" style="296" bestFit="1" customWidth="1"/>
    <col min="5887" max="5887" width="8.33203125" style="296" customWidth="1"/>
    <col min="5888" max="5888" width="46.109375" style="296" customWidth="1"/>
    <col min="5889" max="5889" width="11" style="296" customWidth="1"/>
    <col min="5890" max="5890" width="12.5546875" style="296" customWidth="1"/>
    <col min="5891" max="5891" width="10.88671875" style="296" customWidth="1"/>
    <col min="5892" max="5892" width="16.109375" style="296" customWidth="1"/>
    <col min="5893" max="5893" width="0" style="296" hidden="1" customWidth="1"/>
    <col min="5894" max="5894" width="15.44140625" style="296" customWidth="1"/>
    <col min="5895" max="5895" width="12.88671875" style="296" bestFit="1" customWidth="1"/>
    <col min="5896" max="5896" width="8.88671875" style="296"/>
    <col min="5897" max="5897" width="12.88671875" style="296" bestFit="1" customWidth="1"/>
    <col min="5898" max="6141" width="8.88671875" style="296"/>
    <col min="6142" max="6142" width="3.6640625" style="296" bestFit="1" customWidth="1"/>
    <col min="6143" max="6143" width="8.33203125" style="296" customWidth="1"/>
    <col min="6144" max="6144" width="46.109375" style="296" customWidth="1"/>
    <col min="6145" max="6145" width="11" style="296" customWidth="1"/>
    <col min="6146" max="6146" width="12.5546875" style="296" customWidth="1"/>
    <col min="6147" max="6147" width="10.88671875" style="296" customWidth="1"/>
    <col min="6148" max="6148" width="16.109375" style="296" customWidth="1"/>
    <col min="6149" max="6149" width="0" style="296" hidden="1" customWidth="1"/>
    <col min="6150" max="6150" width="15.44140625" style="296" customWidth="1"/>
    <col min="6151" max="6151" width="12.88671875" style="296" bestFit="1" customWidth="1"/>
    <col min="6152" max="6152" width="8.88671875" style="296"/>
    <col min="6153" max="6153" width="12.88671875" style="296" bestFit="1" customWidth="1"/>
    <col min="6154" max="6397" width="8.88671875" style="296"/>
    <col min="6398" max="6398" width="3.6640625" style="296" bestFit="1" customWidth="1"/>
    <col min="6399" max="6399" width="8.33203125" style="296" customWidth="1"/>
    <col min="6400" max="6400" width="46.109375" style="296" customWidth="1"/>
    <col min="6401" max="6401" width="11" style="296" customWidth="1"/>
    <col min="6402" max="6402" width="12.5546875" style="296" customWidth="1"/>
    <col min="6403" max="6403" width="10.88671875" style="296" customWidth="1"/>
    <col min="6404" max="6404" width="16.109375" style="296" customWidth="1"/>
    <col min="6405" max="6405" width="0" style="296" hidden="1" customWidth="1"/>
    <col min="6406" max="6406" width="15.44140625" style="296" customWidth="1"/>
    <col min="6407" max="6407" width="12.88671875" style="296" bestFit="1" customWidth="1"/>
    <col min="6408" max="6408" width="8.88671875" style="296"/>
    <col min="6409" max="6409" width="12.88671875" style="296" bestFit="1" customWidth="1"/>
    <col min="6410" max="6653" width="8.88671875" style="296"/>
    <col min="6654" max="6654" width="3.6640625" style="296" bestFit="1" customWidth="1"/>
    <col min="6655" max="6655" width="8.33203125" style="296" customWidth="1"/>
    <col min="6656" max="6656" width="46.109375" style="296" customWidth="1"/>
    <col min="6657" max="6657" width="11" style="296" customWidth="1"/>
    <col min="6658" max="6658" width="12.5546875" style="296" customWidth="1"/>
    <col min="6659" max="6659" width="10.88671875" style="296" customWidth="1"/>
    <col min="6660" max="6660" width="16.109375" style="296" customWidth="1"/>
    <col min="6661" max="6661" width="0" style="296" hidden="1" customWidth="1"/>
    <col min="6662" max="6662" width="15.44140625" style="296" customWidth="1"/>
    <col min="6663" max="6663" width="12.88671875" style="296" bestFit="1" customWidth="1"/>
    <col min="6664" max="6664" width="8.88671875" style="296"/>
    <col min="6665" max="6665" width="12.88671875" style="296" bestFit="1" customWidth="1"/>
    <col min="6666" max="6909" width="8.88671875" style="296"/>
    <col min="6910" max="6910" width="3.6640625" style="296" bestFit="1" customWidth="1"/>
    <col min="6911" max="6911" width="8.33203125" style="296" customWidth="1"/>
    <col min="6912" max="6912" width="46.109375" style="296" customWidth="1"/>
    <col min="6913" max="6913" width="11" style="296" customWidth="1"/>
    <col min="6914" max="6914" width="12.5546875" style="296" customWidth="1"/>
    <col min="6915" max="6915" width="10.88671875" style="296" customWidth="1"/>
    <col min="6916" max="6916" width="16.109375" style="296" customWidth="1"/>
    <col min="6917" max="6917" width="0" style="296" hidden="1" customWidth="1"/>
    <col min="6918" max="6918" width="15.44140625" style="296" customWidth="1"/>
    <col min="6919" max="6919" width="12.88671875" style="296" bestFit="1" customWidth="1"/>
    <col min="6920" max="6920" width="8.88671875" style="296"/>
    <col min="6921" max="6921" width="12.88671875" style="296" bestFit="1" customWidth="1"/>
    <col min="6922" max="7165" width="8.88671875" style="296"/>
    <col min="7166" max="7166" width="3.6640625" style="296" bestFit="1" customWidth="1"/>
    <col min="7167" max="7167" width="8.33203125" style="296" customWidth="1"/>
    <col min="7168" max="7168" width="46.109375" style="296" customWidth="1"/>
    <col min="7169" max="7169" width="11" style="296" customWidth="1"/>
    <col min="7170" max="7170" width="12.5546875" style="296" customWidth="1"/>
    <col min="7171" max="7171" width="10.88671875" style="296" customWidth="1"/>
    <col min="7172" max="7172" width="16.109375" style="296" customWidth="1"/>
    <col min="7173" max="7173" width="0" style="296" hidden="1" customWidth="1"/>
    <col min="7174" max="7174" width="15.44140625" style="296" customWidth="1"/>
    <col min="7175" max="7175" width="12.88671875" style="296" bestFit="1" customWidth="1"/>
    <col min="7176" max="7176" width="8.88671875" style="296"/>
    <col min="7177" max="7177" width="12.88671875" style="296" bestFit="1" customWidth="1"/>
    <col min="7178" max="7421" width="8.88671875" style="296"/>
    <col min="7422" max="7422" width="3.6640625" style="296" bestFit="1" customWidth="1"/>
    <col min="7423" max="7423" width="8.33203125" style="296" customWidth="1"/>
    <col min="7424" max="7424" width="46.109375" style="296" customWidth="1"/>
    <col min="7425" max="7425" width="11" style="296" customWidth="1"/>
    <col min="7426" max="7426" width="12.5546875" style="296" customWidth="1"/>
    <col min="7427" max="7427" width="10.88671875" style="296" customWidth="1"/>
    <col min="7428" max="7428" width="16.109375" style="296" customWidth="1"/>
    <col min="7429" max="7429" width="0" style="296" hidden="1" customWidth="1"/>
    <col min="7430" max="7430" width="15.44140625" style="296" customWidth="1"/>
    <col min="7431" max="7431" width="12.88671875" style="296" bestFit="1" customWidth="1"/>
    <col min="7432" max="7432" width="8.88671875" style="296"/>
    <col min="7433" max="7433" width="12.88671875" style="296" bestFit="1" customWidth="1"/>
    <col min="7434" max="7677" width="8.88671875" style="296"/>
    <col min="7678" max="7678" width="3.6640625" style="296" bestFit="1" customWidth="1"/>
    <col min="7679" max="7679" width="8.33203125" style="296" customWidth="1"/>
    <col min="7680" max="7680" width="46.109375" style="296" customWidth="1"/>
    <col min="7681" max="7681" width="11" style="296" customWidth="1"/>
    <col min="7682" max="7682" width="12.5546875" style="296" customWidth="1"/>
    <col min="7683" max="7683" width="10.88671875" style="296" customWidth="1"/>
    <col min="7684" max="7684" width="16.109375" style="296" customWidth="1"/>
    <col min="7685" max="7685" width="0" style="296" hidden="1" customWidth="1"/>
    <col min="7686" max="7686" width="15.44140625" style="296" customWidth="1"/>
    <col min="7687" max="7687" width="12.88671875" style="296" bestFit="1" customWidth="1"/>
    <col min="7688" max="7688" width="8.88671875" style="296"/>
    <col min="7689" max="7689" width="12.88671875" style="296" bestFit="1" customWidth="1"/>
    <col min="7690" max="7933" width="8.88671875" style="296"/>
    <col min="7934" max="7934" width="3.6640625" style="296" bestFit="1" customWidth="1"/>
    <col min="7935" max="7935" width="8.33203125" style="296" customWidth="1"/>
    <col min="7936" max="7936" width="46.109375" style="296" customWidth="1"/>
    <col min="7937" max="7937" width="11" style="296" customWidth="1"/>
    <col min="7938" max="7938" width="12.5546875" style="296" customWidth="1"/>
    <col min="7939" max="7939" width="10.88671875" style="296" customWidth="1"/>
    <col min="7940" max="7940" width="16.109375" style="296" customWidth="1"/>
    <col min="7941" max="7941" width="0" style="296" hidden="1" customWidth="1"/>
    <col min="7942" max="7942" width="15.44140625" style="296" customWidth="1"/>
    <col min="7943" max="7943" width="12.88671875" style="296" bestFit="1" customWidth="1"/>
    <col min="7944" max="7944" width="8.88671875" style="296"/>
    <col min="7945" max="7945" width="12.88671875" style="296" bestFit="1" customWidth="1"/>
    <col min="7946" max="8189" width="8.88671875" style="296"/>
    <col min="8190" max="8190" width="3.6640625" style="296" bestFit="1" customWidth="1"/>
    <col min="8191" max="8191" width="8.33203125" style="296" customWidth="1"/>
    <col min="8192" max="8192" width="46.109375" style="296" customWidth="1"/>
    <col min="8193" max="8193" width="11" style="296" customWidth="1"/>
    <col min="8194" max="8194" width="12.5546875" style="296" customWidth="1"/>
    <col min="8195" max="8195" width="10.88671875" style="296" customWidth="1"/>
    <col min="8196" max="8196" width="16.109375" style="296" customWidth="1"/>
    <col min="8197" max="8197" width="0" style="296" hidden="1" customWidth="1"/>
    <col min="8198" max="8198" width="15.44140625" style="296" customWidth="1"/>
    <col min="8199" max="8199" width="12.88671875" style="296" bestFit="1" customWidth="1"/>
    <col min="8200" max="8200" width="8.88671875" style="296"/>
    <col min="8201" max="8201" width="12.88671875" style="296" bestFit="1" customWidth="1"/>
    <col min="8202" max="8445" width="8.88671875" style="296"/>
    <col min="8446" max="8446" width="3.6640625" style="296" bestFit="1" customWidth="1"/>
    <col min="8447" max="8447" width="8.33203125" style="296" customWidth="1"/>
    <col min="8448" max="8448" width="46.109375" style="296" customWidth="1"/>
    <col min="8449" max="8449" width="11" style="296" customWidth="1"/>
    <col min="8450" max="8450" width="12.5546875" style="296" customWidth="1"/>
    <col min="8451" max="8451" width="10.88671875" style="296" customWidth="1"/>
    <col min="8452" max="8452" width="16.109375" style="296" customWidth="1"/>
    <col min="8453" max="8453" width="0" style="296" hidden="1" customWidth="1"/>
    <col min="8454" max="8454" width="15.44140625" style="296" customWidth="1"/>
    <col min="8455" max="8455" width="12.88671875" style="296" bestFit="1" customWidth="1"/>
    <col min="8456" max="8456" width="8.88671875" style="296"/>
    <col min="8457" max="8457" width="12.88671875" style="296" bestFit="1" customWidth="1"/>
    <col min="8458" max="8701" width="8.88671875" style="296"/>
    <col min="8702" max="8702" width="3.6640625" style="296" bestFit="1" customWidth="1"/>
    <col min="8703" max="8703" width="8.33203125" style="296" customWidth="1"/>
    <col min="8704" max="8704" width="46.109375" style="296" customWidth="1"/>
    <col min="8705" max="8705" width="11" style="296" customWidth="1"/>
    <col min="8706" max="8706" width="12.5546875" style="296" customWidth="1"/>
    <col min="8707" max="8707" width="10.88671875" style="296" customWidth="1"/>
    <col min="8708" max="8708" width="16.109375" style="296" customWidth="1"/>
    <col min="8709" max="8709" width="0" style="296" hidden="1" customWidth="1"/>
    <col min="8710" max="8710" width="15.44140625" style="296" customWidth="1"/>
    <col min="8711" max="8711" width="12.88671875" style="296" bestFit="1" customWidth="1"/>
    <col min="8712" max="8712" width="8.88671875" style="296"/>
    <col min="8713" max="8713" width="12.88671875" style="296" bestFit="1" customWidth="1"/>
    <col min="8714" max="8957" width="8.88671875" style="296"/>
    <col min="8958" max="8958" width="3.6640625" style="296" bestFit="1" customWidth="1"/>
    <col min="8959" max="8959" width="8.33203125" style="296" customWidth="1"/>
    <col min="8960" max="8960" width="46.109375" style="296" customWidth="1"/>
    <col min="8961" max="8961" width="11" style="296" customWidth="1"/>
    <col min="8962" max="8962" width="12.5546875" style="296" customWidth="1"/>
    <col min="8963" max="8963" width="10.88671875" style="296" customWidth="1"/>
    <col min="8964" max="8964" width="16.109375" style="296" customWidth="1"/>
    <col min="8965" max="8965" width="0" style="296" hidden="1" customWidth="1"/>
    <col min="8966" max="8966" width="15.44140625" style="296" customWidth="1"/>
    <col min="8967" max="8967" width="12.88671875" style="296" bestFit="1" customWidth="1"/>
    <col min="8968" max="8968" width="8.88671875" style="296"/>
    <col min="8969" max="8969" width="12.88671875" style="296" bestFit="1" customWidth="1"/>
    <col min="8970" max="9213" width="8.88671875" style="296"/>
    <col min="9214" max="9214" width="3.6640625" style="296" bestFit="1" customWidth="1"/>
    <col min="9215" max="9215" width="8.33203125" style="296" customWidth="1"/>
    <col min="9216" max="9216" width="46.109375" style="296" customWidth="1"/>
    <col min="9217" max="9217" width="11" style="296" customWidth="1"/>
    <col min="9218" max="9218" width="12.5546875" style="296" customWidth="1"/>
    <col min="9219" max="9219" width="10.88671875" style="296" customWidth="1"/>
    <col min="9220" max="9220" width="16.109375" style="296" customWidth="1"/>
    <col min="9221" max="9221" width="0" style="296" hidden="1" customWidth="1"/>
    <col min="9222" max="9222" width="15.44140625" style="296" customWidth="1"/>
    <col min="9223" max="9223" width="12.88671875" style="296" bestFit="1" customWidth="1"/>
    <col min="9224" max="9224" width="8.88671875" style="296"/>
    <col min="9225" max="9225" width="12.88671875" style="296" bestFit="1" customWidth="1"/>
    <col min="9226" max="9469" width="8.88671875" style="296"/>
    <col min="9470" max="9470" width="3.6640625" style="296" bestFit="1" customWidth="1"/>
    <col min="9471" max="9471" width="8.33203125" style="296" customWidth="1"/>
    <col min="9472" max="9472" width="46.109375" style="296" customWidth="1"/>
    <col min="9473" max="9473" width="11" style="296" customWidth="1"/>
    <col min="9474" max="9474" width="12.5546875" style="296" customWidth="1"/>
    <col min="9475" max="9475" width="10.88671875" style="296" customWidth="1"/>
    <col min="9476" max="9476" width="16.109375" style="296" customWidth="1"/>
    <col min="9477" max="9477" width="0" style="296" hidden="1" customWidth="1"/>
    <col min="9478" max="9478" width="15.44140625" style="296" customWidth="1"/>
    <col min="9479" max="9479" width="12.88671875" style="296" bestFit="1" customWidth="1"/>
    <col min="9480" max="9480" width="8.88671875" style="296"/>
    <col min="9481" max="9481" width="12.88671875" style="296" bestFit="1" customWidth="1"/>
    <col min="9482" max="9725" width="8.88671875" style="296"/>
    <col min="9726" max="9726" width="3.6640625" style="296" bestFit="1" customWidth="1"/>
    <col min="9727" max="9727" width="8.33203125" style="296" customWidth="1"/>
    <col min="9728" max="9728" width="46.109375" style="296" customWidth="1"/>
    <col min="9729" max="9729" width="11" style="296" customWidth="1"/>
    <col min="9730" max="9730" width="12.5546875" style="296" customWidth="1"/>
    <col min="9731" max="9731" width="10.88671875" style="296" customWidth="1"/>
    <col min="9732" max="9732" width="16.109375" style="296" customWidth="1"/>
    <col min="9733" max="9733" width="0" style="296" hidden="1" customWidth="1"/>
    <col min="9734" max="9734" width="15.44140625" style="296" customWidth="1"/>
    <col min="9735" max="9735" width="12.88671875" style="296" bestFit="1" customWidth="1"/>
    <col min="9736" max="9736" width="8.88671875" style="296"/>
    <col min="9737" max="9737" width="12.88671875" style="296" bestFit="1" customWidth="1"/>
    <col min="9738" max="9981" width="8.88671875" style="296"/>
    <col min="9982" max="9982" width="3.6640625" style="296" bestFit="1" customWidth="1"/>
    <col min="9983" max="9983" width="8.33203125" style="296" customWidth="1"/>
    <col min="9984" max="9984" width="46.109375" style="296" customWidth="1"/>
    <col min="9985" max="9985" width="11" style="296" customWidth="1"/>
    <col min="9986" max="9986" width="12.5546875" style="296" customWidth="1"/>
    <col min="9987" max="9987" width="10.88671875" style="296" customWidth="1"/>
    <col min="9988" max="9988" width="16.109375" style="296" customWidth="1"/>
    <col min="9989" max="9989" width="0" style="296" hidden="1" customWidth="1"/>
    <col min="9990" max="9990" width="15.44140625" style="296" customWidth="1"/>
    <col min="9991" max="9991" width="12.88671875" style="296" bestFit="1" customWidth="1"/>
    <col min="9992" max="9992" width="8.88671875" style="296"/>
    <col min="9993" max="9993" width="12.88671875" style="296" bestFit="1" customWidth="1"/>
    <col min="9994" max="10237" width="8.88671875" style="296"/>
    <col min="10238" max="10238" width="3.6640625" style="296" bestFit="1" customWidth="1"/>
    <col min="10239" max="10239" width="8.33203125" style="296" customWidth="1"/>
    <col min="10240" max="10240" width="46.109375" style="296" customWidth="1"/>
    <col min="10241" max="10241" width="11" style="296" customWidth="1"/>
    <col min="10242" max="10242" width="12.5546875" style="296" customWidth="1"/>
    <col min="10243" max="10243" width="10.88671875" style="296" customWidth="1"/>
    <col min="10244" max="10244" width="16.109375" style="296" customWidth="1"/>
    <col min="10245" max="10245" width="0" style="296" hidden="1" customWidth="1"/>
    <col min="10246" max="10246" width="15.44140625" style="296" customWidth="1"/>
    <col min="10247" max="10247" width="12.88671875" style="296" bestFit="1" customWidth="1"/>
    <col min="10248" max="10248" width="8.88671875" style="296"/>
    <col min="10249" max="10249" width="12.88671875" style="296" bestFit="1" customWidth="1"/>
    <col min="10250" max="10493" width="8.88671875" style="296"/>
    <col min="10494" max="10494" width="3.6640625" style="296" bestFit="1" customWidth="1"/>
    <col min="10495" max="10495" width="8.33203125" style="296" customWidth="1"/>
    <col min="10496" max="10496" width="46.109375" style="296" customWidth="1"/>
    <col min="10497" max="10497" width="11" style="296" customWidth="1"/>
    <col min="10498" max="10498" width="12.5546875" style="296" customWidth="1"/>
    <col min="10499" max="10499" width="10.88671875" style="296" customWidth="1"/>
    <col min="10500" max="10500" width="16.109375" style="296" customWidth="1"/>
    <col min="10501" max="10501" width="0" style="296" hidden="1" customWidth="1"/>
    <col min="10502" max="10502" width="15.44140625" style="296" customWidth="1"/>
    <col min="10503" max="10503" width="12.88671875" style="296" bestFit="1" customWidth="1"/>
    <col min="10504" max="10504" width="8.88671875" style="296"/>
    <col min="10505" max="10505" width="12.88671875" style="296" bestFit="1" customWidth="1"/>
    <col min="10506" max="10749" width="8.88671875" style="296"/>
    <col min="10750" max="10750" width="3.6640625" style="296" bestFit="1" customWidth="1"/>
    <col min="10751" max="10751" width="8.33203125" style="296" customWidth="1"/>
    <col min="10752" max="10752" width="46.109375" style="296" customWidth="1"/>
    <col min="10753" max="10753" width="11" style="296" customWidth="1"/>
    <col min="10754" max="10754" width="12.5546875" style="296" customWidth="1"/>
    <col min="10755" max="10755" width="10.88671875" style="296" customWidth="1"/>
    <col min="10756" max="10756" width="16.109375" style="296" customWidth="1"/>
    <col min="10757" max="10757" width="0" style="296" hidden="1" customWidth="1"/>
    <col min="10758" max="10758" width="15.44140625" style="296" customWidth="1"/>
    <col min="10759" max="10759" width="12.88671875" style="296" bestFit="1" customWidth="1"/>
    <col min="10760" max="10760" width="8.88671875" style="296"/>
    <col min="10761" max="10761" width="12.88671875" style="296" bestFit="1" customWidth="1"/>
    <col min="10762" max="11005" width="8.88671875" style="296"/>
    <col min="11006" max="11006" width="3.6640625" style="296" bestFit="1" customWidth="1"/>
    <col min="11007" max="11007" width="8.33203125" style="296" customWidth="1"/>
    <col min="11008" max="11008" width="46.109375" style="296" customWidth="1"/>
    <col min="11009" max="11009" width="11" style="296" customWidth="1"/>
    <col min="11010" max="11010" width="12.5546875" style="296" customWidth="1"/>
    <col min="11011" max="11011" width="10.88671875" style="296" customWidth="1"/>
    <col min="11012" max="11012" width="16.109375" style="296" customWidth="1"/>
    <col min="11013" max="11013" width="0" style="296" hidden="1" customWidth="1"/>
    <col min="11014" max="11014" width="15.44140625" style="296" customWidth="1"/>
    <col min="11015" max="11015" width="12.88671875" style="296" bestFit="1" customWidth="1"/>
    <col min="11016" max="11016" width="8.88671875" style="296"/>
    <col min="11017" max="11017" width="12.88671875" style="296" bestFit="1" customWidth="1"/>
    <col min="11018" max="11261" width="8.88671875" style="296"/>
    <col min="11262" max="11262" width="3.6640625" style="296" bestFit="1" customWidth="1"/>
    <col min="11263" max="11263" width="8.33203125" style="296" customWidth="1"/>
    <col min="11264" max="11264" width="46.109375" style="296" customWidth="1"/>
    <col min="11265" max="11265" width="11" style="296" customWidth="1"/>
    <col min="11266" max="11266" width="12.5546875" style="296" customWidth="1"/>
    <col min="11267" max="11267" width="10.88671875" style="296" customWidth="1"/>
    <col min="11268" max="11268" width="16.109375" style="296" customWidth="1"/>
    <col min="11269" max="11269" width="0" style="296" hidden="1" customWidth="1"/>
    <col min="11270" max="11270" width="15.44140625" style="296" customWidth="1"/>
    <col min="11271" max="11271" width="12.88671875" style="296" bestFit="1" customWidth="1"/>
    <col min="11272" max="11272" width="8.88671875" style="296"/>
    <col min="11273" max="11273" width="12.88671875" style="296" bestFit="1" customWidth="1"/>
    <col min="11274" max="11517" width="8.88671875" style="296"/>
    <col min="11518" max="11518" width="3.6640625" style="296" bestFit="1" customWidth="1"/>
    <col min="11519" max="11519" width="8.33203125" style="296" customWidth="1"/>
    <col min="11520" max="11520" width="46.109375" style="296" customWidth="1"/>
    <col min="11521" max="11521" width="11" style="296" customWidth="1"/>
    <col min="11522" max="11522" width="12.5546875" style="296" customWidth="1"/>
    <col min="11523" max="11523" width="10.88671875" style="296" customWidth="1"/>
    <col min="11524" max="11524" width="16.109375" style="296" customWidth="1"/>
    <col min="11525" max="11525" width="0" style="296" hidden="1" customWidth="1"/>
    <col min="11526" max="11526" width="15.44140625" style="296" customWidth="1"/>
    <col min="11527" max="11527" width="12.88671875" style="296" bestFit="1" customWidth="1"/>
    <col min="11528" max="11528" width="8.88671875" style="296"/>
    <col min="11529" max="11529" width="12.88671875" style="296" bestFit="1" customWidth="1"/>
    <col min="11530" max="11773" width="8.88671875" style="296"/>
    <col min="11774" max="11774" width="3.6640625" style="296" bestFit="1" customWidth="1"/>
    <col min="11775" max="11775" width="8.33203125" style="296" customWidth="1"/>
    <col min="11776" max="11776" width="46.109375" style="296" customWidth="1"/>
    <col min="11777" max="11777" width="11" style="296" customWidth="1"/>
    <col min="11778" max="11778" width="12.5546875" style="296" customWidth="1"/>
    <col min="11779" max="11779" width="10.88671875" style="296" customWidth="1"/>
    <col min="11780" max="11780" width="16.109375" style="296" customWidth="1"/>
    <col min="11781" max="11781" width="0" style="296" hidden="1" customWidth="1"/>
    <col min="11782" max="11782" width="15.44140625" style="296" customWidth="1"/>
    <col min="11783" max="11783" width="12.88671875" style="296" bestFit="1" customWidth="1"/>
    <col min="11784" max="11784" width="8.88671875" style="296"/>
    <col min="11785" max="11785" width="12.88671875" style="296" bestFit="1" customWidth="1"/>
    <col min="11786" max="12029" width="8.88671875" style="296"/>
    <col min="12030" max="12030" width="3.6640625" style="296" bestFit="1" customWidth="1"/>
    <col min="12031" max="12031" width="8.33203125" style="296" customWidth="1"/>
    <col min="12032" max="12032" width="46.109375" style="296" customWidth="1"/>
    <col min="12033" max="12033" width="11" style="296" customWidth="1"/>
    <col min="12034" max="12034" width="12.5546875" style="296" customWidth="1"/>
    <col min="12035" max="12035" width="10.88671875" style="296" customWidth="1"/>
    <col min="12036" max="12036" width="16.109375" style="296" customWidth="1"/>
    <col min="12037" max="12037" width="0" style="296" hidden="1" customWidth="1"/>
    <col min="12038" max="12038" width="15.44140625" style="296" customWidth="1"/>
    <col min="12039" max="12039" width="12.88671875" style="296" bestFit="1" customWidth="1"/>
    <col min="12040" max="12040" width="8.88671875" style="296"/>
    <col min="12041" max="12041" width="12.88671875" style="296" bestFit="1" customWidth="1"/>
    <col min="12042" max="12285" width="8.88671875" style="296"/>
    <col min="12286" max="12286" width="3.6640625" style="296" bestFit="1" customWidth="1"/>
    <col min="12287" max="12287" width="8.33203125" style="296" customWidth="1"/>
    <col min="12288" max="12288" width="46.109375" style="296" customWidth="1"/>
    <col min="12289" max="12289" width="11" style="296" customWidth="1"/>
    <col min="12290" max="12290" width="12.5546875" style="296" customWidth="1"/>
    <col min="12291" max="12291" width="10.88671875" style="296" customWidth="1"/>
    <col min="12292" max="12292" width="16.109375" style="296" customWidth="1"/>
    <col min="12293" max="12293" width="0" style="296" hidden="1" customWidth="1"/>
    <col min="12294" max="12294" width="15.44140625" style="296" customWidth="1"/>
    <col min="12295" max="12295" width="12.88671875" style="296" bestFit="1" customWidth="1"/>
    <col min="12296" max="12296" width="8.88671875" style="296"/>
    <col min="12297" max="12297" width="12.88671875" style="296" bestFit="1" customWidth="1"/>
    <col min="12298" max="12541" width="8.88671875" style="296"/>
    <col min="12542" max="12542" width="3.6640625" style="296" bestFit="1" customWidth="1"/>
    <col min="12543" max="12543" width="8.33203125" style="296" customWidth="1"/>
    <col min="12544" max="12544" width="46.109375" style="296" customWidth="1"/>
    <col min="12545" max="12545" width="11" style="296" customWidth="1"/>
    <col min="12546" max="12546" width="12.5546875" style="296" customWidth="1"/>
    <col min="12547" max="12547" width="10.88671875" style="296" customWidth="1"/>
    <col min="12548" max="12548" width="16.109375" style="296" customWidth="1"/>
    <col min="12549" max="12549" width="0" style="296" hidden="1" customWidth="1"/>
    <col min="12550" max="12550" width="15.44140625" style="296" customWidth="1"/>
    <col min="12551" max="12551" width="12.88671875" style="296" bestFit="1" customWidth="1"/>
    <col min="12552" max="12552" width="8.88671875" style="296"/>
    <col min="12553" max="12553" width="12.88671875" style="296" bestFit="1" customWidth="1"/>
    <col min="12554" max="12797" width="8.88671875" style="296"/>
    <col min="12798" max="12798" width="3.6640625" style="296" bestFit="1" customWidth="1"/>
    <col min="12799" max="12799" width="8.33203125" style="296" customWidth="1"/>
    <col min="12800" max="12800" width="46.109375" style="296" customWidth="1"/>
    <col min="12801" max="12801" width="11" style="296" customWidth="1"/>
    <col min="12802" max="12802" width="12.5546875" style="296" customWidth="1"/>
    <col min="12803" max="12803" width="10.88671875" style="296" customWidth="1"/>
    <col min="12804" max="12804" width="16.109375" style="296" customWidth="1"/>
    <col min="12805" max="12805" width="0" style="296" hidden="1" customWidth="1"/>
    <col min="12806" max="12806" width="15.44140625" style="296" customWidth="1"/>
    <col min="12807" max="12807" width="12.88671875" style="296" bestFit="1" customWidth="1"/>
    <col min="12808" max="12808" width="8.88671875" style="296"/>
    <col min="12809" max="12809" width="12.88671875" style="296" bestFit="1" customWidth="1"/>
    <col min="12810" max="13053" width="8.88671875" style="296"/>
    <col min="13054" max="13054" width="3.6640625" style="296" bestFit="1" customWidth="1"/>
    <col min="13055" max="13055" width="8.33203125" style="296" customWidth="1"/>
    <col min="13056" max="13056" width="46.109375" style="296" customWidth="1"/>
    <col min="13057" max="13057" width="11" style="296" customWidth="1"/>
    <col min="13058" max="13058" width="12.5546875" style="296" customWidth="1"/>
    <col min="13059" max="13059" width="10.88671875" style="296" customWidth="1"/>
    <col min="13060" max="13060" width="16.109375" style="296" customWidth="1"/>
    <col min="13061" max="13061" width="0" style="296" hidden="1" customWidth="1"/>
    <col min="13062" max="13062" width="15.44140625" style="296" customWidth="1"/>
    <col min="13063" max="13063" width="12.88671875" style="296" bestFit="1" customWidth="1"/>
    <col min="13064" max="13064" width="8.88671875" style="296"/>
    <col min="13065" max="13065" width="12.88671875" style="296" bestFit="1" customWidth="1"/>
    <col min="13066" max="13309" width="8.88671875" style="296"/>
    <col min="13310" max="13310" width="3.6640625" style="296" bestFit="1" customWidth="1"/>
    <col min="13311" max="13311" width="8.33203125" style="296" customWidth="1"/>
    <col min="13312" max="13312" width="46.109375" style="296" customWidth="1"/>
    <col min="13313" max="13313" width="11" style="296" customWidth="1"/>
    <col min="13314" max="13314" width="12.5546875" style="296" customWidth="1"/>
    <col min="13315" max="13315" width="10.88671875" style="296" customWidth="1"/>
    <col min="13316" max="13316" width="16.109375" style="296" customWidth="1"/>
    <col min="13317" max="13317" width="0" style="296" hidden="1" customWidth="1"/>
    <col min="13318" max="13318" width="15.44140625" style="296" customWidth="1"/>
    <col min="13319" max="13319" width="12.88671875" style="296" bestFit="1" customWidth="1"/>
    <col min="13320" max="13320" width="8.88671875" style="296"/>
    <col min="13321" max="13321" width="12.88671875" style="296" bestFit="1" customWidth="1"/>
    <col min="13322" max="13565" width="8.88671875" style="296"/>
    <col min="13566" max="13566" width="3.6640625" style="296" bestFit="1" customWidth="1"/>
    <col min="13567" max="13567" width="8.33203125" style="296" customWidth="1"/>
    <col min="13568" max="13568" width="46.109375" style="296" customWidth="1"/>
    <col min="13569" max="13569" width="11" style="296" customWidth="1"/>
    <col min="13570" max="13570" width="12.5546875" style="296" customWidth="1"/>
    <col min="13571" max="13571" width="10.88671875" style="296" customWidth="1"/>
    <col min="13572" max="13572" width="16.109375" style="296" customWidth="1"/>
    <col min="13573" max="13573" width="0" style="296" hidden="1" customWidth="1"/>
    <col min="13574" max="13574" width="15.44140625" style="296" customWidth="1"/>
    <col min="13575" max="13575" width="12.88671875" style="296" bestFit="1" customWidth="1"/>
    <col min="13576" max="13576" width="8.88671875" style="296"/>
    <col min="13577" max="13577" width="12.88671875" style="296" bestFit="1" customWidth="1"/>
    <col min="13578" max="13821" width="8.88671875" style="296"/>
    <col min="13822" max="13822" width="3.6640625" style="296" bestFit="1" customWidth="1"/>
    <col min="13823" max="13823" width="8.33203125" style="296" customWidth="1"/>
    <col min="13824" max="13824" width="46.109375" style="296" customWidth="1"/>
    <col min="13825" max="13825" width="11" style="296" customWidth="1"/>
    <col min="13826" max="13826" width="12.5546875" style="296" customWidth="1"/>
    <col min="13827" max="13827" width="10.88671875" style="296" customWidth="1"/>
    <col min="13828" max="13828" width="16.109375" style="296" customWidth="1"/>
    <col min="13829" max="13829" width="0" style="296" hidden="1" customWidth="1"/>
    <col min="13830" max="13830" width="15.44140625" style="296" customWidth="1"/>
    <col min="13831" max="13831" width="12.88671875" style="296" bestFit="1" customWidth="1"/>
    <col min="13832" max="13832" width="8.88671875" style="296"/>
    <col min="13833" max="13833" width="12.88671875" style="296" bestFit="1" customWidth="1"/>
    <col min="13834" max="14077" width="8.88671875" style="296"/>
    <col min="14078" max="14078" width="3.6640625" style="296" bestFit="1" customWidth="1"/>
    <col min="14079" max="14079" width="8.33203125" style="296" customWidth="1"/>
    <col min="14080" max="14080" width="46.109375" style="296" customWidth="1"/>
    <col min="14081" max="14081" width="11" style="296" customWidth="1"/>
    <col min="14082" max="14082" width="12.5546875" style="296" customWidth="1"/>
    <col min="14083" max="14083" width="10.88671875" style="296" customWidth="1"/>
    <col min="14084" max="14084" width="16.109375" style="296" customWidth="1"/>
    <col min="14085" max="14085" width="0" style="296" hidden="1" customWidth="1"/>
    <col min="14086" max="14086" width="15.44140625" style="296" customWidth="1"/>
    <col min="14087" max="14087" width="12.88671875" style="296" bestFit="1" customWidth="1"/>
    <col min="14088" max="14088" width="8.88671875" style="296"/>
    <col min="14089" max="14089" width="12.88671875" style="296" bestFit="1" customWidth="1"/>
    <col min="14090" max="14333" width="8.88671875" style="296"/>
    <col min="14334" max="14334" width="3.6640625" style="296" bestFit="1" customWidth="1"/>
    <col min="14335" max="14335" width="8.33203125" style="296" customWidth="1"/>
    <col min="14336" max="14336" width="46.109375" style="296" customWidth="1"/>
    <col min="14337" max="14337" width="11" style="296" customWidth="1"/>
    <col min="14338" max="14338" width="12.5546875" style="296" customWidth="1"/>
    <col min="14339" max="14339" width="10.88671875" style="296" customWidth="1"/>
    <col min="14340" max="14340" width="16.109375" style="296" customWidth="1"/>
    <col min="14341" max="14341" width="0" style="296" hidden="1" customWidth="1"/>
    <col min="14342" max="14342" width="15.44140625" style="296" customWidth="1"/>
    <col min="14343" max="14343" width="12.88671875" style="296" bestFit="1" customWidth="1"/>
    <col min="14344" max="14344" width="8.88671875" style="296"/>
    <col min="14345" max="14345" width="12.88671875" style="296" bestFit="1" customWidth="1"/>
    <col min="14346" max="14589" width="8.88671875" style="296"/>
    <col min="14590" max="14590" width="3.6640625" style="296" bestFit="1" customWidth="1"/>
    <col min="14591" max="14591" width="8.33203125" style="296" customWidth="1"/>
    <col min="14592" max="14592" width="46.109375" style="296" customWidth="1"/>
    <col min="14593" max="14593" width="11" style="296" customWidth="1"/>
    <col min="14594" max="14594" width="12.5546875" style="296" customWidth="1"/>
    <col min="14595" max="14595" width="10.88671875" style="296" customWidth="1"/>
    <col min="14596" max="14596" width="16.109375" style="296" customWidth="1"/>
    <col min="14597" max="14597" width="0" style="296" hidden="1" customWidth="1"/>
    <col min="14598" max="14598" width="15.44140625" style="296" customWidth="1"/>
    <col min="14599" max="14599" width="12.88671875" style="296" bestFit="1" customWidth="1"/>
    <col min="14600" max="14600" width="8.88671875" style="296"/>
    <col min="14601" max="14601" width="12.88671875" style="296" bestFit="1" customWidth="1"/>
    <col min="14602" max="14845" width="8.88671875" style="296"/>
    <col min="14846" max="14846" width="3.6640625" style="296" bestFit="1" customWidth="1"/>
    <col min="14847" max="14847" width="8.33203125" style="296" customWidth="1"/>
    <col min="14848" max="14848" width="46.109375" style="296" customWidth="1"/>
    <col min="14849" max="14849" width="11" style="296" customWidth="1"/>
    <col min="14850" max="14850" width="12.5546875" style="296" customWidth="1"/>
    <col min="14851" max="14851" width="10.88671875" style="296" customWidth="1"/>
    <col min="14852" max="14852" width="16.109375" style="296" customWidth="1"/>
    <col min="14853" max="14853" width="0" style="296" hidden="1" customWidth="1"/>
    <col min="14854" max="14854" width="15.44140625" style="296" customWidth="1"/>
    <col min="14855" max="14855" width="12.88671875" style="296" bestFit="1" customWidth="1"/>
    <col min="14856" max="14856" width="8.88671875" style="296"/>
    <col min="14857" max="14857" width="12.88671875" style="296" bestFit="1" customWidth="1"/>
    <col min="14858" max="15101" width="8.88671875" style="296"/>
    <col min="15102" max="15102" width="3.6640625" style="296" bestFit="1" customWidth="1"/>
    <col min="15103" max="15103" width="8.33203125" style="296" customWidth="1"/>
    <col min="15104" max="15104" width="46.109375" style="296" customWidth="1"/>
    <col min="15105" max="15105" width="11" style="296" customWidth="1"/>
    <col min="15106" max="15106" width="12.5546875" style="296" customWidth="1"/>
    <col min="15107" max="15107" width="10.88671875" style="296" customWidth="1"/>
    <col min="15108" max="15108" width="16.109375" style="296" customWidth="1"/>
    <col min="15109" max="15109" width="0" style="296" hidden="1" customWidth="1"/>
    <col min="15110" max="15110" width="15.44140625" style="296" customWidth="1"/>
    <col min="15111" max="15111" width="12.88671875" style="296" bestFit="1" customWidth="1"/>
    <col min="15112" max="15112" width="8.88671875" style="296"/>
    <col min="15113" max="15113" width="12.88671875" style="296" bestFit="1" customWidth="1"/>
    <col min="15114" max="15357" width="8.88671875" style="296"/>
    <col min="15358" max="15358" width="3.6640625" style="296" bestFit="1" customWidth="1"/>
    <col min="15359" max="15359" width="8.33203125" style="296" customWidth="1"/>
    <col min="15360" max="15360" width="46.109375" style="296" customWidth="1"/>
    <col min="15361" max="15361" width="11" style="296" customWidth="1"/>
    <col min="15362" max="15362" width="12.5546875" style="296" customWidth="1"/>
    <col min="15363" max="15363" width="10.88671875" style="296" customWidth="1"/>
    <col min="15364" max="15364" width="16.109375" style="296" customWidth="1"/>
    <col min="15365" max="15365" width="0" style="296" hidden="1" customWidth="1"/>
    <col min="15366" max="15366" width="15.44140625" style="296" customWidth="1"/>
    <col min="15367" max="15367" width="12.88671875" style="296" bestFit="1" customWidth="1"/>
    <col min="15368" max="15368" width="8.88671875" style="296"/>
    <col min="15369" max="15369" width="12.88671875" style="296" bestFit="1" customWidth="1"/>
    <col min="15370" max="15613" width="8.88671875" style="296"/>
    <col min="15614" max="15614" width="3.6640625" style="296" bestFit="1" customWidth="1"/>
    <col min="15615" max="15615" width="8.33203125" style="296" customWidth="1"/>
    <col min="15616" max="15616" width="46.109375" style="296" customWidth="1"/>
    <col min="15617" max="15617" width="11" style="296" customWidth="1"/>
    <col min="15618" max="15618" width="12.5546875" style="296" customWidth="1"/>
    <col min="15619" max="15619" width="10.88671875" style="296" customWidth="1"/>
    <col min="15620" max="15620" width="16.109375" style="296" customWidth="1"/>
    <col min="15621" max="15621" width="0" style="296" hidden="1" customWidth="1"/>
    <col min="15622" max="15622" width="15.44140625" style="296" customWidth="1"/>
    <col min="15623" max="15623" width="12.88671875" style="296" bestFit="1" customWidth="1"/>
    <col min="15624" max="15624" width="8.88671875" style="296"/>
    <col min="15625" max="15625" width="12.88671875" style="296" bestFit="1" customWidth="1"/>
    <col min="15626" max="15869" width="8.88671875" style="296"/>
    <col min="15870" max="15870" width="3.6640625" style="296" bestFit="1" customWidth="1"/>
    <col min="15871" max="15871" width="8.33203125" style="296" customWidth="1"/>
    <col min="15872" max="15872" width="46.109375" style="296" customWidth="1"/>
    <col min="15873" max="15873" width="11" style="296" customWidth="1"/>
    <col min="15874" max="15874" width="12.5546875" style="296" customWidth="1"/>
    <col min="15875" max="15875" width="10.88671875" style="296" customWidth="1"/>
    <col min="15876" max="15876" width="16.109375" style="296" customWidth="1"/>
    <col min="15877" max="15877" width="0" style="296" hidden="1" customWidth="1"/>
    <col min="15878" max="15878" width="15.44140625" style="296" customWidth="1"/>
    <col min="15879" max="15879" width="12.88671875" style="296" bestFit="1" customWidth="1"/>
    <col min="15880" max="15880" width="8.88671875" style="296"/>
    <col min="15881" max="15881" width="12.88671875" style="296" bestFit="1" customWidth="1"/>
    <col min="15882" max="16125" width="8.88671875" style="296"/>
    <col min="16126" max="16126" width="3.6640625" style="296" bestFit="1" customWidth="1"/>
    <col min="16127" max="16127" width="8.33203125" style="296" customWidth="1"/>
    <col min="16128" max="16128" width="46.109375" style="296" customWidth="1"/>
    <col min="16129" max="16129" width="11" style="296" customWidth="1"/>
    <col min="16130" max="16130" width="12.5546875" style="296" customWidth="1"/>
    <col min="16131" max="16131" width="10.88671875" style="296" customWidth="1"/>
    <col min="16132" max="16132" width="16.109375" style="296" customWidth="1"/>
    <col min="16133" max="16133" width="0" style="296" hidden="1" customWidth="1"/>
    <col min="16134" max="16134" width="15.44140625" style="296" customWidth="1"/>
    <col min="16135" max="16135" width="12.88671875" style="296" bestFit="1" customWidth="1"/>
    <col min="16136" max="16136" width="8.88671875" style="296"/>
    <col min="16137" max="16137" width="12.88671875" style="296" bestFit="1" customWidth="1"/>
    <col min="16138" max="16384" width="8.88671875" style="296"/>
  </cols>
  <sheetData>
    <row r="1" spans="1:21" s="260" customFormat="1" ht="61.5" customHeight="1" x14ac:dyDescent="0.25">
      <c r="A1" s="447" t="s">
        <v>437</v>
      </c>
      <c r="B1" s="447"/>
      <c r="C1" s="515"/>
      <c r="D1" s="516" t="str">
        <f>'Bill No 3.3'!D1:G1</f>
        <v xml:space="preserve">BILL NO. 03 - REDUCTION OF LANDSLIDE VULNERABILITY BY MITIGATION MEASURES  - DANGOLLA LOWER CIRCULAR ROAD </v>
      </c>
      <c r="E1" s="516"/>
      <c r="F1" s="516"/>
      <c r="G1" s="517"/>
      <c r="I1" s="531"/>
    </row>
    <row r="2" spans="1:21" s="459" customFormat="1" ht="18" customHeight="1" x14ac:dyDescent="0.25">
      <c r="A2" s="366" t="s">
        <v>17</v>
      </c>
      <c r="B2" s="366" t="s">
        <v>18</v>
      </c>
      <c r="C2" s="239" t="s">
        <v>4</v>
      </c>
      <c r="D2" s="239" t="s">
        <v>19</v>
      </c>
      <c r="E2" s="368" t="s">
        <v>20</v>
      </c>
      <c r="F2" s="240" t="s">
        <v>21</v>
      </c>
      <c r="G2" s="240" t="s">
        <v>22</v>
      </c>
      <c r="I2" s="532"/>
    </row>
    <row r="3" spans="1:21" s="459" customFormat="1" ht="18" customHeight="1" x14ac:dyDescent="0.25">
      <c r="A3" s="234"/>
      <c r="B3" s="234"/>
      <c r="C3" s="239"/>
      <c r="D3" s="239"/>
      <c r="E3" s="368"/>
      <c r="F3" s="240"/>
      <c r="G3" s="240"/>
      <c r="I3" s="531"/>
      <c r="J3" s="260"/>
      <c r="K3" s="260"/>
      <c r="L3" s="260"/>
      <c r="M3" s="260"/>
      <c r="N3" s="260"/>
      <c r="O3" s="260"/>
      <c r="P3" s="260"/>
      <c r="Q3" s="260"/>
      <c r="R3" s="260"/>
      <c r="S3" s="260"/>
      <c r="T3" s="260"/>
      <c r="U3" s="260"/>
    </row>
    <row r="4" spans="1:21" s="260" customFormat="1" ht="20.399999999999999" customHeight="1" x14ac:dyDescent="0.25">
      <c r="A4" s="409" t="s">
        <v>438</v>
      </c>
      <c r="B4" s="246"/>
      <c r="C4" s="371" t="s">
        <v>275</v>
      </c>
      <c r="D4" s="252"/>
      <c r="E4" s="372"/>
      <c r="F4" s="263"/>
      <c r="G4" s="492"/>
      <c r="I4" s="531"/>
    </row>
    <row r="5" spans="1:21" s="260" customFormat="1" ht="27.6" customHeight="1" x14ac:dyDescent="0.25">
      <c r="A5" s="251" t="s">
        <v>439</v>
      </c>
      <c r="B5" s="252" t="s">
        <v>277</v>
      </c>
      <c r="C5" s="344" t="s">
        <v>278</v>
      </c>
      <c r="D5" s="252" t="s">
        <v>27</v>
      </c>
      <c r="E5" s="372"/>
      <c r="F5" s="373"/>
      <c r="G5" s="377"/>
      <c r="I5" s="531"/>
    </row>
    <row r="6" spans="1:21" s="260" customFormat="1" ht="30.75" customHeight="1" x14ac:dyDescent="0.25">
      <c r="A6" s="251" t="s">
        <v>440</v>
      </c>
      <c r="B6" s="252" t="s">
        <v>280</v>
      </c>
      <c r="C6" s="253" t="s">
        <v>281</v>
      </c>
      <c r="D6" s="252" t="s">
        <v>234</v>
      </c>
      <c r="E6" s="254">
        <v>338</v>
      </c>
      <c r="F6" s="373">
        <f>'Bill No 2.4'!F7</f>
        <v>0</v>
      </c>
      <c r="G6" s="377">
        <f>F6*E6</f>
        <v>0</v>
      </c>
      <c r="I6" s="531">
        <f>[4]Dangolla!J98</f>
        <v>338</v>
      </c>
    </row>
    <row r="7" spans="1:21" s="260" customFormat="1" ht="41.4" customHeight="1" x14ac:dyDescent="0.25">
      <c r="A7" s="251" t="s">
        <v>441</v>
      </c>
      <c r="B7" s="414" t="s">
        <v>283</v>
      </c>
      <c r="C7" s="415" t="s">
        <v>442</v>
      </c>
      <c r="D7" s="252" t="s">
        <v>234</v>
      </c>
      <c r="E7" s="254">
        <v>158</v>
      </c>
      <c r="F7" s="373">
        <f>'Bill No 2.4'!F8</f>
        <v>0</v>
      </c>
      <c r="G7" s="377">
        <f t="shared" ref="G7:G14" si="0">F7*E7</f>
        <v>0</v>
      </c>
      <c r="I7" s="531">
        <f>[4]Dangolla!J103</f>
        <v>195.20600000000002</v>
      </c>
    </row>
    <row r="8" spans="1:21" s="260" customFormat="1" ht="29.4" customHeight="1" x14ac:dyDescent="0.25">
      <c r="A8" s="251" t="s">
        <v>443</v>
      </c>
      <c r="B8" s="414" t="s">
        <v>444</v>
      </c>
      <c r="C8" s="415" t="s">
        <v>445</v>
      </c>
      <c r="D8" s="252" t="s">
        <v>234</v>
      </c>
      <c r="E8" s="254">
        <v>38</v>
      </c>
      <c r="F8" s="373"/>
      <c r="G8" s="377"/>
      <c r="I8" s="531">
        <f>E7-E8</f>
        <v>120</v>
      </c>
    </row>
    <row r="9" spans="1:21" s="260" customFormat="1" ht="30" customHeight="1" x14ac:dyDescent="0.25">
      <c r="A9" s="251" t="s">
        <v>446</v>
      </c>
      <c r="B9" s="416" t="s">
        <v>286</v>
      </c>
      <c r="C9" s="253" t="s">
        <v>287</v>
      </c>
      <c r="D9" s="151" t="s">
        <v>129</v>
      </c>
      <c r="E9" s="254">
        <v>164</v>
      </c>
      <c r="F9" s="373">
        <f>'Bill No 2.4'!F9</f>
        <v>0</v>
      </c>
      <c r="G9" s="377">
        <f t="shared" ref="G9" si="1">F9*E9</f>
        <v>0</v>
      </c>
      <c r="I9" s="531"/>
    </row>
    <row r="10" spans="1:21" s="260" customFormat="1" ht="42" customHeight="1" x14ac:dyDescent="0.25">
      <c r="A10" s="251" t="s">
        <v>447</v>
      </c>
      <c r="B10" s="533" t="s">
        <v>289</v>
      </c>
      <c r="C10" s="176" t="s">
        <v>290</v>
      </c>
      <c r="D10" s="252" t="s">
        <v>234</v>
      </c>
      <c r="E10" s="254">
        <v>69</v>
      </c>
      <c r="F10" s="373">
        <f>'Bill No 2.4'!F10</f>
        <v>0</v>
      </c>
      <c r="G10" s="377">
        <f t="shared" si="0"/>
        <v>0</v>
      </c>
      <c r="I10" s="531">
        <f>[4]Dangolla!J118</f>
        <v>68.254999999999995</v>
      </c>
    </row>
    <row r="11" spans="1:21" s="260" customFormat="1" ht="31.8" customHeight="1" x14ac:dyDescent="0.25">
      <c r="A11" s="251" t="s">
        <v>448</v>
      </c>
      <c r="B11" s="416" t="s">
        <v>269</v>
      </c>
      <c r="C11" s="253" t="s">
        <v>449</v>
      </c>
      <c r="D11" s="252" t="s">
        <v>234</v>
      </c>
      <c r="E11" s="254">
        <v>38</v>
      </c>
      <c r="F11" s="373">
        <f>'Bill No 2.4'!F11</f>
        <v>0</v>
      </c>
      <c r="G11" s="377">
        <f t="shared" si="0"/>
        <v>0</v>
      </c>
      <c r="I11" s="534"/>
      <c r="J11" s="296"/>
      <c r="L11" s="296"/>
      <c r="M11" s="296"/>
      <c r="N11" s="296"/>
      <c r="O11" s="296"/>
      <c r="P11" s="296"/>
      <c r="Q11" s="296"/>
      <c r="R11" s="296"/>
      <c r="S11" s="296"/>
      <c r="T11" s="296"/>
    </row>
    <row r="12" spans="1:21" s="260" customFormat="1" ht="15.6" customHeight="1" x14ac:dyDescent="0.25">
      <c r="A12" s="251" t="s">
        <v>450</v>
      </c>
      <c r="B12" s="252" t="s">
        <v>294</v>
      </c>
      <c r="C12" s="253" t="s">
        <v>295</v>
      </c>
      <c r="D12" s="252" t="s">
        <v>135</v>
      </c>
      <c r="E12" s="535">
        <v>5</v>
      </c>
      <c r="F12" s="373">
        <f>'Bill No 2.4'!F12</f>
        <v>0</v>
      </c>
      <c r="G12" s="377">
        <f t="shared" si="0"/>
        <v>0</v>
      </c>
      <c r="I12" s="534">
        <f>(35+16)*2%</f>
        <v>1.02</v>
      </c>
      <c r="J12" s="296"/>
      <c r="L12" s="296"/>
      <c r="M12" s="296"/>
      <c r="N12" s="296"/>
      <c r="O12" s="296"/>
      <c r="P12" s="296"/>
      <c r="Q12" s="296"/>
      <c r="R12" s="296"/>
      <c r="S12" s="296"/>
      <c r="T12" s="296"/>
      <c r="U12" s="296"/>
    </row>
    <row r="13" spans="1:21" s="260" customFormat="1" ht="24" customHeight="1" x14ac:dyDescent="0.25">
      <c r="A13" s="417" t="s">
        <v>451</v>
      </c>
      <c r="B13" s="252"/>
      <c r="C13" s="371" t="s">
        <v>297</v>
      </c>
      <c r="D13" s="252"/>
      <c r="E13" s="372"/>
      <c r="F13" s="373"/>
      <c r="G13" s="377"/>
      <c r="I13" s="534"/>
      <c r="J13" s="296"/>
      <c r="L13" s="296"/>
      <c r="M13" s="296"/>
      <c r="N13" s="296"/>
      <c r="O13" s="296"/>
      <c r="P13" s="296"/>
      <c r="Q13" s="296"/>
      <c r="R13" s="296"/>
      <c r="S13" s="296"/>
      <c r="T13" s="296"/>
      <c r="U13" s="296"/>
    </row>
    <row r="14" spans="1:21" s="260" customFormat="1" ht="57" customHeight="1" x14ac:dyDescent="0.25">
      <c r="A14" s="418" t="s">
        <v>452</v>
      </c>
      <c r="B14" s="252" t="s">
        <v>299</v>
      </c>
      <c r="C14" s="419" t="s">
        <v>453</v>
      </c>
      <c r="D14" s="252" t="s">
        <v>234</v>
      </c>
      <c r="E14" s="254">
        <v>60</v>
      </c>
      <c r="F14" s="420">
        <f>'Bill No 2.4'!F14</f>
        <v>0</v>
      </c>
      <c r="G14" s="377">
        <f t="shared" si="0"/>
        <v>0</v>
      </c>
      <c r="I14" s="531">
        <f>[4]Dangolla!J114</f>
        <v>60</v>
      </c>
    </row>
    <row r="15" spans="1:21" s="294" customFormat="1" ht="33.75" customHeight="1" x14ac:dyDescent="0.25">
      <c r="A15" s="425"/>
      <c r="B15" s="289" t="s">
        <v>454</v>
      </c>
      <c r="C15" s="290"/>
      <c r="D15" s="290"/>
      <c r="E15" s="290"/>
      <c r="F15" s="291"/>
      <c r="G15" s="536">
        <f>SUM(G4:H14)</f>
        <v>0</v>
      </c>
      <c r="H15" s="293"/>
      <c r="I15" s="534"/>
      <c r="J15" s="296"/>
      <c r="K15" s="296"/>
      <c r="L15" s="296"/>
      <c r="M15" s="296"/>
      <c r="N15" s="296"/>
      <c r="O15" s="296"/>
      <c r="P15" s="296"/>
      <c r="Q15" s="296"/>
      <c r="R15" s="296"/>
      <c r="S15" s="296"/>
      <c r="T15" s="296"/>
      <c r="U15" s="296"/>
    </row>
    <row r="16" spans="1:21" ht="13.2" x14ac:dyDescent="0.25">
      <c r="A16" s="250"/>
      <c r="B16" s="250"/>
      <c r="C16" s="237"/>
      <c r="D16" s="250"/>
      <c r="E16" s="399"/>
      <c r="F16" s="295"/>
      <c r="G16" s="295"/>
    </row>
    <row r="17" spans="1:7" ht="13.2" x14ac:dyDescent="0.25">
      <c r="A17" s="250"/>
      <c r="B17" s="250"/>
      <c r="C17" s="237"/>
      <c r="D17" s="250"/>
      <c r="E17" s="399"/>
      <c r="F17" s="295"/>
      <c r="G17" s="295"/>
    </row>
    <row r="18" spans="1:7" x14ac:dyDescent="0.25">
      <c r="A18" s="299"/>
      <c r="B18" s="250"/>
      <c r="C18" s="237"/>
      <c r="D18" s="250"/>
      <c r="E18" s="399"/>
      <c r="F18" s="295"/>
      <c r="G18" s="295"/>
    </row>
    <row r="19" spans="1:7" ht="13.2" x14ac:dyDescent="0.25">
      <c r="A19" s="250"/>
      <c r="B19" s="250"/>
      <c r="C19" s="237"/>
      <c r="D19" s="250"/>
      <c r="E19" s="399"/>
      <c r="F19" s="295"/>
      <c r="G19" s="295"/>
    </row>
    <row r="20" spans="1:7" ht="13.2" x14ac:dyDescent="0.25">
      <c r="A20" s="297"/>
      <c r="B20" s="250"/>
      <c r="C20" s="237"/>
      <c r="D20" s="250"/>
      <c r="E20" s="399"/>
      <c r="F20" s="295"/>
      <c r="G20" s="295"/>
    </row>
    <row r="21" spans="1:7" ht="13.2" x14ac:dyDescent="0.25">
      <c r="A21" s="250"/>
      <c r="B21" s="250"/>
      <c r="C21" s="237"/>
      <c r="D21" s="250"/>
      <c r="E21" s="399"/>
      <c r="F21" s="295"/>
      <c r="G21" s="295"/>
    </row>
    <row r="22" spans="1:7" x14ac:dyDescent="0.25">
      <c r="A22" s="298"/>
      <c r="B22" s="250"/>
      <c r="C22" s="237"/>
      <c r="D22" s="250"/>
      <c r="E22" s="399"/>
      <c r="F22" s="295"/>
      <c r="G22" s="295"/>
    </row>
    <row r="23" spans="1:7" x14ac:dyDescent="0.25">
      <c r="A23" s="299"/>
      <c r="B23" s="250"/>
      <c r="C23" s="237"/>
      <c r="D23" s="250"/>
      <c r="E23" s="399"/>
      <c r="F23" s="295"/>
      <c r="G23" s="295"/>
    </row>
    <row r="24" spans="1:7" x14ac:dyDescent="0.25">
      <c r="A24" s="298"/>
      <c r="B24" s="250"/>
      <c r="C24" s="237"/>
      <c r="D24" s="250"/>
      <c r="E24" s="399"/>
      <c r="F24" s="295"/>
      <c r="G24" s="295"/>
    </row>
    <row r="25" spans="1:7" x14ac:dyDescent="0.25">
      <c r="B25" s="250"/>
      <c r="C25" s="237"/>
      <c r="D25" s="250"/>
      <c r="E25" s="399"/>
      <c r="F25" s="295"/>
      <c r="G25" s="295"/>
    </row>
    <row r="26" spans="1:7" x14ac:dyDescent="0.25">
      <c r="B26" s="250"/>
      <c r="C26" s="237"/>
      <c r="D26" s="250"/>
      <c r="E26" s="399"/>
      <c r="F26" s="295"/>
      <c r="G26" s="295"/>
    </row>
    <row r="27" spans="1:7" x14ac:dyDescent="0.25">
      <c r="B27" s="250"/>
      <c r="C27" s="237"/>
      <c r="D27" s="250"/>
      <c r="E27" s="399"/>
      <c r="F27" s="295"/>
      <c r="G27" s="295"/>
    </row>
    <row r="28" spans="1:7" x14ac:dyDescent="0.25">
      <c r="B28" s="250"/>
      <c r="C28" s="237"/>
      <c r="D28" s="250"/>
      <c r="E28" s="399"/>
      <c r="F28" s="295"/>
      <c r="G28" s="295"/>
    </row>
    <row r="29" spans="1:7" x14ac:dyDescent="0.25">
      <c r="B29" s="250"/>
      <c r="C29" s="237"/>
      <c r="D29" s="250"/>
      <c r="E29" s="399"/>
      <c r="F29" s="295"/>
      <c r="G29" s="295"/>
    </row>
    <row r="30" spans="1:7" x14ac:dyDescent="0.25">
      <c r="B30" s="250"/>
      <c r="C30" s="237"/>
      <c r="D30" s="250"/>
      <c r="E30" s="399"/>
      <c r="F30" s="295"/>
      <c r="G30" s="295"/>
    </row>
  </sheetData>
  <mergeCells count="9">
    <mergeCell ref="B15:F15"/>
    <mergeCell ref="D1:G1"/>
    <mergeCell ref="A2:A3"/>
    <mergeCell ref="B2:B3"/>
    <mergeCell ref="C2:C3"/>
    <mergeCell ref="D2:D3"/>
    <mergeCell ref="E2:E3"/>
    <mergeCell ref="F2:F3"/>
    <mergeCell ref="G2:G3"/>
  </mergeCells>
  <printOptions horizontalCentered="1"/>
  <pageMargins left="0.75" right="0.5" top="1" bottom="0.5" header="0.25" footer="0.25"/>
  <pageSetup paperSize="9" scale="76" fitToWidth="0"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A7E79-90AF-43AB-990E-0950E5B2FCCA}">
  <sheetPr>
    <tabColor theme="2" tint="-0.499984740745262"/>
    <pageSetUpPr fitToPage="1"/>
  </sheetPr>
  <dimension ref="B1:K93"/>
  <sheetViews>
    <sheetView showGridLines="0" view="pageBreakPreview" topLeftCell="B1" zoomScaleSheetLayoutView="100" workbookViewId="0">
      <selection activeCell="G37" sqref="G37"/>
    </sheetView>
  </sheetViews>
  <sheetFormatPr defaultRowHeight="13.2" x14ac:dyDescent="0.25"/>
  <cols>
    <col min="1" max="1" width="2.6640625" style="1" customWidth="1"/>
    <col min="2" max="2" width="6.6640625" style="98" customWidth="1"/>
    <col min="3" max="3" width="40.6640625" style="1" customWidth="1"/>
    <col min="4" max="4" width="6.6640625" style="98" customWidth="1"/>
    <col min="5" max="5" width="8.6640625" style="99" customWidth="1"/>
    <col min="6" max="6" width="40.33203125" style="100" customWidth="1"/>
    <col min="7" max="7" width="26.5546875" style="100" customWidth="1"/>
    <col min="8" max="254" width="8.88671875" style="1"/>
    <col min="255" max="255" width="2.6640625" style="1" customWidth="1"/>
    <col min="256" max="256" width="1.6640625" style="1" customWidth="1"/>
    <col min="257" max="257" width="6.6640625" style="1" customWidth="1"/>
    <col min="258" max="258" width="40.6640625" style="1" customWidth="1"/>
    <col min="259" max="259" width="6.6640625" style="1" customWidth="1"/>
    <col min="260" max="260" width="8.6640625" style="1" customWidth="1"/>
    <col min="261" max="261" width="9" style="1" customWidth="1"/>
    <col min="262" max="262" width="0" style="1" hidden="1" customWidth="1"/>
    <col min="263" max="263" width="20.6640625" style="1" customWidth="1"/>
    <col min="264" max="510" width="8.88671875" style="1"/>
    <col min="511" max="511" width="2.6640625" style="1" customWidth="1"/>
    <col min="512" max="512" width="1.6640625" style="1" customWidth="1"/>
    <col min="513" max="513" width="6.6640625" style="1" customWidth="1"/>
    <col min="514" max="514" width="40.6640625" style="1" customWidth="1"/>
    <col min="515" max="515" width="6.6640625" style="1" customWidth="1"/>
    <col min="516" max="516" width="8.6640625" style="1" customWidth="1"/>
    <col min="517" max="517" width="9" style="1" customWidth="1"/>
    <col min="518" max="518" width="0" style="1" hidden="1" customWidth="1"/>
    <col min="519" max="519" width="20.6640625" style="1" customWidth="1"/>
    <col min="520" max="766" width="8.88671875" style="1"/>
    <col min="767" max="767" width="2.6640625" style="1" customWidth="1"/>
    <col min="768" max="768" width="1.6640625" style="1" customWidth="1"/>
    <col min="769" max="769" width="6.6640625" style="1" customWidth="1"/>
    <col min="770" max="770" width="40.6640625" style="1" customWidth="1"/>
    <col min="771" max="771" width="6.6640625" style="1" customWidth="1"/>
    <col min="772" max="772" width="8.6640625" style="1" customWidth="1"/>
    <col min="773" max="773" width="9" style="1" customWidth="1"/>
    <col min="774" max="774" width="0" style="1" hidden="1" customWidth="1"/>
    <col min="775" max="775" width="20.6640625" style="1" customWidth="1"/>
    <col min="776" max="1022" width="8.88671875" style="1"/>
    <col min="1023" max="1023" width="2.6640625" style="1" customWidth="1"/>
    <col min="1024" max="1024" width="1.6640625" style="1" customWidth="1"/>
    <col min="1025" max="1025" width="6.6640625" style="1" customWidth="1"/>
    <col min="1026" max="1026" width="40.6640625" style="1" customWidth="1"/>
    <col min="1027" max="1027" width="6.6640625" style="1" customWidth="1"/>
    <col min="1028" max="1028" width="8.6640625" style="1" customWidth="1"/>
    <col min="1029" max="1029" width="9" style="1" customWidth="1"/>
    <col min="1030" max="1030" width="0" style="1" hidden="1" customWidth="1"/>
    <col min="1031" max="1031" width="20.6640625" style="1" customWidth="1"/>
    <col min="1032" max="1278" width="8.88671875" style="1"/>
    <col min="1279" max="1279" width="2.6640625" style="1" customWidth="1"/>
    <col min="1280" max="1280" width="1.6640625" style="1" customWidth="1"/>
    <col min="1281" max="1281" width="6.6640625" style="1" customWidth="1"/>
    <col min="1282" max="1282" width="40.6640625" style="1" customWidth="1"/>
    <col min="1283" max="1283" width="6.6640625" style="1" customWidth="1"/>
    <col min="1284" max="1284" width="8.6640625" style="1" customWidth="1"/>
    <col min="1285" max="1285" width="9" style="1" customWidth="1"/>
    <col min="1286" max="1286" width="0" style="1" hidden="1" customWidth="1"/>
    <col min="1287" max="1287" width="20.6640625" style="1" customWidth="1"/>
    <col min="1288" max="1534" width="8.88671875" style="1"/>
    <col min="1535" max="1535" width="2.6640625" style="1" customWidth="1"/>
    <col min="1536" max="1536" width="1.6640625" style="1" customWidth="1"/>
    <col min="1537" max="1537" width="6.6640625" style="1" customWidth="1"/>
    <col min="1538" max="1538" width="40.6640625" style="1" customWidth="1"/>
    <col min="1539" max="1539" width="6.6640625" style="1" customWidth="1"/>
    <col min="1540" max="1540" width="8.6640625" style="1" customWidth="1"/>
    <col min="1541" max="1541" width="9" style="1" customWidth="1"/>
    <col min="1542" max="1542" width="0" style="1" hidden="1" customWidth="1"/>
    <col min="1543" max="1543" width="20.6640625" style="1" customWidth="1"/>
    <col min="1544" max="1790" width="8.88671875" style="1"/>
    <col min="1791" max="1791" width="2.6640625" style="1" customWidth="1"/>
    <col min="1792" max="1792" width="1.6640625" style="1" customWidth="1"/>
    <col min="1793" max="1793" width="6.6640625" style="1" customWidth="1"/>
    <col min="1794" max="1794" width="40.6640625" style="1" customWidth="1"/>
    <col min="1795" max="1795" width="6.6640625" style="1" customWidth="1"/>
    <col min="1796" max="1796" width="8.6640625" style="1" customWidth="1"/>
    <col min="1797" max="1797" width="9" style="1" customWidth="1"/>
    <col min="1798" max="1798" width="0" style="1" hidden="1" customWidth="1"/>
    <col min="1799" max="1799" width="20.6640625" style="1" customWidth="1"/>
    <col min="1800" max="2046" width="8.88671875" style="1"/>
    <col min="2047" max="2047" width="2.6640625" style="1" customWidth="1"/>
    <col min="2048" max="2048" width="1.6640625" style="1" customWidth="1"/>
    <col min="2049" max="2049" width="6.6640625" style="1" customWidth="1"/>
    <col min="2050" max="2050" width="40.6640625" style="1" customWidth="1"/>
    <col min="2051" max="2051" width="6.6640625" style="1" customWidth="1"/>
    <col min="2052" max="2052" width="8.6640625" style="1" customWidth="1"/>
    <col min="2053" max="2053" width="9" style="1" customWidth="1"/>
    <col min="2054" max="2054" width="0" style="1" hidden="1" customWidth="1"/>
    <col min="2055" max="2055" width="20.6640625" style="1" customWidth="1"/>
    <col min="2056" max="2302" width="8.88671875" style="1"/>
    <col min="2303" max="2303" width="2.6640625" style="1" customWidth="1"/>
    <col min="2304" max="2304" width="1.6640625" style="1" customWidth="1"/>
    <col min="2305" max="2305" width="6.6640625" style="1" customWidth="1"/>
    <col min="2306" max="2306" width="40.6640625" style="1" customWidth="1"/>
    <col min="2307" max="2307" width="6.6640625" style="1" customWidth="1"/>
    <col min="2308" max="2308" width="8.6640625" style="1" customWidth="1"/>
    <col min="2309" max="2309" width="9" style="1" customWidth="1"/>
    <col min="2310" max="2310" width="0" style="1" hidden="1" customWidth="1"/>
    <col min="2311" max="2311" width="20.6640625" style="1" customWidth="1"/>
    <col min="2312" max="2558" width="8.88671875" style="1"/>
    <col min="2559" max="2559" width="2.6640625" style="1" customWidth="1"/>
    <col min="2560" max="2560" width="1.6640625" style="1" customWidth="1"/>
    <col min="2561" max="2561" width="6.6640625" style="1" customWidth="1"/>
    <col min="2562" max="2562" width="40.6640625" style="1" customWidth="1"/>
    <col min="2563" max="2563" width="6.6640625" style="1" customWidth="1"/>
    <col min="2564" max="2564" width="8.6640625" style="1" customWidth="1"/>
    <col min="2565" max="2565" width="9" style="1" customWidth="1"/>
    <col min="2566" max="2566" width="0" style="1" hidden="1" customWidth="1"/>
    <col min="2567" max="2567" width="20.6640625" style="1" customWidth="1"/>
    <col min="2568" max="2814" width="8.88671875" style="1"/>
    <col min="2815" max="2815" width="2.6640625" style="1" customWidth="1"/>
    <col min="2816" max="2816" width="1.6640625" style="1" customWidth="1"/>
    <col min="2817" max="2817" width="6.6640625" style="1" customWidth="1"/>
    <col min="2818" max="2818" width="40.6640625" style="1" customWidth="1"/>
    <col min="2819" max="2819" width="6.6640625" style="1" customWidth="1"/>
    <col min="2820" max="2820" width="8.6640625" style="1" customWidth="1"/>
    <col min="2821" max="2821" width="9" style="1" customWidth="1"/>
    <col min="2822" max="2822" width="0" style="1" hidden="1" customWidth="1"/>
    <col min="2823" max="2823" width="20.6640625" style="1" customWidth="1"/>
    <col min="2824" max="3070" width="8.88671875" style="1"/>
    <col min="3071" max="3071" width="2.6640625" style="1" customWidth="1"/>
    <col min="3072" max="3072" width="1.6640625" style="1" customWidth="1"/>
    <col min="3073" max="3073" width="6.6640625" style="1" customWidth="1"/>
    <col min="3074" max="3074" width="40.6640625" style="1" customWidth="1"/>
    <col min="3075" max="3075" width="6.6640625" style="1" customWidth="1"/>
    <col min="3076" max="3076" width="8.6640625" style="1" customWidth="1"/>
    <col min="3077" max="3077" width="9" style="1" customWidth="1"/>
    <col min="3078" max="3078" width="0" style="1" hidden="1" customWidth="1"/>
    <col min="3079" max="3079" width="20.6640625" style="1" customWidth="1"/>
    <col min="3080" max="3326" width="8.88671875" style="1"/>
    <col min="3327" max="3327" width="2.6640625" style="1" customWidth="1"/>
    <col min="3328" max="3328" width="1.6640625" style="1" customWidth="1"/>
    <col min="3329" max="3329" width="6.6640625" style="1" customWidth="1"/>
    <col min="3330" max="3330" width="40.6640625" style="1" customWidth="1"/>
    <col min="3331" max="3331" width="6.6640625" style="1" customWidth="1"/>
    <col min="3332" max="3332" width="8.6640625" style="1" customWidth="1"/>
    <col min="3333" max="3333" width="9" style="1" customWidth="1"/>
    <col min="3334" max="3334" width="0" style="1" hidden="1" customWidth="1"/>
    <col min="3335" max="3335" width="20.6640625" style="1" customWidth="1"/>
    <col min="3336" max="3582" width="8.88671875" style="1"/>
    <col min="3583" max="3583" width="2.6640625" style="1" customWidth="1"/>
    <col min="3584" max="3584" width="1.6640625" style="1" customWidth="1"/>
    <col min="3585" max="3585" width="6.6640625" style="1" customWidth="1"/>
    <col min="3586" max="3586" width="40.6640625" style="1" customWidth="1"/>
    <col min="3587" max="3587" width="6.6640625" style="1" customWidth="1"/>
    <col min="3588" max="3588" width="8.6640625" style="1" customWidth="1"/>
    <col min="3589" max="3589" width="9" style="1" customWidth="1"/>
    <col min="3590" max="3590" width="0" style="1" hidden="1" customWidth="1"/>
    <col min="3591" max="3591" width="20.6640625" style="1" customWidth="1"/>
    <col min="3592" max="3838" width="8.88671875" style="1"/>
    <col min="3839" max="3839" width="2.6640625" style="1" customWidth="1"/>
    <col min="3840" max="3840" width="1.6640625" style="1" customWidth="1"/>
    <col min="3841" max="3841" width="6.6640625" style="1" customWidth="1"/>
    <col min="3842" max="3842" width="40.6640625" style="1" customWidth="1"/>
    <col min="3843" max="3843" width="6.6640625" style="1" customWidth="1"/>
    <col min="3844" max="3844" width="8.6640625" style="1" customWidth="1"/>
    <col min="3845" max="3845" width="9" style="1" customWidth="1"/>
    <col min="3846" max="3846" width="0" style="1" hidden="1" customWidth="1"/>
    <col min="3847" max="3847" width="20.6640625" style="1" customWidth="1"/>
    <col min="3848" max="4094" width="8.88671875" style="1"/>
    <col min="4095" max="4095" width="2.6640625" style="1" customWidth="1"/>
    <col min="4096" max="4096" width="1.6640625" style="1" customWidth="1"/>
    <col min="4097" max="4097" width="6.6640625" style="1" customWidth="1"/>
    <col min="4098" max="4098" width="40.6640625" style="1" customWidth="1"/>
    <col min="4099" max="4099" width="6.6640625" style="1" customWidth="1"/>
    <col min="4100" max="4100" width="8.6640625" style="1" customWidth="1"/>
    <col min="4101" max="4101" width="9" style="1" customWidth="1"/>
    <col min="4102" max="4102" width="0" style="1" hidden="1" customWidth="1"/>
    <col min="4103" max="4103" width="20.6640625" style="1" customWidth="1"/>
    <col min="4104" max="4350" width="8.88671875" style="1"/>
    <col min="4351" max="4351" width="2.6640625" style="1" customWidth="1"/>
    <col min="4352" max="4352" width="1.6640625" style="1" customWidth="1"/>
    <col min="4353" max="4353" width="6.6640625" style="1" customWidth="1"/>
    <col min="4354" max="4354" width="40.6640625" style="1" customWidth="1"/>
    <col min="4355" max="4355" width="6.6640625" style="1" customWidth="1"/>
    <col min="4356" max="4356" width="8.6640625" style="1" customWidth="1"/>
    <col min="4357" max="4357" width="9" style="1" customWidth="1"/>
    <col min="4358" max="4358" width="0" style="1" hidden="1" customWidth="1"/>
    <col min="4359" max="4359" width="20.6640625" style="1" customWidth="1"/>
    <col min="4360" max="4606" width="8.88671875" style="1"/>
    <col min="4607" max="4607" width="2.6640625" style="1" customWidth="1"/>
    <col min="4608" max="4608" width="1.6640625" style="1" customWidth="1"/>
    <col min="4609" max="4609" width="6.6640625" style="1" customWidth="1"/>
    <col min="4610" max="4610" width="40.6640625" style="1" customWidth="1"/>
    <col min="4611" max="4611" width="6.6640625" style="1" customWidth="1"/>
    <col min="4612" max="4612" width="8.6640625" style="1" customWidth="1"/>
    <col min="4613" max="4613" width="9" style="1" customWidth="1"/>
    <col min="4614" max="4614" width="0" style="1" hidden="1" customWidth="1"/>
    <col min="4615" max="4615" width="20.6640625" style="1" customWidth="1"/>
    <col min="4616" max="4862" width="8.88671875" style="1"/>
    <col min="4863" max="4863" width="2.6640625" style="1" customWidth="1"/>
    <col min="4864" max="4864" width="1.6640625" style="1" customWidth="1"/>
    <col min="4865" max="4865" width="6.6640625" style="1" customWidth="1"/>
    <col min="4866" max="4866" width="40.6640625" style="1" customWidth="1"/>
    <col min="4867" max="4867" width="6.6640625" style="1" customWidth="1"/>
    <col min="4868" max="4868" width="8.6640625" style="1" customWidth="1"/>
    <col min="4869" max="4869" width="9" style="1" customWidth="1"/>
    <col min="4870" max="4870" width="0" style="1" hidden="1" customWidth="1"/>
    <col min="4871" max="4871" width="20.6640625" style="1" customWidth="1"/>
    <col min="4872" max="5118" width="8.88671875" style="1"/>
    <col min="5119" max="5119" width="2.6640625" style="1" customWidth="1"/>
    <col min="5120" max="5120" width="1.6640625" style="1" customWidth="1"/>
    <col min="5121" max="5121" width="6.6640625" style="1" customWidth="1"/>
    <col min="5122" max="5122" width="40.6640625" style="1" customWidth="1"/>
    <col min="5123" max="5123" width="6.6640625" style="1" customWidth="1"/>
    <col min="5124" max="5124" width="8.6640625" style="1" customWidth="1"/>
    <col min="5125" max="5125" width="9" style="1" customWidth="1"/>
    <col min="5126" max="5126" width="0" style="1" hidden="1" customWidth="1"/>
    <col min="5127" max="5127" width="20.6640625" style="1" customWidth="1"/>
    <col min="5128" max="5374" width="8.88671875" style="1"/>
    <col min="5375" max="5375" width="2.6640625" style="1" customWidth="1"/>
    <col min="5376" max="5376" width="1.6640625" style="1" customWidth="1"/>
    <col min="5377" max="5377" width="6.6640625" style="1" customWidth="1"/>
    <col min="5378" max="5378" width="40.6640625" style="1" customWidth="1"/>
    <col min="5379" max="5379" width="6.6640625" style="1" customWidth="1"/>
    <col min="5380" max="5380" width="8.6640625" style="1" customWidth="1"/>
    <col min="5381" max="5381" width="9" style="1" customWidth="1"/>
    <col min="5382" max="5382" width="0" style="1" hidden="1" customWidth="1"/>
    <col min="5383" max="5383" width="20.6640625" style="1" customWidth="1"/>
    <col min="5384" max="5630" width="8.88671875" style="1"/>
    <col min="5631" max="5631" width="2.6640625" style="1" customWidth="1"/>
    <col min="5632" max="5632" width="1.6640625" style="1" customWidth="1"/>
    <col min="5633" max="5633" width="6.6640625" style="1" customWidth="1"/>
    <col min="5634" max="5634" width="40.6640625" style="1" customWidth="1"/>
    <col min="5635" max="5635" width="6.6640625" style="1" customWidth="1"/>
    <col min="5636" max="5636" width="8.6640625" style="1" customWidth="1"/>
    <col min="5637" max="5637" width="9" style="1" customWidth="1"/>
    <col min="5638" max="5638" width="0" style="1" hidden="1" customWidth="1"/>
    <col min="5639" max="5639" width="20.6640625" style="1" customWidth="1"/>
    <col min="5640" max="5886" width="8.88671875" style="1"/>
    <col min="5887" max="5887" width="2.6640625" style="1" customWidth="1"/>
    <col min="5888" max="5888" width="1.6640625" style="1" customWidth="1"/>
    <col min="5889" max="5889" width="6.6640625" style="1" customWidth="1"/>
    <col min="5890" max="5890" width="40.6640625" style="1" customWidth="1"/>
    <col min="5891" max="5891" width="6.6640625" style="1" customWidth="1"/>
    <col min="5892" max="5892" width="8.6640625" style="1" customWidth="1"/>
    <col min="5893" max="5893" width="9" style="1" customWidth="1"/>
    <col min="5894" max="5894" width="0" style="1" hidden="1" customWidth="1"/>
    <col min="5895" max="5895" width="20.6640625" style="1" customWidth="1"/>
    <col min="5896" max="6142" width="8.88671875" style="1"/>
    <col min="6143" max="6143" width="2.6640625" style="1" customWidth="1"/>
    <col min="6144" max="6144" width="1.6640625" style="1" customWidth="1"/>
    <col min="6145" max="6145" width="6.6640625" style="1" customWidth="1"/>
    <col min="6146" max="6146" width="40.6640625" style="1" customWidth="1"/>
    <col min="6147" max="6147" width="6.6640625" style="1" customWidth="1"/>
    <col min="6148" max="6148" width="8.6640625" style="1" customWidth="1"/>
    <col min="6149" max="6149" width="9" style="1" customWidth="1"/>
    <col min="6150" max="6150" width="0" style="1" hidden="1" customWidth="1"/>
    <col min="6151" max="6151" width="20.6640625" style="1" customWidth="1"/>
    <col min="6152" max="6398" width="8.88671875" style="1"/>
    <col min="6399" max="6399" width="2.6640625" style="1" customWidth="1"/>
    <col min="6400" max="6400" width="1.6640625" style="1" customWidth="1"/>
    <col min="6401" max="6401" width="6.6640625" style="1" customWidth="1"/>
    <col min="6402" max="6402" width="40.6640625" style="1" customWidth="1"/>
    <col min="6403" max="6403" width="6.6640625" style="1" customWidth="1"/>
    <col min="6404" max="6404" width="8.6640625" style="1" customWidth="1"/>
    <col min="6405" max="6405" width="9" style="1" customWidth="1"/>
    <col min="6406" max="6406" width="0" style="1" hidden="1" customWidth="1"/>
    <col min="6407" max="6407" width="20.6640625" style="1" customWidth="1"/>
    <col min="6408" max="6654" width="8.88671875" style="1"/>
    <col min="6655" max="6655" width="2.6640625" style="1" customWidth="1"/>
    <col min="6656" max="6656" width="1.6640625" style="1" customWidth="1"/>
    <col min="6657" max="6657" width="6.6640625" style="1" customWidth="1"/>
    <col min="6658" max="6658" width="40.6640625" style="1" customWidth="1"/>
    <col min="6659" max="6659" width="6.6640625" style="1" customWidth="1"/>
    <col min="6660" max="6660" width="8.6640625" style="1" customWidth="1"/>
    <col min="6661" max="6661" width="9" style="1" customWidth="1"/>
    <col min="6662" max="6662" width="0" style="1" hidden="1" customWidth="1"/>
    <col min="6663" max="6663" width="20.6640625" style="1" customWidth="1"/>
    <col min="6664" max="6910" width="8.88671875" style="1"/>
    <col min="6911" max="6911" width="2.6640625" style="1" customWidth="1"/>
    <col min="6912" max="6912" width="1.6640625" style="1" customWidth="1"/>
    <col min="6913" max="6913" width="6.6640625" style="1" customWidth="1"/>
    <col min="6914" max="6914" width="40.6640625" style="1" customWidth="1"/>
    <col min="6915" max="6915" width="6.6640625" style="1" customWidth="1"/>
    <col min="6916" max="6916" width="8.6640625" style="1" customWidth="1"/>
    <col min="6917" max="6917" width="9" style="1" customWidth="1"/>
    <col min="6918" max="6918" width="0" style="1" hidden="1" customWidth="1"/>
    <col min="6919" max="6919" width="20.6640625" style="1" customWidth="1"/>
    <col min="6920" max="7166" width="8.88671875" style="1"/>
    <col min="7167" max="7167" width="2.6640625" style="1" customWidth="1"/>
    <col min="7168" max="7168" width="1.6640625" style="1" customWidth="1"/>
    <col min="7169" max="7169" width="6.6640625" style="1" customWidth="1"/>
    <col min="7170" max="7170" width="40.6640625" style="1" customWidth="1"/>
    <col min="7171" max="7171" width="6.6640625" style="1" customWidth="1"/>
    <col min="7172" max="7172" width="8.6640625" style="1" customWidth="1"/>
    <col min="7173" max="7173" width="9" style="1" customWidth="1"/>
    <col min="7174" max="7174" width="0" style="1" hidden="1" customWidth="1"/>
    <col min="7175" max="7175" width="20.6640625" style="1" customWidth="1"/>
    <col min="7176" max="7422" width="8.88671875" style="1"/>
    <col min="7423" max="7423" width="2.6640625" style="1" customWidth="1"/>
    <col min="7424" max="7424" width="1.6640625" style="1" customWidth="1"/>
    <col min="7425" max="7425" width="6.6640625" style="1" customWidth="1"/>
    <col min="7426" max="7426" width="40.6640625" style="1" customWidth="1"/>
    <col min="7427" max="7427" width="6.6640625" style="1" customWidth="1"/>
    <col min="7428" max="7428" width="8.6640625" style="1" customWidth="1"/>
    <col min="7429" max="7429" width="9" style="1" customWidth="1"/>
    <col min="7430" max="7430" width="0" style="1" hidden="1" customWidth="1"/>
    <col min="7431" max="7431" width="20.6640625" style="1" customWidth="1"/>
    <col min="7432" max="7678" width="8.88671875" style="1"/>
    <col min="7679" max="7679" width="2.6640625" style="1" customWidth="1"/>
    <col min="7680" max="7680" width="1.6640625" style="1" customWidth="1"/>
    <col min="7681" max="7681" width="6.6640625" style="1" customWidth="1"/>
    <col min="7682" max="7682" width="40.6640625" style="1" customWidth="1"/>
    <col min="7683" max="7683" width="6.6640625" style="1" customWidth="1"/>
    <col min="7684" max="7684" width="8.6640625" style="1" customWidth="1"/>
    <col min="7685" max="7685" width="9" style="1" customWidth="1"/>
    <col min="7686" max="7686" width="0" style="1" hidden="1" customWidth="1"/>
    <col min="7687" max="7687" width="20.6640625" style="1" customWidth="1"/>
    <col min="7688" max="7934" width="8.88671875" style="1"/>
    <col min="7935" max="7935" width="2.6640625" style="1" customWidth="1"/>
    <col min="7936" max="7936" width="1.6640625" style="1" customWidth="1"/>
    <col min="7937" max="7937" width="6.6640625" style="1" customWidth="1"/>
    <col min="7938" max="7938" width="40.6640625" style="1" customWidth="1"/>
    <col min="7939" max="7939" width="6.6640625" style="1" customWidth="1"/>
    <col min="7940" max="7940" width="8.6640625" style="1" customWidth="1"/>
    <col min="7941" max="7941" width="9" style="1" customWidth="1"/>
    <col min="7942" max="7942" width="0" style="1" hidden="1" customWidth="1"/>
    <col min="7943" max="7943" width="20.6640625" style="1" customWidth="1"/>
    <col min="7944" max="8190" width="8.88671875" style="1"/>
    <col min="8191" max="8191" width="2.6640625" style="1" customWidth="1"/>
    <col min="8192" max="8192" width="1.6640625" style="1" customWidth="1"/>
    <col min="8193" max="8193" width="6.6640625" style="1" customWidth="1"/>
    <col min="8194" max="8194" width="40.6640625" style="1" customWidth="1"/>
    <col min="8195" max="8195" width="6.6640625" style="1" customWidth="1"/>
    <col min="8196" max="8196" width="8.6640625" style="1" customWidth="1"/>
    <col min="8197" max="8197" width="9" style="1" customWidth="1"/>
    <col min="8198" max="8198" width="0" style="1" hidden="1" customWidth="1"/>
    <col min="8199" max="8199" width="20.6640625" style="1" customWidth="1"/>
    <col min="8200" max="8446" width="8.88671875" style="1"/>
    <col min="8447" max="8447" width="2.6640625" style="1" customWidth="1"/>
    <col min="8448" max="8448" width="1.6640625" style="1" customWidth="1"/>
    <col min="8449" max="8449" width="6.6640625" style="1" customWidth="1"/>
    <col min="8450" max="8450" width="40.6640625" style="1" customWidth="1"/>
    <col min="8451" max="8451" width="6.6640625" style="1" customWidth="1"/>
    <col min="8452" max="8452" width="8.6640625" style="1" customWidth="1"/>
    <col min="8453" max="8453" width="9" style="1" customWidth="1"/>
    <col min="8454" max="8454" width="0" style="1" hidden="1" customWidth="1"/>
    <col min="8455" max="8455" width="20.6640625" style="1" customWidth="1"/>
    <col min="8456" max="8702" width="8.88671875" style="1"/>
    <col min="8703" max="8703" width="2.6640625" style="1" customWidth="1"/>
    <col min="8704" max="8704" width="1.6640625" style="1" customWidth="1"/>
    <col min="8705" max="8705" width="6.6640625" style="1" customWidth="1"/>
    <col min="8706" max="8706" width="40.6640625" style="1" customWidth="1"/>
    <col min="8707" max="8707" width="6.6640625" style="1" customWidth="1"/>
    <col min="8708" max="8708" width="8.6640625" style="1" customWidth="1"/>
    <col min="8709" max="8709" width="9" style="1" customWidth="1"/>
    <col min="8710" max="8710" width="0" style="1" hidden="1" customWidth="1"/>
    <col min="8711" max="8711" width="20.6640625" style="1" customWidth="1"/>
    <col min="8712" max="8958" width="8.88671875" style="1"/>
    <col min="8959" max="8959" width="2.6640625" style="1" customWidth="1"/>
    <col min="8960" max="8960" width="1.6640625" style="1" customWidth="1"/>
    <col min="8961" max="8961" width="6.6640625" style="1" customWidth="1"/>
    <col min="8962" max="8962" width="40.6640625" style="1" customWidth="1"/>
    <col min="8963" max="8963" width="6.6640625" style="1" customWidth="1"/>
    <col min="8964" max="8964" width="8.6640625" style="1" customWidth="1"/>
    <col min="8965" max="8965" width="9" style="1" customWidth="1"/>
    <col min="8966" max="8966" width="0" style="1" hidden="1" customWidth="1"/>
    <col min="8967" max="8967" width="20.6640625" style="1" customWidth="1"/>
    <col min="8968" max="9214" width="8.88671875" style="1"/>
    <col min="9215" max="9215" width="2.6640625" style="1" customWidth="1"/>
    <col min="9216" max="9216" width="1.6640625" style="1" customWidth="1"/>
    <col min="9217" max="9217" width="6.6640625" style="1" customWidth="1"/>
    <col min="9218" max="9218" width="40.6640625" style="1" customWidth="1"/>
    <col min="9219" max="9219" width="6.6640625" style="1" customWidth="1"/>
    <col min="9220" max="9220" width="8.6640625" style="1" customWidth="1"/>
    <col min="9221" max="9221" width="9" style="1" customWidth="1"/>
    <col min="9222" max="9222" width="0" style="1" hidden="1" customWidth="1"/>
    <col min="9223" max="9223" width="20.6640625" style="1" customWidth="1"/>
    <col min="9224" max="9470" width="8.88671875" style="1"/>
    <col min="9471" max="9471" width="2.6640625" style="1" customWidth="1"/>
    <col min="9472" max="9472" width="1.6640625" style="1" customWidth="1"/>
    <col min="9473" max="9473" width="6.6640625" style="1" customWidth="1"/>
    <col min="9474" max="9474" width="40.6640625" style="1" customWidth="1"/>
    <col min="9475" max="9475" width="6.6640625" style="1" customWidth="1"/>
    <col min="9476" max="9476" width="8.6640625" style="1" customWidth="1"/>
    <col min="9477" max="9477" width="9" style="1" customWidth="1"/>
    <col min="9478" max="9478" width="0" style="1" hidden="1" customWidth="1"/>
    <col min="9479" max="9479" width="20.6640625" style="1" customWidth="1"/>
    <col min="9480" max="9726" width="8.88671875" style="1"/>
    <col min="9727" max="9727" width="2.6640625" style="1" customWidth="1"/>
    <col min="9728" max="9728" width="1.6640625" style="1" customWidth="1"/>
    <col min="9729" max="9729" width="6.6640625" style="1" customWidth="1"/>
    <col min="9730" max="9730" width="40.6640625" style="1" customWidth="1"/>
    <col min="9731" max="9731" width="6.6640625" style="1" customWidth="1"/>
    <col min="9732" max="9732" width="8.6640625" style="1" customWidth="1"/>
    <col min="9733" max="9733" width="9" style="1" customWidth="1"/>
    <col min="9734" max="9734" width="0" style="1" hidden="1" customWidth="1"/>
    <col min="9735" max="9735" width="20.6640625" style="1" customWidth="1"/>
    <col min="9736" max="9982" width="8.88671875" style="1"/>
    <col min="9983" max="9983" width="2.6640625" style="1" customWidth="1"/>
    <col min="9984" max="9984" width="1.6640625" style="1" customWidth="1"/>
    <col min="9985" max="9985" width="6.6640625" style="1" customWidth="1"/>
    <col min="9986" max="9986" width="40.6640625" style="1" customWidth="1"/>
    <col min="9987" max="9987" width="6.6640625" style="1" customWidth="1"/>
    <col min="9988" max="9988" width="8.6640625" style="1" customWidth="1"/>
    <col min="9989" max="9989" width="9" style="1" customWidth="1"/>
    <col min="9990" max="9990" width="0" style="1" hidden="1" customWidth="1"/>
    <col min="9991" max="9991" width="20.6640625" style="1" customWidth="1"/>
    <col min="9992" max="10238" width="8.88671875" style="1"/>
    <col min="10239" max="10239" width="2.6640625" style="1" customWidth="1"/>
    <col min="10240" max="10240" width="1.6640625" style="1" customWidth="1"/>
    <col min="10241" max="10241" width="6.6640625" style="1" customWidth="1"/>
    <col min="10242" max="10242" width="40.6640625" style="1" customWidth="1"/>
    <col min="10243" max="10243" width="6.6640625" style="1" customWidth="1"/>
    <col min="10244" max="10244" width="8.6640625" style="1" customWidth="1"/>
    <col min="10245" max="10245" width="9" style="1" customWidth="1"/>
    <col min="10246" max="10246" width="0" style="1" hidden="1" customWidth="1"/>
    <col min="10247" max="10247" width="20.6640625" style="1" customWidth="1"/>
    <col min="10248" max="10494" width="8.88671875" style="1"/>
    <col min="10495" max="10495" width="2.6640625" style="1" customWidth="1"/>
    <col min="10496" max="10496" width="1.6640625" style="1" customWidth="1"/>
    <col min="10497" max="10497" width="6.6640625" style="1" customWidth="1"/>
    <col min="10498" max="10498" width="40.6640625" style="1" customWidth="1"/>
    <col min="10499" max="10499" width="6.6640625" style="1" customWidth="1"/>
    <col min="10500" max="10500" width="8.6640625" style="1" customWidth="1"/>
    <col min="10501" max="10501" width="9" style="1" customWidth="1"/>
    <col min="10502" max="10502" width="0" style="1" hidden="1" customWidth="1"/>
    <col min="10503" max="10503" width="20.6640625" style="1" customWidth="1"/>
    <col min="10504" max="10750" width="8.88671875" style="1"/>
    <col min="10751" max="10751" width="2.6640625" style="1" customWidth="1"/>
    <col min="10752" max="10752" width="1.6640625" style="1" customWidth="1"/>
    <col min="10753" max="10753" width="6.6640625" style="1" customWidth="1"/>
    <col min="10754" max="10754" width="40.6640625" style="1" customWidth="1"/>
    <col min="10755" max="10755" width="6.6640625" style="1" customWidth="1"/>
    <col min="10756" max="10756" width="8.6640625" style="1" customWidth="1"/>
    <col min="10757" max="10757" width="9" style="1" customWidth="1"/>
    <col min="10758" max="10758" width="0" style="1" hidden="1" customWidth="1"/>
    <col min="10759" max="10759" width="20.6640625" style="1" customWidth="1"/>
    <col min="10760" max="11006" width="8.88671875" style="1"/>
    <col min="11007" max="11007" width="2.6640625" style="1" customWidth="1"/>
    <col min="11008" max="11008" width="1.6640625" style="1" customWidth="1"/>
    <col min="11009" max="11009" width="6.6640625" style="1" customWidth="1"/>
    <col min="11010" max="11010" width="40.6640625" style="1" customWidth="1"/>
    <col min="11011" max="11011" width="6.6640625" style="1" customWidth="1"/>
    <col min="11012" max="11012" width="8.6640625" style="1" customWidth="1"/>
    <col min="11013" max="11013" width="9" style="1" customWidth="1"/>
    <col min="11014" max="11014" width="0" style="1" hidden="1" customWidth="1"/>
    <col min="11015" max="11015" width="20.6640625" style="1" customWidth="1"/>
    <col min="11016" max="11262" width="8.88671875" style="1"/>
    <col min="11263" max="11263" width="2.6640625" style="1" customWidth="1"/>
    <col min="11264" max="11264" width="1.6640625" style="1" customWidth="1"/>
    <col min="11265" max="11265" width="6.6640625" style="1" customWidth="1"/>
    <col min="11266" max="11266" width="40.6640625" style="1" customWidth="1"/>
    <col min="11267" max="11267" width="6.6640625" style="1" customWidth="1"/>
    <col min="11268" max="11268" width="8.6640625" style="1" customWidth="1"/>
    <col min="11269" max="11269" width="9" style="1" customWidth="1"/>
    <col min="11270" max="11270" width="0" style="1" hidden="1" customWidth="1"/>
    <col min="11271" max="11271" width="20.6640625" style="1" customWidth="1"/>
    <col min="11272" max="11518" width="8.88671875" style="1"/>
    <col min="11519" max="11519" width="2.6640625" style="1" customWidth="1"/>
    <col min="11520" max="11520" width="1.6640625" style="1" customWidth="1"/>
    <col min="11521" max="11521" width="6.6640625" style="1" customWidth="1"/>
    <col min="11522" max="11522" width="40.6640625" style="1" customWidth="1"/>
    <col min="11523" max="11523" width="6.6640625" style="1" customWidth="1"/>
    <col min="11524" max="11524" width="8.6640625" style="1" customWidth="1"/>
    <col min="11525" max="11525" width="9" style="1" customWidth="1"/>
    <col min="11526" max="11526" width="0" style="1" hidden="1" customWidth="1"/>
    <col min="11527" max="11527" width="20.6640625" style="1" customWidth="1"/>
    <col min="11528" max="11774" width="8.88671875" style="1"/>
    <col min="11775" max="11775" width="2.6640625" style="1" customWidth="1"/>
    <col min="11776" max="11776" width="1.6640625" style="1" customWidth="1"/>
    <col min="11777" max="11777" width="6.6640625" style="1" customWidth="1"/>
    <col min="11778" max="11778" width="40.6640625" style="1" customWidth="1"/>
    <col min="11779" max="11779" width="6.6640625" style="1" customWidth="1"/>
    <col min="11780" max="11780" width="8.6640625" style="1" customWidth="1"/>
    <col min="11781" max="11781" width="9" style="1" customWidth="1"/>
    <col min="11782" max="11782" width="0" style="1" hidden="1" customWidth="1"/>
    <col min="11783" max="11783" width="20.6640625" style="1" customWidth="1"/>
    <col min="11784" max="12030" width="8.88671875" style="1"/>
    <col min="12031" max="12031" width="2.6640625" style="1" customWidth="1"/>
    <col min="12032" max="12032" width="1.6640625" style="1" customWidth="1"/>
    <col min="12033" max="12033" width="6.6640625" style="1" customWidth="1"/>
    <col min="12034" max="12034" width="40.6640625" style="1" customWidth="1"/>
    <col min="12035" max="12035" width="6.6640625" style="1" customWidth="1"/>
    <col min="12036" max="12036" width="8.6640625" style="1" customWidth="1"/>
    <col min="12037" max="12037" width="9" style="1" customWidth="1"/>
    <col min="12038" max="12038" width="0" style="1" hidden="1" customWidth="1"/>
    <col min="12039" max="12039" width="20.6640625" style="1" customWidth="1"/>
    <col min="12040" max="12286" width="8.88671875" style="1"/>
    <col min="12287" max="12287" width="2.6640625" style="1" customWidth="1"/>
    <col min="12288" max="12288" width="1.6640625" style="1" customWidth="1"/>
    <col min="12289" max="12289" width="6.6640625" style="1" customWidth="1"/>
    <col min="12290" max="12290" width="40.6640625" style="1" customWidth="1"/>
    <col min="12291" max="12291" width="6.6640625" style="1" customWidth="1"/>
    <col min="12292" max="12292" width="8.6640625" style="1" customWidth="1"/>
    <col min="12293" max="12293" width="9" style="1" customWidth="1"/>
    <col min="12294" max="12294" width="0" style="1" hidden="1" customWidth="1"/>
    <col min="12295" max="12295" width="20.6640625" style="1" customWidth="1"/>
    <col min="12296" max="12542" width="8.88671875" style="1"/>
    <col min="12543" max="12543" width="2.6640625" style="1" customWidth="1"/>
    <col min="12544" max="12544" width="1.6640625" style="1" customWidth="1"/>
    <col min="12545" max="12545" width="6.6640625" style="1" customWidth="1"/>
    <col min="12546" max="12546" width="40.6640625" style="1" customWidth="1"/>
    <col min="12547" max="12547" width="6.6640625" style="1" customWidth="1"/>
    <col min="12548" max="12548" width="8.6640625" style="1" customWidth="1"/>
    <col min="12549" max="12549" width="9" style="1" customWidth="1"/>
    <col min="12550" max="12550" width="0" style="1" hidden="1" customWidth="1"/>
    <col min="12551" max="12551" width="20.6640625" style="1" customWidth="1"/>
    <col min="12552" max="12798" width="8.88671875" style="1"/>
    <col min="12799" max="12799" width="2.6640625" style="1" customWidth="1"/>
    <col min="12800" max="12800" width="1.6640625" style="1" customWidth="1"/>
    <col min="12801" max="12801" width="6.6640625" style="1" customWidth="1"/>
    <col min="12802" max="12802" width="40.6640625" style="1" customWidth="1"/>
    <col min="12803" max="12803" width="6.6640625" style="1" customWidth="1"/>
    <col min="12804" max="12804" width="8.6640625" style="1" customWidth="1"/>
    <col min="12805" max="12805" width="9" style="1" customWidth="1"/>
    <col min="12806" max="12806" width="0" style="1" hidden="1" customWidth="1"/>
    <col min="12807" max="12807" width="20.6640625" style="1" customWidth="1"/>
    <col min="12808" max="13054" width="8.88671875" style="1"/>
    <col min="13055" max="13055" width="2.6640625" style="1" customWidth="1"/>
    <col min="13056" max="13056" width="1.6640625" style="1" customWidth="1"/>
    <col min="13057" max="13057" width="6.6640625" style="1" customWidth="1"/>
    <col min="13058" max="13058" width="40.6640625" style="1" customWidth="1"/>
    <col min="13059" max="13059" width="6.6640625" style="1" customWidth="1"/>
    <col min="13060" max="13060" width="8.6640625" style="1" customWidth="1"/>
    <col min="13061" max="13061" width="9" style="1" customWidth="1"/>
    <col min="13062" max="13062" width="0" style="1" hidden="1" customWidth="1"/>
    <col min="13063" max="13063" width="20.6640625" style="1" customWidth="1"/>
    <col min="13064" max="13310" width="8.88671875" style="1"/>
    <col min="13311" max="13311" width="2.6640625" style="1" customWidth="1"/>
    <col min="13312" max="13312" width="1.6640625" style="1" customWidth="1"/>
    <col min="13313" max="13313" width="6.6640625" style="1" customWidth="1"/>
    <col min="13314" max="13314" width="40.6640625" style="1" customWidth="1"/>
    <col min="13315" max="13315" width="6.6640625" style="1" customWidth="1"/>
    <col min="13316" max="13316" width="8.6640625" style="1" customWidth="1"/>
    <col min="13317" max="13317" width="9" style="1" customWidth="1"/>
    <col min="13318" max="13318" width="0" style="1" hidden="1" customWidth="1"/>
    <col min="13319" max="13319" width="20.6640625" style="1" customWidth="1"/>
    <col min="13320" max="13566" width="8.88671875" style="1"/>
    <col min="13567" max="13567" width="2.6640625" style="1" customWidth="1"/>
    <col min="13568" max="13568" width="1.6640625" style="1" customWidth="1"/>
    <col min="13569" max="13569" width="6.6640625" style="1" customWidth="1"/>
    <col min="13570" max="13570" width="40.6640625" style="1" customWidth="1"/>
    <col min="13571" max="13571" width="6.6640625" style="1" customWidth="1"/>
    <col min="13572" max="13572" width="8.6640625" style="1" customWidth="1"/>
    <col min="13573" max="13573" width="9" style="1" customWidth="1"/>
    <col min="13574" max="13574" width="0" style="1" hidden="1" customWidth="1"/>
    <col min="13575" max="13575" width="20.6640625" style="1" customWidth="1"/>
    <col min="13576" max="13822" width="8.88671875" style="1"/>
    <col min="13823" max="13823" width="2.6640625" style="1" customWidth="1"/>
    <col min="13824" max="13824" width="1.6640625" style="1" customWidth="1"/>
    <col min="13825" max="13825" width="6.6640625" style="1" customWidth="1"/>
    <col min="13826" max="13826" width="40.6640625" style="1" customWidth="1"/>
    <col min="13827" max="13827" width="6.6640625" style="1" customWidth="1"/>
    <col min="13828" max="13828" width="8.6640625" style="1" customWidth="1"/>
    <col min="13829" max="13829" width="9" style="1" customWidth="1"/>
    <col min="13830" max="13830" width="0" style="1" hidden="1" customWidth="1"/>
    <col min="13831" max="13831" width="20.6640625" style="1" customWidth="1"/>
    <col min="13832" max="14078" width="8.88671875" style="1"/>
    <col min="14079" max="14079" width="2.6640625" style="1" customWidth="1"/>
    <col min="14080" max="14080" width="1.6640625" style="1" customWidth="1"/>
    <col min="14081" max="14081" width="6.6640625" style="1" customWidth="1"/>
    <col min="14082" max="14082" width="40.6640625" style="1" customWidth="1"/>
    <col min="14083" max="14083" width="6.6640625" style="1" customWidth="1"/>
    <col min="14084" max="14084" width="8.6640625" style="1" customWidth="1"/>
    <col min="14085" max="14085" width="9" style="1" customWidth="1"/>
    <col min="14086" max="14086" width="0" style="1" hidden="1" customWidth="1"/>
    <col min="14087" max="14087" width="20.6640625" style="1" customWidth="1"/>
    <col min="14088" max="14334" width="8.88671875" style="1"/>
    <col min="14335" max="14335" width="2.6640625" style="1" customWidth="1"/>
    <col min="14336" max="14336" width="1.6640625" style="1" customWidth="1"/>
    <col min="14337" max="14337" width="6.6640625" style="1" customWidth="1"/>
    <col min="14338" max="14338" width="40.6640625" style="1" customWidth="1"/>
    <col min="14339" max="14339" width="6.6640625" style="1" customWidth="1"/>
    <col min="14340" max="14340" width="8.6640625" style="1" customWidth="1"/>
    <col min="14341" max="14341" width="9" style="1" customWidth="1"/>
    <col min="14342" max="14342" width="0" style="1" hidden="1" customWidth="1"/>
    <col min="14343" max="14343" width="20.6640625" style="1" customWidth="1"/>
    <col min="14344" max="14590" width="8.88671875" style="1"/>
    <col min="14591" max="14591" width="2.6640625" style="1" customWidth="1"/>
    <col min="14592" max="14592" width="1.6640625" style="1" customWidth="1"/>
    <col min="14593" max="14593" width="6.6640625" style="1" customWidth="1"/>
    <col min="14594" max="14594" width="40.6640625" style="1" customWidth="1"/>
    <col min="14595" max="14595" width="6.6640625" style="1" customWidth="1"/>
    <col min="14596" max="14596" width="8.6640625" style="1" customWidth="1"/>
    <col min="14597" max="14597" width="9" style="1" customWidth="1"/>
    <col min="14598" max="14598" width="0" style="1" hidden="1" customWidth="1"/>
    <col min="14599" max="14599" width="20.6640625" style="1" customWidth="1"/>
    <col min="14600" max="14846" width="8.88671875" style="1"/>
    <col min="14847" max="14847" width="2.6640625" style="1" customWidth="1"/>
    <col min="14848" max="14848" width="1.6640625" style="1" customWidth="1"/>
    <col min="14849" max="14849" width="6.6640625" style="1" customWidth="1"/>
    <col min="14850" max="14850" width="40.6640625" style="1" customWidth="1"/>
    <col min="14851" max="14851" width="6.6640625" style="1" customWidth="1"/>
    <col min="14852" max="14852" width="8.6640625" style="1" customWidth="1"/>
    <col min="14853" max="14853" width="9" style="1" customWidth="1"/>
    <col min="14854" max="14854" width="0" style="1" hidden="1" customWidth="1"/>
    <col min="14855" max="14855" width="20.6640625" style="1" customWidth="1"/>
    <col min="14856" max="15102" width="8.88671875" style="1"/>
    <col min="15103" max="15103" width="2.6640625" style="1" customWidth="1"/>
    <col min="15104" max="15104" width="1.6640625" style="1" customWidth="1"/>
    <col min="15105" max="15105" width="6.6640625" style="1" customWidth="1"/>
    <col min="15106" max="15106" width="40.6640625" style="1" customWidth="1"/>
    <col min="15107" max="15107" width="6.6640625" style="1" customWidth="1"/>
    <col min="15108" max="15108" width="8.6640625" style="1" customWidth="1"/>
    <col min="15109" max="15109" width="9" style="1" customWidth="1"/>
    <col min="15110" max="15110" width="0" style="1" hidden="1" customWidth="1"/>
    <col min="15111" max="15111" width="20.6640625" style="1" customWidth="1"/>
    <col min="15112" max="15358" width="8.88671875" style="1"/>
    <col min="15359" max="15359" width="2.6640625" style="1" customWidth="1"/>
    <col min="15360" max="15360" width="1.6640625" style="1" customWidth="1"/>
    <col min="15361" max="15361" width="6.6640625" style="1" customWidth="1"/>
    <col min="15362" max="15362" width="40.6640625" style="1" customWidth="1"/>
    <col min="15363" max="15363" width="6.6640625" style="1" customWidth="1"/>
    <col min="15364" max="15364" width="8.6640625" style="1" customWidth="1"/>
    <col min="15365" max="15365" width="9" style="1" customWidth="1"/>
    <col min="15366" max="15366" width="0" style="1" hidden="1" customWidth="1"/>
    <col min="15367" max="15367" width="20.6640625" style="1" customWidth="1"/>
    <col min="15368" max="15614" width="8.88671875" style="1"/>
    <col min="15615" max="15615" width="2.6640625" style="1" customWidth="1"/>
    <col min="15616" max="15616" width="1.6640625" style="1" customWidth="1"/>
    <col min="15617" max="15617" width="6.6640625" style="1" customWidth="1"/>
    <col min="15618" max="15618" width="40.6640625" style="1" customWidth="1"/>
    <col min="15619" max="15619" width="6.6640625" style="1" customWidth="1"/>
    <col min="15620" max="15620" width="8.6640625" style="1" customWidth="1"/>
    <col min="15621" max="15621" width="9" style="1" customWidth="1"/>
    <col min="15622" max="15622" width="0" style="1" hidden="1" customWidth="1"/>
    <col min="15623" max="15623" width="20.6640625" style="1" customWidth="1"/>
    <col min="15624" max="15870" width="8.88671875" style="1"/>
    <col min="15871" max="15871" width="2.6640625" style="1" customWidth="1"/>
    <col min="15872" max="15872" width="1.6640625" style="1" customWidth="1"/>
    <col min="15873" max="15873" width="6.6640625" style="1" customWidth="1"/>
    <col min="15874" max="15874" width="40.6640625" style="1" customWidth="1"/>
    <col min="15875" max="15875" width="6.6640625" style="1" customWidth="1"/>
    <col min="15876" max="15876" width="8.6640625" style="1" customWidth="1"/>
    <col min="15877" max="15877" width="9" style="1" customWidth="1"/>
    <col min="15878" max="15878" width="0" style="1" hidden="1" customWidth="1"/>
    <col min="15879" max="15879" width="20.6640625" style="1" customWidth="1"/>
    <col min="15880" max="16126" width="8.88671875" style="1"/>
    <col min="16127" max="16127" width="2.6640625" style="1" customWidth="1"/>
    <col min="16128" max="16128" width="1.6640625" style="1" customWidth="1"/>
    <col min="16129" max="16129" width="6.6640625" style="1" customWidth="1"/>
    <col min="16130" max="16130" width="40.6640625" style="1" customWidth="1"/>
    <col min="16131" max="16131" width="6.6640625" style="1" customWidth="1"/>
    <col min="16132" max="16132" width="8.6640625" style="1" customWidth="1"/>
    <col min="16133" max="16133" width="9" style="1" customWidth="1"/>
    <col min="16134" max="16134" width="0" style="1" hidden="1" customWidth="1"/>
    <col min="16135" max="16135" width="20.6640625" style="1" customWidth="1"/>
    <col min="16136" max="16384" width="8.88671875" style="1"/>
  </cols>
  <sheetData>
    <row r="1" spans="2:11" ht="32.25" customHeight="1" x14ac:dyDescent="0.25">
      <c r="B1" s="537" t="s">
        <v>119</v>
      </c>
      <c r="C1" s="538"/>
      <c r="D1" s="538"/>
      <c r="E1" s="538"/>
      <c r="F1" s="538"/>
      <c r="G1" s="539"/>
    </row>
    <row r="2" spans="2:11" ht="33.75" customHeight="1" x14ac:dyDescent="0.25">
      <c r="B2" s="540" t="s">
        <v>455</v>
      </c>
      <c r="C2" s="202"/>
      <c r="D2" s="202"/>
      <c r="E2" s="202"/>
      <c r="F2" s="202"/>
      <c r="G2" s="541"/>
      <c r="H2" s="542"/>
      <c r="I2" s="433"/>
      <c r="J2" s="433"/>
      <c r="K2" s="434"/>
    </row>
    <row r="3" spans="2:11" ht="8.25" customHeight="1" thickBot="1" x14ac:dyDescent="0.3">
      <c r="B3" s="543"/>
      <c r="C3" s="203"/>
      <c r="D3" s="203"/>
      <c r="E3" s="203"/>
      <c r="F3" s="204"/>
      <c r="G3" s="544"/>
    </row>
    <row r="4" spans="2:11" ht="13.5" hidden="1" customHeight="1" thickBot="1" x14ac:dyDescent="0.3">
      <c r="B4" s="545"/>
      <c r="C4" s="439"/>
      <c r="D4" s="439"/>
      <c r="E4" s="439"/>
      <c r="F4" s="439"/>
      <c r="G4" s="546"/>
    </row>
    <row r="5" spans="2:11" ht="24.75" customHeight="1" thickBot="1" x14ac:dyDescent="0.3">
      <c r="B5" s="547"/>
      <c r="C5" s="207" t="s">
        <v>4</v>
      </c>
      <c r="D5" s="207"/>
      <c r="E5" s="208"/>
      <c r="F5" s="209"/>
      <c r="G5" s="548" t="s">
        <v>121</v>
      </c>
    </row>
    <row r="6" spans="2:11" s="43" customFormat="1" ht="24.9" customHeight="1" x14ac:dyDescent="0.25">
      <c r="B6" s="549"/>
      <c r="C6" s="45" t="s">
        <v>456</v>
      </c>
      <c r="D6" s="46"/>
      <c r="E6" s="46"/>
      <c r="F6" s="212"/>
      <c r="G6" s="550">
        <f>'BILL 4.1'!H10</f>
        <v>0</v>
      </c>
    </row>
    <row r="7" spans="2:11" s="43" customFormat="1" ht="24.9" customHeight="1" x14ac:dyDescent="0.25">
      <c r="B7" s="549"/>
      <c r="C7" s="58" t="s">
        <v>457</v>
      </c>
      <c r="D7" s="214"/>
      <c r="E7" s="214"/>
      <c r="F7" s="215"/>
      <c r="G7" s="550">
        <f>'BILL 4.2'!H11</f>
        <v>0</v>
      </c>
    </row>
    <row r="8" spans="2:11" s="43" customFormat="1" ht="24.9" customHeight="1" thickBot="1" x14ac:dyDescent="0.3">
      <c r="B8" s="549"/>
      <c r="C8" s="58" t="s">
        <v>458</v>
      </c>
      <c r="D8" s="214"/>
      <c r="E8" s="214"/>
      <c r="F8" s="215"/>
      <c r="G8" s="550">
        <f>'BILL 4.3'!H10</f>
        <v>0</v>
      </c>
    </row>
    <row r="9" spans="2:11" s="43" customFormat="1" ht="24.9" customHeight="1" thickBot="1" x14ac:dyDescent="0.3">
      <c r="B9" s="216"/>
      <c r="C9" s="217" t="s">
        <v>122</v>
      </c>
      <c r="D9" s="218"/>
      <c r="E9" s="218"/>
      <c r="F9" s="219"/>
      <c r="G9" s="220">
        <f>SUM(G6:G8)</f>
        <v>0</v>
      </c>
    </row>
    <row r="10" spans="2:11" s="43" customFormat="1" ht="24.75" customHeight="1" x14ac:dyDescent="0.25">
      <c r="B10" s="73"/>
      <c r="C10" s="72"/>
      <c r="D10" s="73"/>
      <c r="E10" s="73"/>
      <c r="F10" s="446"/>
      <c r="G10" s="222"/>
    </row>
    <row r="11" spans="2:11" s="43" customFormat="1" x14ac:dyDescent="0.25">
      <c r="B11" s="223"/>
      <c r="C11" s="223"/>
      <c r="D11" s="223"/>
      <c r="E11" s="223"/>
      <c r="F11" s="223"/>
    </row>
    <row r="12" spans="2:11" s="43" customFormat="1" x14ac:dyDescent="0.25">
      <c r="B12" s="224"/>
      <c r="C12" s="224"/>
      <c r="D12" s="224"/>
      <c r="E12" s="224"/>
      <c r="F12" s="224"/>
      <c r="G12" s="224"/>
    </row>
    <row r="13" spans="2:11" s="43" customFormat="1" x14ac:dyDescent="0.25">
      <c r="B13" s="224"/>
      <c r="C13" s="224"/>
      <c r="D13" s="224"/>
      <c r="E13" s="224"/>
      <c r="F13" s="224"/>
      <c r="G13" s="224"/>
    </row>
    <row r="14" spans="2:11" s="43" customFormat="1" x14ac:dyDescent="0.25">
      <c r="B14" s="224"/>
      <c r="C14" s="224"/>
      <c r="D14" s="224"/>
      <c r="E14" s="224"/>
      <c r="F14" s="224"/>
      <c r="G14" s="224"/>
    </row>
    <row r="15" spans="2:11" s="43" customFormat="1" x14ac:dyDescent="0.25">
      <c r="B15" s="224"/>
      <c r="C15" s="224"/>
      <c r="D15" s="224"/>
      <c r="E15" s="224"/>
      <c r="F15" s="224"/>
      <c r="G15" s="224"/>
    </row>
    <row r="16" spans="2:11" s="43" customFormat="1" x14ac:dyDescent="0.25">
      <c r="B16" s="224"/>
      <c r="C16" s="224"/>
      <c r="D16" s="224"/>
      <c r="E16" s="224"/>
      <c r="F16" s="224"/>
      <c r="G16" s="224"/>
    </row>
    <row r="17" spans="2:7" s="43" customFormat="1" x14ac:dyDescent="0.25">
      <c r="B17" s="224"/>
      <c r="C17" s="224"/>
      <c r="D17" s="224"/>
      <c r="E17" s="224"/>
      <c r="F17" s="224"/>
      <c r="G17" s="224"/>
    </row>
    <row r="18" spans="2:7" s="43" customFormat="1" x14ac:dyDescent="0.25">
      <c r="B18" s="224"/>
      <c r="C18" s="224"/>
      <c r="D18" s="224"/>
      <c r="E18" s="224"/>
      <c r="F18" s="224"/>
      <c r="G18" s="224"/>
    </row>
    <row r="19" spans="2:7" s="43" customFormat="1" x14ac:dyDescent="0.25">
      <c r="B19" s="224"/>
      <c r="C19" s="224"/>
      <c r="D19" s="224"/>
      <c r="E19" s="224"/>
      <c r="F19" s="224"/>
      <c r="G19" s="224"/>
    </row>
    <row r="20" spans="2:7" s="43" customFormat="1" x14ac:dyDescent="0.25">
      <c r="B20" s="73"/>
      <c r="D20" s="73"/>
      <c r="E20" s="95"/>
      <c r="F20" s="96"/>
      <c r="G20" s="96"/>
    </row>
    <row r="21" spans="2:7" s="43" customFormat="1" x14ac:dyDescent="0.25">
      <c r="D21" s="73"/>
      <c r="E21" s="95"/>
      <c r="F21" s="96"/>
      <c r="G21" s="96"/>
    </row>
    <row r="22" spans="2:7" s="43" customFormat="1" x14ac:dyDescent="0.25">
      <c r="B22" s="226"/>
      <c r="D22" s="73"/>
      <c r="E22" s="95"/>
      <c r="F22" s="96"/>
      <c r="G22" s="96"/>
    </row>
    <row r="23" spans="2:7" s="43" customFormat="1" x14ac:dyDescent="0.25">
      <c r="B23" s="73"/>
      <c r="D23" s="73"/>
      <c r="E23" s="95"/>
      <c r="F23" s="96"/>
      <c r="G23" s="96"/>
    </row>
    <row r="24" spans="2:7" s="43" customFormat="1" x14ac:dyDescent="0.25">
      <c r="B24" s="73"/>
      <c r="D24" s="73"/>
      <c r="E24" s="95"/>
      <c r="F24" s="96"/>
      <c r="G24" s="96"/>
    </row>
    <row r="25" spans="2:7" s="43" customFormat="1" x14ac:dyDescent="0.25">
      <c r="B25" s="73"/>
      <c r="D25" s="73"/>
      <c r="E25" s="95"/>
      <c r="F25" s="96"/>
      <c r="G25" s="96"/>
    </row>
    <row r="26" spans="2:7" s="43" customFormat="1" x14ac:dyDescent="0.25">
      <c r="B26" s="73"/>
      <c r="D26" s="73"/>
      <c r="E26" s="95"/>
      <c r="F26" s="96"/>
      <c r="G26" s="96"/>
    </row>
    <row r="27" spans="2:7" s="43" customFormat="1" x14ac:dyDescent="0.25">
      <c r="B27" s="73"/>
      <c r="D27" s="73"/>
      <c r="E27" s="95"/>
      <c r="F27" s="96"/>
      <c r="G27" s="96"/>
    </row>
    <row r="28" spans="2:7" s="43" customFormat="1" x14ac:dyDescent="0.25">
      <c r="B28" s="73"/>
      <c r="D28" s="73"/>
      <c r="E28" s="95"/>
      <c r="F28" s="96"/>
      <c r="G28" s="96"/>
    </row>
    <row r="29" spans="2:7" s="43" customFormat="1" x14ac:dyDescent="0.25">
      <c r="B29" s="73"/>
      <c r="D29" s="73"/>
      <c r="E29" s="95"/>
      <c r="F29" s="96"/>
      <c r="G29" s="96"/>
    </row>
    <row r="30" spans="2:7" s="43" customFormat="1" x14ac:dyDescent="0.25">
      <c r="B30" s="73"/>
      <c r="D30" s="73"/>
      <c r="E30" s="95"/>
      <c r="F30" s="96"/>
      <c r="G30" s="96"/>
    </row>
    <row r="31" spans="2:7" s="43" customFormat="1" x14ac:dyDescent="0.25">
      <c r="B31" s="73"/>
      <c r="D31" s="73"/>
      <c r="E31" s="95"/>
      <c r="F31" s="96"/>
      <c r="G31" s="96"/>
    </row>
    <row r="32" spans="2:7" s="43" customFormat="1" x14ac:dyDescent="0.25">
      <c r="B32" s="73"/>
      <c r="D32" s="73"/>
      <c r="E32" s="95"/>
      <c r="F32" s="96"/>
      <c r="G32" s="96"/>
    </row>
    <row r="33" spans="2:7" s="43" customFormat="1" x14ac:dyDescent="0.25">
      <c r="B33" s="73"/>
      <c r="D33" s="73"/>
      <c r="E33" s="95"/>
      <c r="F33" s="96"/>
      <c r="G33" s="96"/>
    </row>
    <row r="34" spans="2:7" s="43" customFormat="1" x14ac:dyDescent="0.25">
      <c r="B34" s="73"/>
      <c r="D34" s="73"/>
      <c r="E34" s="95"/>
      <c r="F34" s="96"/>
      <c r="G34" s="96"/>
    </row>
    <row r="35" spans="2:7" s="43" customFormat="1" x14ac:dyDescent="0.25">
      <c r="B35" s="73"/>
      <c r="D35" s="73"/>
      <c r="E35" s="95"/>
      <c r="F35" s="96"/>
      <c r="G35" s="96"/>
    </row>
    <row r="36" spans="2:7" s="43" customFormat="1" x14ac:dyDescent="0.25">
      <c r="B36" s="73"/>
      <c r="D36" s="73"/>
      <c r="E36" s="95"/>
      <c r="F36" s="96"/>
      <c r="G36" s="96"/>
    </row>
    <row r="37" spans="2:7" s="43" customFormat="1" x14ac:dyDescent="0.25">
      <c r="B37" s="73"/>
      <c r="D37" s="73"/>
      <c r="E37" s="95"/>
      <c r="F37" s="96"/>
      <c r="G37" s="96"/>
    </row>
    <row r="38" spans="2:7" s="43" customFormat="1" x14ac:dyDescent="0.25">
      <c r="B38" s="73"/>
      <c r="D38" s="73"/>
      <c r="E38" s="95"/>
      <c r="F38" s="96"/>
      <c r="G38" s="96"/>
    </row>
    <row r="39" spans="2:7" s="43" customFormat="1" x14ac:dyDescent="0.25">
      <c r="B39" s="73"/>
      <c r="D39" s="73"/>
      <c r="E39" s="95"/>
      <c r="F39" s="96"/>
      <c r="G39" s="96"/>
    </row>
    <row r="40" spans="2:7" s="43" customFormat="1" x14ac:dyDescent="0.25">
      <c r="B40" s="73"/>
      <c r="D40" s="73"/>
      <c r="E40" s="95"/>
      <c r="F40" s="96"/>
      <c r="G40" s="96"/>
    </row>
    <row r="41" spans="2:7" s="43" customFormat="1" x14ac:dyDescent="0.25">
      <c r="B41" s="73"/>
      <c r="D41" s="73"/>
      <c r="E41" s="95"/>
      <c r="F41" s="96"/>
      <c r="G41" s="96"/>
    </row>
    <row r="42" spans="2:7" s="43" customFormat="1" x14ac:dyDescent="0.25">
      <c r="B42" s="73"/>
      <c r="D42" s="73"/>
      <c r="E42" s="95"/>
      <c r="F42" s="96"/>
      <c r="G42" s="96"/>
    </row>
    <row r="43" spans="2:7" s="43" customFormat="1" x14ac:dyDescent="0.25">
      <c r="B43" s="73"/>
      <c r="D43" s="73"/>
      <c r="E43" s="95"/>
      <c r="F43" s="96"/>
      <c r="G43" s="96"/>
    </row>
    <row r="44" spans="2:7" s="43" customFormat="1" x14ac:dyDescent="0.25">
      <c r="B44" s="73"/>
      <c r="D44" s="73"/>
      <c r="E44" s="95"/>
      <c r="F44" s="96"/>
      <c r="G44" s="96"/>
    </row>
    <row r="45" spans="2:7" s="43" customFormat="1" x14ac:dyDescent="0.25">
      <c r="B45" s="73"/>
      <c r="D45" s="73"/>
      <c r="E45" s="95"/>
      <c r="F45" s="96"/>
      <c r="G45" s="96"/>
    </row>
    <row r="46" spans="2:7" s="43" customFormat="1" x14ac:dyDescent="0.25">
      <c r="B46" s="73"/>
      <c r="D46" s="73"/>
      <c r="E46" s="95"/>
      <c r="F46" s="96"/>
      <c r="G46" s="96"/>
    </row>
    <row r="47" spans="2:7" s="43" customFormat="1" x14ac:dyDescent="0.25">
      <c r="B47" s="73"/>
      <c r="D47" s="73"/>
      <c r="E47" s="95"/>
      <c r="F47" s="96"/>
      <c r="G47" s="96"/>
    </row>
    <row r="48" spans="2:7" s="43" customFormat="1" x14ac:dyDescent="0.25">
      <c r="B48" s="73"/>
      <c r="D48" s="73"/>
      <c r="E48" s="95"/>
      <c r="F48" s="96"/>
      <c r="G48" s="96"/>
    </row>
    <row r="49" spans="2:7" s="43" customFormat="1" x14ac:dyDescent="0.25">
      <c r="B49" s="73"/>
      <c r="D49" s="73"/>
      <c r="E49" s="95"/>
      <c r="F49" s="96"/>
      <c r="G49" s="96"/>
    </row>
    <row r="50" spans="2:7" s="43" customFormat="1" x14ac:dyDescent="0.25">
      <c r="B50" s="73"/>
      <c r="D50" s="73"/>
      <c r="E50" s="95"/>
      <c r="F50" s="96"/>
      <c r="G50" s="96"/>
    </row>
    <row r="51" spans="2:7" s="43" customFormat="1" x14ac:dyDescent="0.25">
      <c r="B51" s="73"/>
      <c r="D51" s="73"/>
      <c r="E51" s="95"/>
      <c r="F51" s="96"/>
      <c r="G51" s="96"/>
    </row>
    <row r="52" spans="2:7" s="43" customFormat="1" x14ac:dyDescent="0.25">
      <c r="B52" s="73"/>
      <c r="D52" s="73"/>
      <c r="E52" s="95"/>
      <c r="F52" s="96"/>
      <c r="G52" s="96"/>
    </row>
    <row r="53" spans="2:7" s="43" customFormat="1" x14ac:dyDescent="0.25">
      <c r="B53" s="73"/>
      <c r="D53" s="73"/>
      <c r="E53" s="95"/>
      <c r="F53" s="96"/>
      <c r="G53" s="96"/>
    </row>
    <row r="54" spans="2:7" s="43" customFormat="1" x14ac:dyDescent="0.25">
      <c r="B54" s="73"/>
      <c r="D54" s="73"/>
      <c r="E54" s="95"/>
      <c r="F54" s="96"/>
      <c r="G54" s="96"/>
    </row>
    <row r="55" spans="2:7" s="43" customFormat="1" x14ac:dyDescent="0.25">
      <c r="B55" s="73"/>
      <c r="D55" s="73"/>
      <c r="E55" s="95"/>
      <c r="F55" s="96"/>
      <c r="G55" s="96"/>
    </row>
    <row r="56" spans="2:7" s="43" customFormat="1" x14ac:dyDescent="0.25">
      <c r="B56" s="73"/>
      <c r="D56" s="73"/>
      <c r="E56" s="95"/>
      <c r="F56" s="96"/>
      <c r="G56" s="96"/>
    </row>
    <row r="57" spans="2:7" s="43" customFormat="1" x14ac:dyDescent="0.25">
      <c r="B57" s="73"/>
      <c r="D57" s="73"/>
      <c r="E57" s="95"/>
      <c r="F57" s="96"/>
      <c r="G57" s="96"/>
    </row>
    <row r="58" spans="2:7" s="43" customFormat="1" x14ac:dyDescent="0.25">
      <c r="B58" s="73"/>
      <c r="D58" s="73"/>
      <c r="E58" s="95"/>
      <c r="F58" s="96"/>
      <c r="G58" s="96"/>
    </row>
    <row r="59" spans="2:7" s="43" customFormat="1" x14ac:dyDescent="0.25">
      <c r="B59" s="73"/>
      <c r="D59" s="73"/>
      <c r="E59" s="95"/>
      <c r="F59" s="96"/>
      <c r="G59" s="96"/>
    </row>
    <row r="60" spans="2:7" s="43" customFormat="1" x14ac:dyDescent="0.25">
      <c r="B60" s="73"/>
      <c r="D60" s="73"/>
      <c r="E60" s="95"/>
      <c r="F60" s="96"/>
      <c r="G60" s="96"/>
    </row>
    <row r="61" spans="2:7" s="43" customFormat="1" x14ac:dyDescent="0.25">
      <c r="B61" s="73"/>
      <c r="D61" s="73"/>
      <c r="E61" s="95"/>
      <c r="F61" s="96"/>
      <c r="G61" s="96"/>
    </row>
    <row r="62" spans="2:7" s="43" customFormat="1" x14ac:dyDescent="0.25">
      <c r="B62" s="73"/>
      <c r="D62" s="73"/>
      <c r="E62" s="95"/>
      <c r="F62" s="96"/>
      <c r="G62" s="96"/>
    </row>
    <row r="63" spans="2:7" s="43" customFormat="1" x14ac:dyDescent="0.25">
      <c r="B63" s="73"/>
      <c r="D63" s="73"/>
      <c r="E63" s="95"/>
      <c r="F63" s="96"/>
      <c r="G63" s="96"/>
    </row>
    <row r="64" spans="2:7" s="43" customFormat="1" x14ac:dyDescent="0.25">
      <c r="B64" s="73"/>
      <c r="D64" s="73"/>
      <c r="E64" s="95"/>
      <c r="F64" s="96"/>
      <c r="G64" s="96"/>
    </row>
    <row r="65" spans="2:7" s="43" customFormat="1" x14ac:dyDescent="0.25">
      <c r="B65" s="73"/>
      <c r="D65" s="73"/>
      <c r="E65" s="95"/>
      <c r="F65" s="96"/>
      <c r="G65" s="96"/>
    </row>
    <row r="66" spans="2:7" s="43" customFormat="1" x14ac:dyDescent="0.25">
      <c r="B66" s="73"/>
      <c r="D66" s="73"/>
      <c r="E66" s="95"/>
      <c r="F66" s="96"/>
      <c r="G66" s="96"/>
    </row>
    <row r="67" spans="2:7" s="43" customFormat="1" x14ac:dyDescent="0.25">
      <c r="B67" s="73"/>
      <c r="D67" s="73"/>
      <c r="E67" s="95"/>
      <c r="F67" s="96"/>
      <c r="G67" s="96"/>
    </row>
    <row r="68" spans="2:7" s="43" customFormat="1" x14ac:dyDescent="0.25">
      <c r="B68" s="73"/>
      <c r="D68" s="73"/>
      <c r="E68" s="95"/>
      <c r="F68" s="96"/>
      <c r="G68" s="96"/>
    </row>
    <row r="69" spans="2:7" s="43" customFormat="1" x14ac:dyDescent="0.25">
      <c r="B69" s="73"/>
      <c r="D69" s="73"/>
      <c r="E69" s="95"/>
      <c r="F69" s="96"/>
      <c r="G69" s="96"/>
    </row>
    <row r="70" spans="2:7" s="43" customFormat="1" x14ac:dyDescent="0.25">
      <c r="B70" s="73"/>
      <c r="D70" s="73"/>
      <c r="E70" s="95"/>
      <c r="F70" s="96"/>
      <c r="G70" s="96"/>
    </row>
    <row r="71" spans="2:7" s="43" customFormat="1" x14ac:dyDescent="0.25">
      <c r="B71" s="73"/>
      <c r="D71" s="73"/>
      <c r="E71" s="95"/>
      <c r="F71" s="96"/>
      <c r="G71" s="96"/>
    </row>
    <row r="72" spans="2:7" s="43" customFormat="1" x14ac:dyDescent="0.25">
      <c r="B72" s="73"/>
      <c r="D72" s="73"/>
      <c r="E72" s="95"/>
      <c r="F72" s="96"/>
      <c r="G72" s="96"/>
    </row>
    <row r="73" spans="2:7" s="43" customFormat="1" x14ac:dyDescent="0.25">
      <c r="B73" s="73"/>
      <c r="D73" s="73"/>
      <c r="E73" s="95"/>
      <c r="F73" s="96"/>
      <c r="G73" s="96"/>
    </row>
    <row r="74" spans="2:7" s="43" customFormat="1" x14ac:dyDescent="0.25">
      <c r="B74" s="73"/>
      <c r="D74" s="73"/>
      <c r="E74" s="95"/>
      <c r="F74" s="96"/>
      <c r="G74" s="96"/>
    </row>
    <row r="75" spans="2:7" s="43" customFormat="1" x14ac:dyDescent="0.25">
      <c r="B75" s="73"/>
      <c r="D75" s="73"/>
      <c r="E75" s="95"/>
      <c r="F75" s="96"/>
      <c r="G75" s="96"/>
    </row>
    <row r="76" spans="2:7" s="43" customFormat="1" x14ac:dyDescent="0.25">
      <c r="B76" s="73"/>
      <c r="D76" s="73"/>
      <c r="E76" s="95"/>
      <c r="F76" s="96"/>
      <c r="G76" s="96"/>
    </row>
    <row r="77" spans="2:7" s="43" customFormat="1" x14ac:dyDescent="0.25">
      <c r="B77" s="73"/>
      <c r="D77" s="73"/>
      <c r="E77" s="95"/>
      <c r="F77" s="96"/>
      <c r="G77" s="96"/>
    </row>
    <row r="78" spans="2:7" s="43" customFormat="1" x14ac:dyDescent="0.25">
      <c r="B78" s="73"/>
      <c r="D78" s="73"/>
      <c r="E78" s="95"/>
      <c r="F78" s="96"/>
      <c r="G78" s="96"/>
    </row>
    <row r="79" spans="2:7" s="43" customFormat="1" x14ac:dyDescent="0.25">
      <c r="B79" s="73"/>
      <c r="D79" s="73"/>
      <c r="E79" s="95"/>
      <c r="F79" s="96"/>
      <c r="G79" s="96"/>
    </row>
    <row r="80" spans="2:7" s="43" customFormat="1" x14ac:dyDescent="0.25">
      <c r="B80" s="73"/>
      <c r="D80" s="73"/>
      <c r="E80" s="95"/>
      <c r="F80" s="96"/>
      <c r="G80" s="96"/>
    </row>
    <row r="81" spans="2:7" s="43" customFormat="1" x14ac:dyDescent="0.25">
      <c r="B81" s="73"/>
      <c r="D81" s="73"/>
      <c r="E81" s="95"/>
      <c r="F81" s="96"/>
      <c r="G81" s="96"/>
    </row>
    <row r="82" spans="2:7" s="43" customFormat="1" x14ac:dyDescent="0.25">
      <c r="B82" s="73"/>
      <c r="D82" s="73"/>
      <c r="E82" s="95"/>
      <c r="F82" s="96"/>
      <c r="G82" s="96"/>
    </row>
    <row r="83" spans="2:7" s="43" customFormat="1" x14ac:dyDescent="0.25">
      <c r="B83" s="73"/>
      <c r="D83" s="73"/>
      <c r="E83" s="95"/>
      <c r="F83" s="96"/>
      <c r="G83" s="96"/>
    </row>
    <row r="84" spans="2:7" s="43" customFormat="1" x14ac:dyDescent="0.25">
      <c r="B84" s="73"/>
      <c r="D84" s="73"/>
      <c r="E84" s="95"/>
      <c r="F84" s="96"/>
      <c r="G84" s="96"/>
    </row>
    <row r="85" spans="2:7" s="43" customFormat="1" x14ac:dyDescent="0.25">
      <c r="B85" s="73"/>
      <c r="D85" s="73"/>
      <c r="E85" s="95"/>
      <c r="F85" s="96"/>
      <c r="G85" s="96"/>
    </row>
    <row r="86" spans="2:7" s="43" customFormat="1" x14ac:dyDescent="0.25">
      <c r="B86" s="73"/>
      <c r="D86" s="73"/>
      <c r="E86" s="95"/>
      <c r="F86" s="96"/>
      <c r="G86" s="96"/>
    </row>
    <row r="87" spans="2:7" s="43" customFormat="1" x14ac:dyDescent="0.25">
      <c r="B87" s="73"/>
      <c r="D87" s="73"/>
      <c r="E87" s="95"/>
      <c r="F87" s="96"/>
      <c r="G87" s="96"/>
    </row>
    <row r="88" spans="2:7" s="43" customFormat="1" x14ac:dyDescent="0.25">
      <c r="B88" s="73"/>
      <c r="D88" s="73"/>
      <c r="E88" s="95"/>
      <c r="F88" s="96"/>
      <c r="G88" s="96"/>
    </row>
    <row r="89" spans="2:7" s="43" customFormat="1" x14ac:dyDescent="0.25">
      <c r="B89" s="73"/>
      <c r="D89" s="73"/>
      <c r="E89" s="95"/>
      <c r="F89" s="96"/>
      <c r="G89" s="96"/>
    </row>
    <row r="90" spans="2:7" s="43" customFormat="1" x14ac:dyDescent="0.25">
      <c r="B90" s="73"/>
      <c r="D90" s="73"/>
      <c r="E90" s="95"/>
      <c r="F90" s="96"/>
      <c r="G90" s="96"/>
    </row>
    <row r="91" spans="2:7" s="43" customFormat="1" x14ac:dyDescent="0.25">
      <c r="B91" s="73"/>
      <c r="D91" s="73"/>
      <c r="E91" s="95"/>
      <c r="F91" s="96"/>
      <c r="G91" s="96"/>
    </row>
    <row r="92" spans="2:7" s="43" customFormat="1" x14ac:dyDescent="0.25">
      <c r="B92" s="73"/>
      <c r="D92" s="73"/>
      <c r="E92" s="95"/>
      <c r="F92" s="96"/>
      <c r="G92" s="96"/>
    </row>
    <row r="93" spans="2:7" s="43" customFormat="1" x14ac:dyDescent="0.25">
      <c r="B93" s="73"/>
      <c r="D93" s="73"/>
      <c r="E93" s="95"/>
      <c r="F93" s="96"/>
      <c r="G93" s="96"/>
    </row>
  </sheetData>
  <mergeCells count="6">
    <mergeCell ref="B1:G1"/>
    <mergeCell ref="B2:G2"/>
    <mergeCell ref="H2:K2"/>
    <mergeCell ref="B4:G4"/>
    <mergeCell ref="C6:F6"/>
    <mergeCell ref="B11:F11"/>
  </mergeCells>
  <printOptions horizontalCentered="1"/>
  <pageMargins left="0.74803149606299202" right="0.511811023622047" top="0.511811023622047" bottom="0.511811023622047" header="0.196850393700787" footer="0.196850393700787"/>
  <pageSetup paperSize="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EC71A-CFEF-49DA-AE5F-7F7AB8075437}">
  <sheetPr>
    <tabColor rgb="FF00B050"/>
    <pageSetUpPr fitToPage="1"/>
  </sheetPr>
  <dimension ref="A1:O46"/>
  <sheetViews>
    <sheetView showGridLines="0" view="pageBreakPreview" topLeftCell="C1" zoomScaleSheetLayoutView="100" workbookViewId="0">
      <selection activeCell="G37" sqref="G37"/>
    </sheetView>
  </sheetViews>
  <sheetFormatPr defaultColWidth="9.109375" defaultRowHeight="13.2" x14ac:dyDescent="0.25"/>
  <cols>
    <col min="1" max="1" width="2.6640625" style="1" hidden="1" customWidth="1"/>
    <col min="2" max="2" width="1.6640625" style="1" hidden="1" customWidth="1"/>
    <col min="3" max="3" width="5.6640625" style="98" customWidth="1"/>
    <col min="4" max="4" width="40.6640625" style="1" customWidth="1"/>
    <col min="5" max="5" width="6.6640625" style="98" customWidth="1"/>
    <col min="6" max="6" width="8.6640625" style="99" customWidth="1"/>
    <col min="7" max="7" width="13.33203125" style="100" customWidth="1"/>
    <col min="8" max="8" width="15" style="100" customWidth="1"/>
    <col min="9" max="9" width="1.6640625" style="1" customWidth="1"/>
    <col min="10" max="10" width="17.5546875" style="9" customWidth="1"/>
    <col min="11" max="11" width="13.44140625" style="10" bestFit="1" customWidth="1"/>
    <col min="12" max="12" width="11.6640625" style="9" bestFit="1" customWidth="1"/>
    <col min="13" max="13" width="12.44140625" style="1" bestFit="1" customWidth="1"/>
    <col min="14" max="14" width="13.5546875" style="1" customWidth="1"/>
    <col min="15" max="15" width="14.109375" style="1" customWidth="1"/>
    <col min="16" max="16384" width="9.109375" style="1"/>
  </cols>
  <sheetData>
    <row r="1" spans="2:15" ht="35.25" customHeight="1" x14ac:dyDescent="0.3">
      <c r="C1" s="551" t="s">
        <v>459</v>
      </c>
      <c r="D1" s="552"/>
      <c r="E1" s="552"/>
      <c r="F1" s="552"/>
      <c r="G1" s="552"/>
      <c r="H1" s="553"/>
    </row>
    <row r="2" spans="2:15" ht="36" customHeight="1" x14ac:dyDescent="0.3">
      <c r="C2" s="554" t="s">
        <v>460</v>
      </c>
      <c r="D2" s="555"/>
      <c r="E2" s="555"/>
      <c r="F2" s="555"/>
      <c r="G2" s="555"/>
      <c r="H2" s="556"/>
    </row>
    <row r="3" spans="2:15" ht="17.399999999999999" x14ac:dyDescent="0.25">
      <c r="C3" s="557" t="s">
        <v>461</v>
      </c>
      <c r="D3" s="558"/>
      <c r="E3" s="558"/>
      <c r="F3" s="558"/>
      <c r="G3" s="558"/>
      <c r="H3" s="559"/>
    </row>
    <row r="4" spans="2:15" ht="26.4" x14ac:dyDescent="0.25">
      <c r="B4" s="33" t="s">
        <v>2</v>
      </c>
      <c r="C4" s="560"/>
      <c r="D4" s="561"/>
      <c r="E4" s="561"/>
      <c r="F4" s="561"/>
      <c r="G4" s="562"/>
      <c r="H4" s="563"/>
    </row>
    <row r="5" spans="2:15" ht="26.4" x14ac:dyDescent="0.25">
      <c r="B5" s="33" t="s">
        <v>2</v>
      </c>
      <c r="C5" s="564"/>
      <c r="D5" s="565" t="s">
        <v>4</v>
      </c>
      <c r="E5" s="566"/>
      <c r="F5" s="567"/>
      <c r="G5" s="568"/>
      <c r="H5" s="569" t="s">
        <v>5</v>
      </c>
    </row>
    <row r="6" spans="2:15" s="43" customFormat="1" ht="24.9" customHeight="1" x14ac:dyDescent="0.25">
      <c r="C6" s="211">
        <v>1</v>
      </c>
      <c r="D6" s="45" t="str">
        <f>'Bill No 4.1.1'!A1</f>
        <v>BILL No. 4.1.1 - SITE CLEARING</v>
      </c>
      <c r="E6" s="46"/>
      <c r="F6" s="46"/>
      <c r="G6" s="47"/>
      <c r="H6" s="570">
        <f>'Bill No 4.1.1'!G14</f>
        <v>0</v>
      </c>
      <c r="J6" s="50"/>
      <c r="K6" s="52"/>
      <c r="L6" s="50"/>
      <c r="N6" s="51"/>
    </row>
    <row r="7" spans="2:15" s="43" customFormat="1" ht="24.9" customHeight="1" x14ac:dyDescent="0.25">
      <c r="C7" s="211">
        <v>2</v>
      </c>
      <c r="D7" s="58" t="str">
        <f>'Bill No 4.1.2 '!A1</f>
        <v>BILL No.4.1.2 - EARTH WORKS</v>
      </c>
      <c r="E7" s="58"/>
      <c r="F7" s="58"/>
      <c r="G7" s="59"/>
      <c r="H7" s="570">
        <f>'Bill No 4.1.2 '!G16</f>
        <v>0</v>
      </c>
      <c r="J7" s="50"/>
      <c r="K7" s="52"/>
      <c r="L7" s="50"/>
      <c r="N7" s="51"/>
    </row>
    <row r="8" spans="2:15" s="43" customFormat="1" ht="24.9" customHeight="1" x14ac:dyDescent="0.25">
      <c r="C8" s="211">
        <v>3</v>
      </c>
      <c r="D8" s="58" t="str">
        <f>'Bill No 4.1.3'!A1</f>
        <v>BILL No. 4.1.3 - STRUCTURE CONSTRUCTION</v>
      </c>
      <c r="E8" s="58"/>
      <c r="F8" s="58"/>
      <c r="G8" s="59"/>
      <c r="H8" s="570">
        <f>'Bill No 4.1.3'!G25</f>
        <v>0</v>
      </c>
      <c r="J8" s="50"/>
      <c r="K8" s="52"/>
      <c r="L8" s="50"/>
      <c r="N8" s="51"/>
    </row>
    <row r="9" spans="2:15" s="43" customFormat="1" ht="24.9" customHeight="1" x14ac:dyDescent="0.25">
      <c r="C9" s="211">
        <v>4</v>
      </c>
      <c r="D9" s="58" t="str">
        <f>'Bill No 4.1.4'!A1</f>
        <v>BILL No. 4.1.4 - SLOPE PROTECTION</v>
      </c>
      <c r="E9" s="58"/>
      <c r="F9" s="58"/>
      <c r="G9" s="59"/>
      <c r="H9" s="570">
        <f>'Bill No 4.1.4'!G6</f>
        <v>0</v>
      </c>
      <c r="J9" s="50"/>
      <c r="K9" s="52"/>
      <c r="L9" s="50"/>
      <c r="N9" s="51"/>
    </row>
    <row r="10" spans="2:15" s="43" customFormat="1" ht="24.9" customHeight="1" x14ac:dyDescent="0.25">
      <c r="C10" s="571"/>
      <c r="D10" s="572" t="s">
        <v>462</v>
      </c>
      <c r="E10" s="573"/>
      <c r="F10" s="573"/>
      <c r="G10" s="574" t="s">
        <v>13</v>
      </c>
      <c r="H10" s="575">
        <f>SUM(H6:H9)</f>
        <v>0</v>
      </c>
      <c r="J10" s="50"/>
      <c r="K10" s="53"/>
      <c r="L10" s="50"/>
      <c r="M10" s="51"/>
      <c r="O10" s="50"/>
    </row>
    <row r="11" spans="2:15" s="43" customFormat="1" ht="9.9" customHeight="1" x14ac:dyDescent="0.25">
      <c r="C11" s="576"/>
      <c r="D11" s="577"/>
      <c r="E11" s="578"/>
      <c r="F11" s="578"/>
      <c r="G11" s="579"/>
      <c r="H11" s="580"/>
      <c r="J11" s="50"/>
      <c r="K11" s="50"/>
      <c r="L11" s="50"/>
    </row>
    <row r="12" spans="2:15" s="43" customFormat="1" x14ac:dyDescent="0.25">
      <c r="C12" s="73"/>
      <c r="E12" s="73"/>
      <c r="F12" s="95"/>
      <c r="G12" s="96"/>
      <c r="H12" s="96"/>
      <c r="J12" s="50"/>
      <c r="K12" s="52"/>
      <c r="L12" s="50"/>
    </row>
    <row r="13" spans="2:15" s="43" customFormat="1" x14ac:dyDescent="0.25">
      <c r="C13" s="73"/>
      <c r="E13" s="73"/>
      <c r="F13" s="95"/>
      <c r="G13" s="96"/>
      <c r="H13" s="96"/>
      <c r="J13" s="50"/>
      <c r="K13" s="52"/>
      <c r="L13" s="50"/>
    </row>
    <row r="14" spans="2:15" s="43" customFormat="1" x14ac:dyDescent="0.25">
      <c r="C14" s="73"/>
      <c r="E14" s="73"/>
      <c r="F14" s="95"/>
      <c r="G14" s="96"/>
      <c r="H14" s="96"/>
      <c r="J14" s="50"/>
      <c r="K14" s="52"/>
      <c r="L14" s="50"/>
    </row>
    <row r="15" spans="2:15" s="43" customFormat="1" x14ac:dyDescent="0.25">
      <c r="C15" s="73"/>
      <c r="E15" s="73"/>
      <c r="F15" s="95"/>
      <c r="G15" s="96"/>
      <c r="H15" s="96"/>
      <c r="J15" s="50"/>
      <c r="K15" s="52"/>
      <c r="L15" s="50"/>
    </row>
    <row r="16" spans="2:15" s="43" customFormat="1" x14ac:dyDescent="0.25">
      <c r="C16" s="73"/>
      <c r="E16" s="73"/>
      <c r="F16" s="95"/>
      <c r="G16" s="96"/>
      <c r="H16" s="96"/>
      <c r="J16" s="50"/>
      <c r="K16" s="52"/>
      <c r="L16" s="50"/>
    </row>
    <row r="17" spans="3:12" s="43" customFormat="1" x14ac:dyDescent="0.25">
      <c r="C17" s="73"/>
      <c r="E17" s="73"/>
      <c r="F17" s="95"/>
      <c r="G17" s="96"/>
      <c r="H17" s="96"/>
      <c r="J17" s="50"/>
      <c r="K17" s="52"/>
      <c r="L17" s="50"/>
    </row>
    <row r="18" spans="3:12" s="43" customFormat="1" x14ac:dyDescent="0.25">
      <c r="C18" s="73"/>
      <c r="E18" s="73"/>
      <c r="F18" s="95"/>
      <c r="G18" s="96"/>
      <c r="H18" s="96"/>
      <c r="J18" s="50"/>
      <c r="K18" s="52"/>
      <c r="L18" s="50"/>
    </row>
    <row r="19" spans="3:12" s="43" customFormat="1" x14ac:dyDescent="0.25">
      <c r="C19" s="73"/>
      <c r="E19" s="73"/>
      <c r="F19" s="95"/>
      <c r="G19" s="96"/>
      <c r="H19" s="96"/>
      <c r="J19" s="50"/>
      <c r="K19" s="52"/>
      <c r="L19" s="50"/>
    </row>
    <row r="20" spans="3:12" s="43" customFormat="1" x14ac:dyDescent="0.25">
      <c r="C20" s="73"/>
      <c r="E20" s="73"/>
      <c r="F20" s="95"/>
      <c r="G20" s="96"/>
      <c r="H20" s="96"/>
      <c r="J20" s="50"/>
      <c r="K20" s="52"/>
      <c r="L20" s="50"/>
    </row>
    <row r="21" spans="3:12" s="43" customFormat="1" x14ac:dyDescent="0.25">
      <c r="C21" s="73"/>
      <c r="E21" s="73"/>
      <c r="F21" s="95"/>
      <c r="G21" s="96"/>
      <c r="H21" s="96"/>
      <c r="J21" s="50"/>
      <c r="K21" s="52"/>
      <c r="L21" s="50"/>
    </row>
    <row r="22" spans="3:12" s="43" customFormat="1" x14ac:dyDescent="0.25">
      <c r="C22" s="73"/>
      <c r="E22" s="73"/>
      <c r="F22" s="95"/>
      <c r="G22" s="96"/>
      <c r="H22" s="96"/>
      <c r="J22" s="50"/>
      <c r="K22" s="52"/>
      <c r="L22" s="50"/>
    </row>
    <row r="23" spans="3:12" s="43" customFormat="1" x14ac:dyDescent="0.25">
      <c r="C23" s="73"/>
      <c r="E23" s="73"/>
      <c r="F23" s="95"/>
      <c r="G23" s="96"/>
      <c r="H23" s="96"/>
      <c r="J23" s="50"/>
      <c r="K23" s="52"/>
      <c r="L23" s="50"/>
    </row>
    <row r="24" spans="3:12" s="43" customFormat="1" x14ac:dyDescent="0.25">
      <c r="C24" s="73"/>
      <c r="E24" s="73"/>
      <c r="F24" s="95"/>
      <c r="G24" s="96"/>
      <c r="H24" s="96"/>
      <c r="J24" s="50"/>
      <c r="K24" s="52"/>
      <c r="L24" s="50"/>
    </row>
    <row r="25" spans="3:12" s="43" customFormat="1" x14ac:dyDescent="0.25">
      <c r="C25" s="73"/>
      <c r="E25" s="73"/>
      <c r="F25" s="95"/>
      <c r="G25" s="96"/>
      <c r="H25" s="96"/>
      <c r="J25" s="50"/>
      <c r="K25" s="52"/>
      <c r="L25" s="50"/>
    </row>
    <row r="26" spans="3:12" s="43" customFormat="1" x14ac:dyDescent="0.25">
      <c r="C26" s="73"/>
      <c r="E26" s="73"/>
      <c r="F26" s="95"/>
      <c r="G26" s="96"/>
      <c r="H26" s="96"/>
      <c r="J26" s="50"/>
      <c r="K26" s="52"/>
      <c r="L26" s="50"/>
    </row>
    <row r="27" spans="3:12" s="43" customFormat="1" x14ac:dyDescent="0.25">
      <c r="C27" s="73"/>
      <c r="E27" s="73"/>
      <c r="F27" s="95"/>
      <c r="G27" s="96"/>
      <c r="H27" s="96"/>
      <c r="J27" s="50"/>
      <c r="K27" s="52"/>
      <c r="L27" s="50"/>
    </row>
    <row r="28" spans="3:12" s="43" customFormat="1" x14ac:dyDescent="0.25">
      <c r="C28" s="73"/>
      <c r="E28" s="73"/>
      <c r="F28" s="95"/>
      <c r="G28" s="96"/>
      <c r="H28" s="96"/>
      <c r="J28" s="50"/>
      <c r="K28" s="52"/>
      <c r="L28" s="50"/>
    </row>
    <row r="29" spans="3:12" s="43" customFormat="1" x14ac:dyDescent="0.25">
      <c r="C29" s="73"/>
      <c r="E29" s="73"/>
      <c r="F29" s="95"/>
      <c r="G29" s="96"/>
      <c r="H29" s="96"/>
      <c r="J29" s="50"/>
      <c r="K29" s="52"/>
      <c r="L29" s="50"/>
    </row>
    <row r="30" spans="3:12" s="43" customFormat="1" x14ac:dyDescent="0.25">
      <c r="C30" s="73"/>
      <c r="E30" s="73"/>
      <c r="F30" s="95"/>
      <c r="G30" s="96"/>
      <c r="H30" s="96"/>
      <c r="J30" s="50"/>
      <c r="K30" s="52"/>
      <c r="L30" s="50"/>
    </row>
    <row r="31" spans="3:12" s="43" customFormat="1" x14ac:dyDescent="0.25">
      <c r="C31" s="73"/>
      <c r="E31" s="73"/>
      <c r="F31" s="95"/>
      <c r="G31" s="96"/>
      <c r="H31" s="96"/>
      <c r="J31" s="50"/>
      <c r="K31" s="52"/>
      <c r="L31" s="50"/>
    </row>
    <row r="32" spans="3:12" s="43" customFormat="1" x14ac:dyDescent="0.25">
      <c r="C32" s="73"/>
      <c r="E32" s="73"/>
      <c r="F32" s="95"/>
      <c r="G32" s="96"/>
      <c r="H32" s="96"/>
      <c r="J32" s="50"/>
      <c r="K32" s="52"/>
      <c r="L32" s="50"/>
    </row>
    <row r="33" spans="3:12" s="43" customFormat="1" x14ac:dyDescent="0.25">
      <c r="C33" s="73"/>
      <c r="E33" s="73"/>
      <c r="F33" s="95"/>
      <c r="G33" s="96"/>
      <c r="H33" s="96"/>
      <c r="J33" s="50"/>
      <c r="K33" s="52"/>
      <c r="L33" s="50"/>
    </row>
    <row r="34" spans="3:12" s="43" customFormat="1" x14ac:dyDescent="0.25">
      <c r="C34" s="73"/>
      <c r="E34" s="73"/>
      <c r="F34" s="95"/>
      <c r="G34" s="96"/>
      <c r="H34" s="96"/>
      <c r="J34" s="50"/>
      <c r="K34" s="52"/>
      <c r="L34" s="50"/>
    </row>
    <row r="35" spans="3:12" s="43" customFormat="1" x14ac:dyDescent="0.25">
      <c r="C35" s="73"/>
      <c r="E35" s="73"/>
      <c r="F35" s="95"/>
      <c r="G35" s="96"/>
      <c r="H35" s="96"/>
      <c r="J35" s="50"/>
      <c r="K35" s="52"/>
      <c r="L35" s="50"/>
    </row>
    <row r="36" spans="3:12" s="43" customFormat="1" x14ac:dyDescent="0.25">
      <c r="C36" s="73"/>
      <c r="E36" s="73"/>
      <c r="F36" s="95"/>
      <c r="G36" s="96"/>
      <c r="H36" s="96"/>
      <c r="J36" s="50"/>
      <c r="K36" s="52"/>
      <c r="L36" s="50"/>
    </row>
    <row r="37" spans="3:12" s="43" customFormat="1" x14ac:dyDescent="0.25">
      <c r="C37" s="73"/>
      <c r="E37" s="73"/>
      <c r="F37" s="95"/>
      <c r="G37" s="96"/>
      <c r="H37" s="96"/>
      <c r="J37" s="50"/>
      <c r="K37" s="52"/>
      <c r="L37" s="50"/>
    </row>
    <row r="38" spans="3:12" s="43" customFormat="1" x14ac:dyDescent="0.25">
      <c r="C38" s="73"/>
      <c r="E38" s="73"/>
      <c r="F38" s="95"/>
      <c r="G38" s="96"/>
      <c r="H38" s="96"/>
      <c r="J38" s="50"/>
      <c r="K38" s="52"/>
      <c r="L38" s="50"/>
    </row>
    <row r="39" spans="3:12" s="43" customFormat="1" x14ac:dyDescent="0.25">
      <c r="C39" s="73"/>
      <c r="E39" s="73"/>
      <c r="F39" s="95"/>
      <c r="G39" s="96"/>
      <c r="H39" s="96"/>
      <c r="J39" s="50"/>
      <c r="K39" s="52"/>
      <c r="L39" s="50"/>
    </row>
    <row r="40" spans="3:12" s="43" customFormat="1" x14ac:dyDescent="0.25">
      <c r="C40" s="73"/>
      <c r="E40" s="73"/>
      <c r="F40" s="95"/>
      <c r="G40" s="96"/>
      <c r="H40" s="96"/>
      <c r="J40" s="50"/>
      <c r="K40" s="52"/>
      <c r="L40" s="50"/>
    </row>
    <row r="41" spans="3:12" s="43" customFormat="1" x14ac:dyDescent="0.25">
      <c r="C41" s="73"/>
      <c r="E41" s="73"/>
      <c r="F41" s="95"/>
      <c r="G41" s="96"/>
      <c r="H41" s="96"/>
      <c r="J41" s="50"/>
      <c r="K41" s="52"/>
      <c r="L41" s="50"/>
    </row>
    <row r="42" spans="3:12" s="43" customFormat="1" x14ac:dyDescent="0.25">
      <c r="C42" s="73"/>
      <c r="E42" s="73"/>
      <c r="F42" s="95"/>
      <c r="G42" s="96"/>
      <c r="H42" s="96"/>
      <c r="J42" s="50"/>
      <c r="K42" s="52"/>
      <c r="L42" s="50"/>
    </row>
    <row r="43" spans="3:12" s="43" customFormat="1" x14ac:dyDescent="0.25">
      <c r="C43" s="73"/>
      <c r="E43" s="73"/>
      <c r="F43" s="95"/>
      <c r="G43" s="96"/>
      <c r="H43" s="96"/>
      <c r="J43" s="50"/>
      <c r="K43" s="52"/>
      <c r="L43" s="50"/>
    </row>
    <row r="44" spans="3:12" s="43" customFormat="1" x14ac:dyDescent="0.25">
      <c r="C44" s="73"/>
      <c r="E44" s="73"/>
      <c r="F44" s="95"/>
      <c r="G44" s="96"/>
      <c r="H44" s="96"/>
      <c r="J44" s="50"/>
      <c r="K44" s="52"/>
      <c r="L44" s="50"/>
    </row>
    <row r="45" spans="3:12" s="43" customFormat="1" x14ac:dyDescent="0.25">
      <c r="C45" s="73"/>
      <c r="E45" s="73"/>
      <c r="F45" s="95"/>
      <c r="G45" s="96"/>
      <c r="H45" s="96"/>
      <c r="J45" s="50"/>
      <c r="K45" s="52"/>
      <c r="L45" s="50"/>
    </row>
    <row r="46" spans="3:12" s="43" customFormat="1" x14ac:dyDescent="0.25">
      <c r="C46" s="73"/>
      <c r="E46" s="73"/>
      <c r="F46" s="95"/>
      <c r="G46" s="96"/>
      <c r="H46" s="96"/>
      <c r="J46" s="50"/>
      <c r="K46" s="52"/>
      <c r="L46" s="50"/>
    </row>
  </sheetData>
  <mergeCells count="4">
    <mergeCell ref="C1:H1"/>
    <mergeCell ref="C2:H2"/>
    <mergeCell ref="C3:H3"/>
    <mergeCell ref="D6:G6"/>
  </mergeCells>
  <printOptions horizontalCentered="1"/>
  <pageMargins left="0.5" right="0.5" top="0.75" bottom="0.5" header="0" footer="0"/>
  <pageSetup paperSize="9"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E95C1-199D-4359-B145-719C11BE251C}">
  <sheetPr>
    <tabColor rgb="FF92D050"/>
    <pageSetUpPr fitToPage="1"/>
  </sheetPr>
  <dimension ref="A1:J33"/>
  <sheetViews>
    <sheetView view="pageBreakPreview" zoomScale="90" zoomScaleSheetLayoutView="90" workbookViewId="0">
      <selection activeCell="G37" sqref="G37"/>
    </sheetView>
  </sheetViews>
  <sheetFormatPr defaultColWidth="8.88671875" defaultRowHeight="13.8" x14ac:dyDescent="0.25"/>
  <cols>
    <col min="1" max="1" width="8.6640625" style="183" customWidth="1"/>
    <col min="2" max="2" width="10.33203125" style="608" customWidth="1"/>
    <col min="3" max="3" width="53.109375" style="610" customWidth="1"/>
    <col min="4" max="4" width="7.6640625" style="613" customWidth="1"/>
    <col min="5" max="5" width="8" style="613" customWidth="1"/>
    <col min="6" max="6" width="9.88671875" style="614" customWidth="1"/>
    <col min="7" max="7" width="16" style="614" customWidth="1"/>
    <col min="8" max="8" width="12.109375" style="610" hidden="1" customWidth="1"/>
    <col min="9" max="9" width="15.44140625" style="610" customWidth="1"/>
    <col min="10" max="10" width="15.88671875" style="610" customWidth="1"/>
    <col min="11" max="11" width="8.88671875" style="610"/>
    <col min="12" max="12" width="12.88671875" style="610" bestFit="1" customWidth="1"/>
    <col min="13" max="256" width="8.88671875" style="610"/>
    <col min="257" max="257" width="3.6640625" style="610" bestFit="1" customWidth="1"/>
    <col min="258" max="258" width="8.33203125" style="610" customWidth="1"/>
    <col min="259" max="259" width="46.109375" style="610" customWidth="1"/>
    <col min="260" max="260" width="11" style="610" customWidth="1"/>
    <col min="261" max="261" width="12.5546875" style="610" customWidth="1"/>
    <col min="262" max="262" width="10.88671875" style="610" customWidth="1"/>
    <col min="263" max="263" width="16.109375" style="610" customWidth="1"/>
    <col min="264" max="264" width="0" style="610" hidden="1" customWidth="1"/>
    <col min="265" max="265" width="15.44140625" style="610" customWidth="1"/>
    <col min="266" max="266" width="12.88671875" style="610" bestFit="1" customWidth="1"/>
    <col min="267" max="267" width="8.88671875" style="610"/>
    <col min="268" max="268" width="12.88671875" style="610" bestFit="1" customWidth="1"/>
    <col min="269" max="512" width="8.88671875" style="610"/>
    <col min="513" max="513" width="3.6640625" style="610" bestFit="1" customWidth="1"/>
    <col min="514" max="514" width="8.33203125" style="610" customWidth="1"/>
    <col min="515" max="515" width="46.109375" style="610" customWidth="1"/>
    <col min="516" max="516" width="11" style="610" customWidth="1"/>
    <col min="517" max="517" width="12.5546875" style="610" customWidth="1"/>
    <col min="518" max="518" width="10.88671875" style="610" customWidth="1"/>
    <col min="519" max="519" width="16.109375" style="610" customWidth="1"/>
    <col min="520" max="520" width="0" style="610" hidden="1" customWidth="1"/>
    <col min="521" max="521" width="15.44140625" style="610" customWidth="1"/>
    <col min="522" max="522" width="12.88671875" style="610" bestFit="1" customWidth="1"/>
    <col min="523" max="523" width="8.88671875" style="610"/>
    <col min="524" max="524" width="12.88671875" style="610" bestFit="1" customWidth="1"/>
    <col min="525" max="768" width="8.88671875" style="610"/>
    <col min="769" max="769" width="3.6640625" style="610" bestFit="1" customWidth="1"/>
    <col min="770" max="770" width="8.33203125" style="610" customWidth="1"/>
    <col min="771" max="771" width="46.109375" style="610" customWidth="1"/>
    <col min="772" max="772" width="11" style="610" customWidth="1"/>
    <col min="773" max="773" width="12.5546875" style="610" customWidth="1"/>
    <col min="774" max="774" width="10.88671875" style="610" customWidth="1"/>
    <col min="775" max="775" width="16.109375" style="610" customWidth="1"/>
    <col min="776" max="776" width="0" style="610" hidden="1" customWidth="1"/>
    <col min="777" max="777" width="15.44140625" style="610" customWidth="1"/>
    <col min="778" max="778" width="12.88671875" style="610" bestFit="1" customWidth="1"/>
    <col min="779" max="779" width="8.88671875" style="610"/>
    <col min="780" max="780" width="12.88671875" style="610" bestFit="1" customWidth="1"/>
    <col min="781" max="1024" width="8.88671875" style="610"/>
    <col min="1025" max="1025" width="3.6640625" style="610" bestFit="1" customWidth="1"/>
    <col min="1026" max="1026" width="8.33203125" style="610" customWidth="1"/>
    <col min="1027" max="1027" width="46.109375" style="610" customWidth="1"/>
    <col min="1028" max="1028" width="11" style="610" customWidth="1"/>
    <col min="1029" max="1029" width="12.5546875" style="610" customWidth="1"/>
    <col min="1030" max="1030" width="10.88671875" style="610" customWidth="1"/>
    <col min="1031" max="1031" width="16.109375" style="610" customWidth="1"/>
    <col min="1032" max="1032" width="0" style="610" hidden="1" customWidth="1"/>
    <col min="1033" max="1033" width="15.44140625" style="610" customWidth="1"/>
    <col min="1034" max="1034" width="12.88671875" style="610" bestFit="1" customWidth="1"/>
    <col min="1035" max="1035" width="8.88671875" style="610"/>
    <col min="1036" max="1036" width="12.88671875" style="610" bestFit="1" customWidth="1"/>
    <col min="1037" max="1280" width="8.88671875" style="610"/>
    <col min="1281" max="1281" width="3.6640625" style="610" bestFit="1" customWidth="1"/>
    <col min="1282" max="1282" width="8.33203125" style="610" customWidth="1"/>
    <col min="1283" max="1283" width="46.109375" style="610" customWidth="1"/>
    <col min="1284" max="1284" width="11" style="610" customWidth="1"/>
    <col min="1285" max="1285" width="12.5546875" style="610" customWidth="1"/>
    <col min="1286" max="1286" width="10.88671875" style="610" customWidth="1"/>
    <col min="1287" max="1287" width="16.109375" style="610" customWidth="1"/>
    <col min="1288" max="1288" width="0" style="610" hidden="1" customWidth="1"/>
    <col min="1289" max="1289" width="15.44140625" style="610" customWidth="1"/>
    <col min="1290" max="1290" width="12.88671875" style="610" bestFit="1" customWidth="1"/>
    <col min="1291" max="1291" width="8.88671875" style="610"/>
    <col min="1292" max="1292" width="12.88671875" style="610" bestFit="1" customWidth="1"/>
    <col min="1293" max="1536" width="8.88671875" style="610"/>
    <col min="1537" max="1537" width="3.6640625" style="610" bestFit="1" customWidth="1"/>
    <col min="1538" max="1538" width="8.33203125" style="610" customWidth="1"/>
    <col min="1539" max="1539" width="46.109375" style="610" customWidth="1"/>
    <col min="1540" max="1540" width="11" style="610" customWidth="1"/>
    <col min="1541" max="1541" width="12.5546875" style="610" customWidth="1"/>
    <col min="1542" max="1542" width="10.88671875" style="610" customWidth="1"/>
    <col min="1543" max="1543" width="16.109375" style="610" customWidth="1"/>
    <col min="1544" max="1544" width="0" style="610" hidden="1" customWidth="1"/>
    <col min="1545" max="1545" width="15.44140625" style="610" customWidth="1"/>
    <col min="1546" max="1546" width="12.88671875" style="610" bestFit="1" customWidth="1"/>
    <col min="1547" max="1547" width="8.88671875" style="610"/>
    <col min="1548" max="1548" width="12.88671875" style="610" bestFit="1" customWidth="1"/>
    <col min="1549" max="1792" width="8.88671875" style="610"/>
    <col min="1793" max="1793" width="3.6640625" style="610" bestFit="1" customWidth="1"/>
    <col min="1794" max="1794" width="8.33203125" style="610" customWidth="1"/>
    <col min="1795" max="1795" width="46.109375" style="610" customWidth="1"/>
    <col min="1796" max="1796" width="11" style="610" customWidth="1"/>
    <col min="1797" max="1797" width="12.5546875" style="610" customWidth="1"/>
    <col min="1798" max="1798" width="10.88671875" style="610" customWidth="1"/>
    <col min="1799" max="1799" width="16.109375" style="610" customWidth="1"/>
    <col min="1800" max="1800" width="0" style="610" hidden="1" customWidth="1"/>
    <col min="1801" max="1801" width="15.44140625" style="610" customWidth="1"/>
    <col min="1802" max="1802" width="12.88671875" style="610" bestFit="1" customWidth="1"/>
    <col min="1803" max="1803" width="8.88671875" style="610"/>
    <col min="1804" max="1804" width="12.88671875" style="610" bestFit="1" customWidth="1"/>
    <col min="1805" max="2048" width="8.88671875" style="610"/>
    <col min="2049" max="2049" width="3.6640625" style="610" bestFit="1" customWidth="1"/>
    <col min="2050" max="2050" width="8.33203125" style="610" customWidth="1"/>
    <col min="2051" max="2051" width="46.109375" style="610" customWidth="1"/>
    <col min="2052" max="2052" width="11" style="610" customWidth="1"/>
    <col min="2053" max="2053" width="12.5546875" style="610" customWidth="1"/>
    <col min="2054" max="2054" width="10.88671875" style="610" customWidth="1"/>
    <col min="2055" max="2055" width="16.109375" style="610" customWidth="1"/>
    <col min="2056" max="2056" width="0" style="610" hidden="1" customWidth="1"/>
    <col min="2057" max="2057" width="15.44140625" style="610" customWidth="1"/>
    <col min="2058" max="2058" width="12.88671875" style="610" bestFit="1" customWidth="1"/>
    <col min="2059" max="2059" width="8.88671875" style="610"/>
    <col min="2060" max="2060" width="12.88671875" style="610" bestFit="1" customWidth="1"/>
    <col min="2061" max="2304" width="8.88671875" style="610"/>
    <col min="2305" max="2305" width="3.6640625" style="610" bestFit="1" customWidth="1"/>
    <col min="2306" max="2306" width="8.33203125" style="610" customWidth="1"/>
    <col min="2307" max="2307" width="46.109375" style="610" customWidth="1"/>
    <col min="2308" max="2308" width="11" style="610" customWidth="1"/>
    <col min="2309" max="2309" width="12.5546875" style="610" customWidth="1"/>
    <col min="2310" max="2310" width="10.88671875" style="610" customWidth="1"/>
    <col min="2311" max="2311" width="16.109375" style="610" customWidth="1"/>
    <col min="2312" max="2312" width="0" style="610" hidden="1" customWidth="1"/>
    <col min="2313" max="2313" width="15.44140625" style="610" customWidth="1"/>
    <col min="2314" max="2314" width="12.88671875" style="610" bestFit="1" customWidth="1"/>
    <col min="2315" max="2315" width="8.88671875" style="610"/>
    <col min="2316" max="2316" width="12.88671875" style="610" bestFit="1" customWidth="1"/>
    <col min="2317" max="2560" width="8.88671875" style="610"/>
    <col min="2561" max="2561" width="3.6640625" style="610" bestFit="1" customWidth="1"/>
    <col min="2562" max="2562" width="8.33203125" style="610" customWidth="1"/>
    <col min="2563" max="2563" width="46.109375" style="610" customWidth="1"/>
    <col min="2564" max="2564" width="11" style="610" customWidth="1"/>
    <col min="2565" max="2565" width="12.5546875" style="610" customWidth="1"/>
    <col min="2566" max="2566" width="10.88671875" style="610" customWidth="1"/>
    <col min="2567" max="2567" width="16.109375" style="610" customWidth="1"/>
    <col min="2568" max="2568" width="0" style="610" hidden="1" customWidth="1"/>
    <col min="2569" max="2569" width="15.44140625" style="610" customWidth="1"/>
    <col min="2570" max="2570" width="12.88671875" style="610" bestFit="1" customWidth="1"/>
    <col min="2571" max="2571" width="8.88671875" style="610"/>
    <col min="2572" max="2572" width="12.88671875" style="610" bestFit="1" customWidth="1"/>
    <col min="2573" max="2816" width="8.88671875" style="610"/>
    <col min="2817" max="2817" width="3.6640625" style="610" bestFit="1" customWidth="1"/>
    <col min="2818" max="2818" width="8.33203125" style="610" customWidth="1"/>
    <col min="2819" max="2819" width="46.109375" style="610" customWidth="1"/>
    <col min="2820" max="2820" width="11" style="610" customWidth="1"/>
    <col min="2821" max="2821" width="12.5546875" style="610" customWidth="1"/>
    <col min="2822" max="2822" width="10.88671875" style="610" customWidth="1"/>
    <col min="2823" max="2823" width="16.109375" style="610" customWidth="1"/>
    <col min="2824" max="2824" width="0" style="610" hidden="1" customWidth="1"/>
    <col min="2825" max="2825" width="15.44140625" style="610" customWidth="1"/>
    <col min="2826" max="2826" width="12.88671875" style="610" bestFit="1" customWidth="1"/>
    <col min="2827" max="2827" width="8.88671875" style="610"/>
    <col min="2828" max="2828" width="12.88671875" style="610" bestFit="1" customWidth="1"/>
    <col min="2829" max="3072" width="8.88671875" style="610"/>
    <col min="3073" max="3073" width="3.6640625" style="610" bestFit="1" customWidth="1"/>
    <col min="3074" max="3074" width="8.33203125" style="610" customWidth="1"/>
    <col min="3075" max="3075" width="46.109375" style="610" customWidth="1"/>
    <col min="3076" max="3076" width="11" style="610" customWidth="1"/>
    <col min="3077" max="3077" width="12.5546875" style="610" customWidth="1"/>
    <col min="3078" max="3078" width="10.88671875" style="610" customWidth="1"/>
    <col min="3079" max="3079" width="16.109375" style="610" customWidth="1"/>
    <col min="3080" max="3080" width="0" style="610" hidden="1" customWidth="1"/>
    <col min="3081" max="3081" width="15.44140625" style="610" customWidth="1"/>
    <col min="3082" max="3082" width="12.88671875" style="610" bestFit="1" customWidth="1"/>
    <col min="3083" max="3083" width="8.88671875" style="610"/>
    <col min="3084" max="3084" width="12.88671875" style="610" bestFit="1" customWidth="1"/>
    <col min="3085" max="3328" width="8.88671875" style="610"/>
    <col min="3329" max="3329" width="3.6640625" style="610" bestFit="1" customWidth="1"/>
    <col min="3330" max="3330" width="8.33203125" style="610" customWidth="1"/>
    <col min="3331" max="3331" width="46.109375" style="610" customWidth="1"/>
    <col min="3332" max="3332" width="11" style="610" customWidth="1"/>
    <col min="3333" max="3333" width="12.5546875" style="610" customWidth="1"/>
    <col min="3334" max="3334" width="10.88671875" style="610" customWidth="1"/>
    <col min="3335" max="3335" width="16.109375" style="610" customWidth="1"/>
    <col min="3336" max="3336" width="0" style="610" hidden="1" customWidth="1"/>
    <col min="3337" max="3337" width="15.44140625" style="610" customWidth="1"/>
    <col min="3338" max="3338" width="12.88671875" style="610" bestFit="1" customWidth="1"/>
    <col min="3339" max="3339" width="8.88671875" style="610"/>
    <col min="3340" max="3340" width="12.88671875" style="610" bestFit="1" customWidth="1"/>
    <col min="3341" max="3584" width="8.88671875" style="610"/>
    <col min="3585" max="3585" width="3.6640625" style="610" bestFit="1" customWidth="1"/>
    <col min="3586" max="3586" width="8.33203125" style="610" customWidth="1"/>
    <col min="3587" max="3587" width="46.109375" style="610" customWidth="1"/>
    <col min="3588" max="3588" width="11" style="610" customWidth="1"/>
    <col min="3589" max="3589" width="12.5546875" style="610" customWidth="1"/>
    <col min="3590" max="3590" width="10.88671875" style="610" customWidth="1"/>
    <col min="3591" max="3591" width="16.109375" style="610" customWidth="1"/>
    <col min="3592" max="3592" width="0" style="610" hidden="1" customWidth="1"/>
    <col min="3593" max="3593" width="15.44140625" style="610" customWidth="1"/>
    <col min="3594" max="3594" width="12.88671875" style="610" bestFit="1" customWidth="1"/>
    <col min="3595" max="3595" width="8.88671875" style="610"/>
    <col min="3596" max="3596" width="12.88671875" style="610" bestFit="1" customWidth="1"/>
    <col min="3597" max="3840" width="8.88671875" style="610"/>
    <col min="3841" max="3841" width="3.6640625" style="610" bestFit="1" customWidth="1"/>
    <col min="3842" max="3842" width="8.33203125" style="610" customWidth="1"/>
    <col min="3843" max="3843" width="46.109375" style="610" customWidth="1"/>
    <col min="3844" max="3844" width="11" style="610" customWidth="1"/>
    <col min="3845" max="3845" width="12.5546875" style="610" customWidth="1"/>
    <col min="3846" max="3846" width="10.88671875" style="610" customWidth="1"/>
    <col min="3847" max="3847" width="16.109375" style="610" customWidth="1"/>
    <col min="3848" max="3848" width="0" style="610" hidden="1" customWidth="1"/>
    <col min="3849" max="3849" width="15.44140625" style="610" customWidth="1"/>
    <col min="3850" max="3850" width="12.88671875" style="610" bestFit="1" customWidth="1"/>
    <col min="3851" max="3851" width="8.88671875" style="610"/>
    <col min="3852" max="3852" width="12.88671875" style="610" bestFit="1" customWidth="1"/>
    <col min="3853" max="4096" width="8.88671875" style="610"/>
    <col min="4097" max="4097" width="3.6640625" style="610" bestFit="1" customWidth="1"/>
    <col min="4098" max="4098" width="8.33203125" style="610" customWidth="1"/>
    <col min="4099" max="4099" width="46.109375" style="610" customWidth="1"/>
    <col min="4100" max="4100" width="11" style="610" customWidth="1"/>
    <col min="4101" max="4101" width="12.5546875" style="610" customWidth="1"/>
    <col min="4102" max="4102" width="10.88671875" style="610" customWidth="1"/>
    <col min="4103" max="4103" width="16.109375" style="610" customWidth="1"/>
    <col min="4104" max="4104" width="0" style="610" hidden="1" customWidth="1"/>
    <col min="4105" max="4105" width="15.44140625" style="610" customWidth="1"/>
    <col min="4106" max="4106" width="12.88671875" style="610" bestFit="1" customWidth="1"/>
    <col min="4107" max="4107" width="8.88671875" style="610"/>
    <col min="4108" max="4108" width="12.88671875" style="610" bestFit="1" customWidth="1"/>
    <col min="4109" max="4352" width="8.88671875" style="610"/>
    <col min="4353" max="4353" width="3.6640625" style="610" bestFit="1" customWidth="1"/>
    <col min="4354" max="4354" width="8.33203125" style="610" customWidth="1"/>
    <col min="4355" max="4355" width="46.109375" style="610" customWidth="1"/>
    <col min="4356" max="4356" width="11" style="610" customWidth="1"/>
    <col min="4357" max="4357" width="12.5546875" style="610" customWidth="1"/>
    <col min="4358" max="4358" width="10.88671875" style="610" customWidth="1"/>
    <col min="4359" max="4359" width="16.109375" style="610" customWidth="1"/>
    <col min="4360" max="4360" width="0" style="610" hidden="1" customWidth="1"/>
    <col min="4361" max="4361" width="15.44140625" style="610" customWidth="1"/>
    <col min="4362" max="4362" width="12.88671875" style="610" bestFit="1" customWidth="1"/>
    <col min="4363" max="4363" width="8.88671875" style="610"/>
    <col min="4364" max="4364" width="12.88671875" style="610" bestFit="1" customWidth="1"/>
    <col min="4365" max="4608" width="8.88671875" style="610"/>
    <col min="4609" max="4609" width="3.6640625" style="610" bestFit="1" customWidth="1"/>
    <col min="4610" max="4610" width="8.33203125" style="610" customWidth="1"/>
    <col min="4611" max="4611" width="46.109375" style="610" customWidth="1"/>
    <col min="4612" max="4612" width="11" style="610" customWidth="1"/>
    <col min="4613" max="4613" width="12.5546875" style="610" customWidth="1"/>
    <col min="4614" max="4614" width="10.88671875" style="610" customWidth="1"/>
    <col min="4615" max="4615" width="16.109375" style="610" customWidth="1"/>
    <col min="4616" max="4616" width="0" style="610" hidden="1" customWidth="1"/>
    <col min="4617" max="4617" width="15.44140625" style="610" customWidth="1"/>
    <col min="4618" max="4618" width="12.88671875" style="610" bestFit="1" customWidth="1"/>
    <col min="4619" max="4619" width="8.88671875" style="610"/>
    <col min="4620" max="4620" width="12.88671875" style="610" bestFit="1" customWidth="1"/>
    <col min="4621" max="4864" width="8.88671875" style="610"/>
    <col min="4865" max="4865" width="3.6640625" style="610" bestFit="1" customWidth="1"/>
    <col min="4866" max="4866" width="8.33203125" style="610" customWidth="1"/>
    <col min="4867" max="4867" width="46.109375" style="610" customWidth="1"/>
    <col min="4868" max="4868" width="11" style="610" customWidth="1"/>
    <col min="4869" max="4869" width="12.5546875" style="610" customWidth="1"/>
    <col min="4870" max="4870" width="10.88671875" style="610" customWidth="1"/>
    <col min="4871" max="4871" width="16.109375" style="610" customWidth="1"/>
    <col min="4872" max="4872" width="0" style="610" hidden="1" customWidth="1"/>
    <col min="4873" max="4873" width="15.44140625" style="610" customWidth="1"/>
    <col min="4874" max="4874" width="12.88671875" style="610" bestFit="1" customWidth="1"/>
    <col min="4875" max="4875" width="8.88671875" style="610"/>
    <col min="4876" max="4876" width="12.88671875" style="610" bestFit="1" customWidth="1"/>
    <col min="4877" max="5120" width="8.88671875" style="610"/>
    <col min="5121" max="5121" width="3.6640625" style="610" bestFit="1" customWidth="1"/>
    <col min="5122" max="5122" width="8.33203125" style="610" customWidth="1"/>
    <col min="5123" max="5123" width="46.109375" style="610" customWidth="1"/>
    <col min="5124" max="5124" width="11" style="610" customWidth="1"/>
    <col min="5125" max="5125" width="12.5546875" style="610" customWidth="1"/>
    <col min="5126" max="5126" width="10.88671875" style="610" customWidth="1"/>
    <col min="5127" max="5127" width="16.109375" style="610" customWidth="1"/>
    <col min="5128" max="5128" width="0" style="610" hidden="1" customWidth="1"/>
    <col min="5129" max="5129" width="15.44140625" style="610" customWidth="1"/>
    <col min="5130" max="5130" width="12.88671875" style="610" bestFit="1" customWidth="1"/>
    <col min="5131" max="5131" width="8.88671875" style="610"/>
    <col min="5132" max="5132" width="12.88671875" style="610" bestFit="1" customWidth="1"/>
    <col min="5133" max="5376" width="8.88671875" style="610"/>
    <col min="5377" max="5377" width="3.6640625" style="610" bestFit="1" customWidth="1"/>
    <col min="5378" max="5378" width="8.33203125" style="610" customWidth="1"/>
    <col min="5379" max="5379" width="46.109375" style="610" customWidth="1"/>
    <col min="5380" max="5380" width="11" style="610" customWidth="1"/>
    <col min="5381" max="5381" width="12.5546875" style="610" customWidth="1"/>
    <col min="5382" max="5382" width="10.88671875" style="610" customWidth="1"/>
    <col min="5383" max="5383" width="16.109375" style="610" customWidth="1"/>
    <col min="5384" max="5384" width="0" style="610" hidden="1" customWidth="1"/>
    <col min="5385" max="5385" width="15.44140625" style="610" customWidth="1"/>
    <col min="5386" max="5386" width="12.88671875" style="610" bestFit="1" customWidth="1"/>
    <col min="5387" max="5387" width="8.88671875" style="610"/>
    <col min="5388" max="5388" width="12.88671875" style="610" bestFit="1" customWidth="1"/>
    <col min="5389" max="5632" width="8.88671875" style="610"/>
    <col min="5633" max="5633" width="3.6640625" style="610" bestFit="1" customWidth="1"/>
    <col min="5634" max="5634" width="8.33203125" style="610" customWidth="1"/>
    <col min="5635" max="5635" width="46.109375" style="610" customWidth="1"/>
    <col min="5636" max="5636" width="11" style="610" customWidth="1"/>
    <col min="5637" max="5637" width="12.5546875" style="610" customWidth="1"/>
    <col min="5638" max="5638" width="10.88671875" style="610" customWidth="1"/>
    <col min="5639" max="5639" width="16.109375" style="610" customWidth="1"/>
    <col min="5640" max="5640" width="0" style="610" hidden="1" customWidth="1"/>
    <col min="5641" max="5641" width="15.44140625" style="610" customWidth="1"/>
    <col min="5642" max="5642" width="12.88671875" style="610" bestFit="1" customWidth="1"/>
    <col min="5643" max="5643" width="8.88671875" style="610"/>
    <col min="5644" max="5644" width="12.88671875" style="610" bestFit="1" customWidth="1"/>
    <col min="5645" max="5888" width="8.88671875" style="610"/>
    <col min="5889" max="5889" width="3.6640625" style="610" bestFit="1" customWidth="1"/>
    <col min="5890" max="5890" width="8.33203125" style="610" customWidth="1"/>
    <col min="5891" max="5891" width="46.109375" style="610" customWidth="1"/>
    <col min="5892" max="5892" width="11" style="610" customWidth="1"/>
    <col min="5893" max="5893" width="12.5546875" style="610" customWidth="1"/>
    <col min="5894" max="5894" width="10.88671875" style="610" customWidth="1"/>
    <col min="5895" max="5895" width="16.109375" style="610" customWidth="1"/>
    <col min="5896" max="5896" width="0" style="610" hidden="1" customWidth="1"/>
    <col min="5897" max="5897" width="15.44140625" style="610" customWidth="1"/>
    <col min="5898" max="5898" width="12.88671875" style="610" bestFit="1" customWidth="1"/>
    <col min="5899" max="5899" width="8.88671875" style="610"/>
    <col min="5900" max="5900" width="12.88671875" style="610" bestFit="1" customWidth="1"/>
    <col min="5901" max="6144" width="8.88671875" style="610"/>
    <col min="6145" max="6145" width="3.6640625" style="610" bestFit="1" customWidth="1"/>
    <col min="6146" max="6146" width="8.33203125" style="610" customWidth="1"/>
    <col min="6147" max="6147" width="46.109375" style="610" customWidth="1"/>
    <col min="6148" max="6148" width="11" style="610" customWidth="1"/>
    <col min="6149" max="6149" width="12.5546875" style="610" customWidth="1"/>
    <col min="6150" max="6150" width="10.88671875" style="610" customWidth="1"/>
    <col min="6151" max="6151" width="16.109375" style="610" customWidth="1"/>
    <col min="6152" max="6152" width="0" style="610" hidden="1" customWidth="1"/>
    <col min="6153" max="6153" width="15.44140625" style="610" customWidth="1"/>
    <col min="6154" max="6154" width="12.88671875" style="610" bestFit="1" customWidth="1"/>
    <col min="6155" max="6155" width="8.88671875" style="610"/>
    <col min="6156" max="6156" width="12.88671875" style="610" bestFit="1" customWidth="1"/>
    <col min="6157" max="6400" width="8.88671875" style="610"/>
    <col min="6401" max="6401" width="3.6640625" style="610" bestFit="1" customWidth="1"/>
    <col min="6402" max="6402" width="8.33203125" style="610" customWidth="1"/>
    <col min="6403" max="6403" width="46.109375" style="610" customWidth="1"/>
    <col min="6404" max="6404" width="11" style="610" customWidth="1"/>
    <col min="6405" max="6405" width="12.5546875" style="610" customWidth="1"/>
    <col min="6406" max="6406" width="10.88671875" style="610" customWidth="1"/>
    <col min="6407" max="6407" width="16.109375" style="610" customWidth="1"/>
    <col min="6408" max="6408" width="0" style="610" hidden="1" customWidth="1"/>
    <col min="6409" max="6409" width="15.44140625" style="610" customWidth="1"/>
    <col min="6410" max="6410" width="12.88671875" style="610" bestFit="1" customWidth="1"/>
    <col min="6411" max="6411" width="8.88671875" style="610"/>
    <col min="6412" max="6412" width="12.88671875" style="610" bestFit="1" customWidth="1"/>
    <col min="6413" max="6656" width="8.88671875" style="610"/>
    <col min="6657" max="6657" width="3.6640625" style="610" bestFit="1" customWidth="1"/>
    <col min="6658" max="6658" width="8.33203125" style="610" customWidth="1"/>
    <col min="6659" max="6659" width="46.109375" style="610" customWidth="1"/>
    <col min="6660" max="6660" width="11" style="610" customWidth="1"/>
    <col min="6661" max="6661" width="12.5546875" style="610" customWidth="1"/>
    <col min="6662" max="6662" width="10.88671875" style="610" customWidth="1"/>
    <col min="6663" max="6663" width="16.109375" style="610" customWidth="1"/>
    <col min="6664" max="6664" width="0" style="610" hidden="1" customWidth="1"/>
    <col min="6665" max="6665" width="15.44140625" style="610" customWidth="1"/>
    <col min="6666" max="6666" width="12.88671875" style="610" bestFit="1" customWidth="1"/>
    <col min="6667" max="6667" width="8.88671875" style="610"/>
    <col min="6668" max="6668" width="12.88671875" style="610" bestFit="1" customWidth="1"/>
    <col min="6669" max="6912" width="8.88671875" style="610"/>
    <col min="6913" max="6913" width="3.6640625" style="610" bestFit="1" customWidth="1"/>
    <col min="6914" max="6914" width="8.33203125" style="610" customWidth="1"/>
    <col min="6915" max="6915" width="46.109375" style="610" customWidth="1"/>
    <col min="6916" max="6916" width="11" style="610" customWidth="1"/>
    <col min="6917" max="6917" width="12.5546875" style="610" customWidth="1"/>
    <col min="6918" max="6918" width="10.88671875" style="610" customWidth="1"/>
    <col min="6919" max="6919" width="16.109375" style="610" customWidth="1"/>
    <col min="6920" max="6920" width="0" style="610" hidden="1" customWidth="1"/>
    <col min="6921" max="6921" width="15.44140625" style="610" customWidth="1"/>
    <col min="6922" max="6922" width="12.88671875" style="610" bestFit="1" customWidth="1"/>
    <col min="6923" max="6923" width="8.88671875" style="610"/>
    <col min="6924" max="6924" width="12.88671875" style="610" bestFit="1" customWidth="1"/>
    <col min="6925" max="7168" width="8.88671875" style="610"/>
    <col min="7169" max="7169" width="3.6640625" style="610" bestFit="1" customWidth="1"/>
    <col min="7170" max="7170" width="8.33203125" style="610" customWidth="1"/>
    <col min="7171" max="7171" width="46.109375" style="610" customWidth="1"/>
    <col min="7172" max="7172" width="11" style="610" customWidth="1"/>
    <col min="7173" max="7173" width="12.5546875" style="610" customWidth="1"/>
    <col min="7174" max="7174" width="10.88671875" style="610" customWidth="1"/>
    <col min="7175" max="7175" width="16.109375" style="610" customWidth="1"/>
    <col min="7176" max="7176" width="0" style="610" hidden="1" customWidth="1"/>
    <col min="7177" max="7177" width="15.44140625" style="610" customWidth="1"/>
    <col min="7178" max="7178" width="12.88671875" style="610" bestFit="1" customWidth="1"/>
    <col min="7179" max="7179" width="8.88671875" style="610"/>
    <col min="7180" max="7180" width="12.88671875" style="610" bestFit="1" customWidth="1"/>
    <col min="7181" max="7424" width="8.88671875" style="610"/>
    <col min="7425" max="7425" width="3.6640625" style="610" bestFit="1" customWidth="1"/>
    <col min="7426" max="7426" width="8.33203125" style="610" customWidth="1"/>
    <col min="7427" max="7427" width="46.109375" style="610" customWidth="1"/>
    <col min="7428" max="7428" width="11" style="610" customWidth="1"/>
    <col min="7429" max="7429" width="12.5546875" style="610" customWidth="1"/>
    <col min="7430" max="7430" width="10.88671875" style="610" customWidth="1"/>
    <col min="7431" max="7431" width="16.109375" style="610" customWidth="1"/>
    <col min="7432" max="7432" width="0" style="610" hidden="1" customWidth="1"/>
    <col min="7433" max="7433" width="15.44140625" style="610" customWidth="1"/>
    <col min="7434" max="7434" width="12.88671875" style="610" bestFit="1" customWidth="1"/>
    <col min="7435" max="7435" width="8.88671875" style="610"/>
    <col min="7436" max="7436" width="12.88671875" style="610" bestFit="1" customWidth="1"/>
    <col min="7437" max="7680" width="8.88671875" style="610"/>
    <col min="7681" max="7681" width="3.6640625" style="610" bestFit="1" customWidth="1"/>
    <col min="7682" max="7682" width="8.33203125" style="610" customWidth="1"/>
    <col min="7683" max="7683" width="46.109375" style="610" customWidth="1"/>
    <col min="7684" max="7684" width="11" style="610" customWidth="1"/>
    <col min="7685" max="7685" width="12.5546875" style="610" customWidth="1"/>
    <col min="7686" max="7686" width="10.88671875" style="610" customWidth="1"/>
    <col min="7687" max="7687" width="16.109375" style="610" customWidth="1"/>
    <col min="7688" max="7688" width="0" style="610" hidden="1" customWidth="1"/>
    <col min="7689" max="7689" width="15.44140625" style="610" customWidth="1"/>
    <col min="7690" max="7690" width="12.88671875" style="610" bestFit="1" customWidth="1"/>
    <col min="7691" max="7691" width="8.88671875" style="610"/>
    <col min="7692" max="7692" width="12.88671875" style="610" bestFit="1" customWidth="1"/>
    <col min="7693" max="7936" width="8.88671875" style="610"/>
    <col min="7937" max="7937" width="3.6640625" style="610" bestFit="1" customWidth="1"/>
    <col min="7938" max="7938" width="8.33203125" style="610" customWidth="1"/>
    <col min="7939" max="7939" width="46.109375" style="610" customWidth="1"/>
    <col min="7940" max="7940" width="11" style="610" customWidth="1"/>
    <col min="7941" max="7941" width="12.5546875" style="610" customWidth="1"/>
    <col min="7942" max="7942" width="10.88671875" style="610" customWidth="1"/>
    <col min="7943" max="7943" width="16.109375" style="610" customWidth="1"/>
    <col min="7944" max="7944" width="0" style="610" hidden="1" customWidth="1"/>
    <col min="7945" max="7945" width="15.44140625" style="610" customWidth="1"/>
    <col min="7946" max="7946" width="12.88671875" style="610" bestFit="1" customWidth="1"/>
    <col min="7947" max="7947" width="8.88671875" style="610"/>
    <col min="7948" max="7948" width="12.88671875" style="610" bestFit="1" customWidth="1"/>
    <col min="7949" max="8192" width="8.88671875" style="610"/>
    <col min="8193" max="8193" width="3.6640625" style="610" bestFit="1" customWidth="1"/>
    <col min="8194" max="8194" width="8.33203125" style="610" customWidth="1"/>
    <col min="8195" max="8195" width="46.109375" style="610" customWidth="1"/>
    <col min="8196" max="8196" width="11" style="610" customWidth="1"/>
    <col min="8197" max="8197" width="12.5546875" style="610" customWidth="1"/>
    <col min="8198" max="8198" width="10.88671875" style="610" customWidth="1"/>
    <col min="8199" max="8199" width="16.109375" style="610" customWidth="1"/>
    <col min="8200" max="8200" width="0" style="610" hidden="1" customWidth="1"/>
    <col min="8201" max="8201" width="15.44140625" style="610" customWidth="1"/>
    <col min="8202" max="8202" width="12.88671875" style="610" bestFit="1" customWidth="1"/>
    <col min="8203" max="8203" width="8.88671875" style="610"/>
    <col min="8204" max="8204" width="12.88671875" style="610" bestFit="1" customWidth="1"/>
    <col min="8205" max="8448" width="8.88671875" style="610"/>
    <col min="8449" max="8449" width="3.6640625" style="610" bestFit="1" customWidth="1"/>
    <col min="8450" max="8450" width="8.33203125" style="610" customWidth="1"/>
    <col min="8451" max="8451" width="46.109375" style="610" customWidth="1"/>
    <col min="8452" max="8452" width="11" style="610" customWidth="1"/>
    <col min="8453" max="8453" width="12.5546875" style="610" customWidth="1"/>
    <col min="8454" max="8454" width="10.88671875" style="610" customWidth="1"/>
    <col min="8455" max="8455" width="16.109375" style="610" customWidth="1"/>
    <col min="8456" max="8456" width="0" style="610" hidden="1" customWidth="1"/>
    <col min="8457" max="8457" width="15.44140625" style="610" customWidth="1"/>
    <col min="8458" max="8458" width="12.88671875" style="610" bestFit="1" customWidth="1"/>
    <col min="8459" max="8459" width="8.88671875" style="610"/>
    <col min="8460" max="8460" width="12.88671875" style="610" bestFit="1" customWidth="1"/>
    <col min="8461" max="8704" width="8.88671875" style="610"/>
    <col min="8705" max="8705" width="3.6640625" style="610" bestFit="1" customWidth="1"/>
    <col min="8706" max="8706" width="8.33203125" style="610" customWidth="1"/>
    <col min="8707" max="8707" width="46.109375" style="610" customWidth="1"/>
    <col min="8708" max="8708" width="11" style="610" customWidth="1"/>
    <col min="8709" max="8709" width="12.5546875" style="610" customWidth="1"/>
    <col min="8710" max="8710" width="10.88671875" style="610" customWidth="1"/>
    <col min="8711" max="8711" width="16.109375" style="610" customWidth="1"/>
    <col min="8712" max="8712" width="0" style="610" hidden="1" customWidth="1"/>
    <col min="8713" max="8713" width="15.44140625" style="610" customWidth="1"/>
    <col min="8714" max="8714" width="12.88671875" style="610" bestFit="1" customWidth="1"/>
    <col min="8715" max="8715" width="8.88671875" style="610"/>
    <col min="8716" max="8716" width="12.88671875" style="610" bestFit="1" customWidth="1"/>
    <col min="8717" max="8960" width="8.88671875" style="610"/>
    <col min="8961" max="8961" width="3.6640625" style="610" bestFit="1" customWidth="1"/>
    <col min="8962" max="8962" width="8.33203125" style="610" customWidth="1"/>
    <col min="8963" max="8963" width="46.109375" style="610" customWidth="1"/>
    <col min="8964" max="8964" width="11" style="610" customWidth="1"/>
    <col min="8965" max="8965" width="12.5546875" style="610" customWidth="1"/>
    <col min="8966" max="8966" width="10.88671875" style="610" customWidth="1"/>
    <col min="8967" max="8967" width="16.109375" style="610" customWidth="1"/>
    <col min="8968" max="8968" width="0" style="610" hidden="1" customWidth="1"/>
    <col min="8969" max="8969" width="15.44140625" style="610" customWidth="1"/>
    <col min="8970" max="8970" width="12.88671875" style="610" bestFit="1" customWidth="1"/>
    <col min="8971" max="8971" width="8.88671875" style="610"/>
    <col min="8972" max="8972" width="12.88671875" style="610" bestFit="1" customWidth="1"/>
    <col min="8973" max="9216" width="8.88671875" style="610"/>
    <col min="9217" max="9217" width="3.6640625" style="610" bestFit="1" customWidth="1"/>
    <col min="9218" max="9218" width="8.33203125" style="610" customWidth="1"/>
    <col min="9219" max="9219" width="46.109375" style="610" customWidth="1"/>
    <col min="9220" max="9220" width="11" style="610" customWidth="1"/>
    <col min="9221" max="9221" width="12.5546875" style="610" customWidth="1"/>
    <col min="9222" max="9222" width="10.88671875" style="610" customWidth="1"/>
    <col min="9223" max="9223" width="16.109375" style="610" customWidth="1"/>
    <col min="9224" max="9224" width="0" style="610" hidden="1" customWidth="1"/>
    <col min="9225" max="9225" width="15.44140625" style="610" customWidth="1"/>
    <col min="9226" max="9226" width="12.88671875" style="610" bestFit="1" customWidth="1"/>
    <col min="9227" max="9227" width="8.88671875" style="610"/>
    <col min="9228" max="9228" width="12.88671875" style="610" bestFit="1" customWidth="1"/>
    <col min="9229" max="9472" width="8.88671875" style="610"/>
    <col min="9473" max="9473" width="3.6640625" style="610" bestFit="1" customWidth="1"/>
    <col min="9474" max="9474" width="8.33203125" style="610" customWidth="1"/>
    <col min="9475" max="9475" width="46.109375" style="610" customWidth="1"/>
    <col min="9476" max="9476" width="11" style="610" customWidth="1"/>
    <col min="9477" max="9477" width="12.5546875" style="610" customWidth="1"/>
    <col min="9478" max="9478" width="10.88671875" style="610" customWidth="1"/>
    <col min="9479" max="9479" width="16.109375" style="610" customWidth="1"/>
    <col min="9480" max="9480" width="0" style="610" hidden="1" customWidth="1"/>
    <col min="9481" max="9481" width="15.44140625" style="610" customWidth="1"/>
    <col min="9482" max="9482" width="12.88671875" style="610" bestFit="1" customWidth="1"/>
    <col min="9483" max="9483" width="8.88671875" style="610"/>
    <col min="9484" max="9484" width="12.88671875" style="610" bestFit="1" customWidth="1"/>
    <col min="9485" max="9728" width="8.88671875" style="610"/>
    <col min="9729" max="9729" width="3.6640625" style="610" bestFit="1" customWidth="1"/>
    <col min="9730" max="9730" width="8.33203125" style="610" customWidth="1"/>
    <col min="9731" max="9731" width="46.109375" style="610" customWidth="1"/>
    <col min="9732" max="9732" width="11" style="610" customWidth="1"/>
    <col min="9733" max="9733" width="12.5546875" style="610" customWidth="1"/>
    <col min="9734" max="9734" width="10.88671875" style="610" customWidth="1"/>
    <col min="9735" max="9735" width="16.109375" style="610" customWidth="1"/>
    <col min="9736" max="9736" width="0" style="610" hidden="1" customWidth="1"/>
    <col min="9737" max="9737" width="15.44140625" style="610" customWidth="1"/>
    <col min="9738" max="9738" width="12.88671875" style="610" bestFit="1" customWidth="1"/>
    <col min="9739" max="9739" width="8.88671875" style="610"/>
    <col min="9740" max="9740" width="12.88671875" style="610" bestFit="1" customWidth="1"/>
    <col min="9741" max="9984" width="8.88671875" style="610"/>
    <col min="9985" max="9985" width="3.6640625" style="610" bestFit="1" customWidth="1"/>
    <col min="9986" max="9986" width="8.33203125" style="610" customWidth="1"/>
    <col min="9987" max="9987" width="46.109375" style="610" customWidth="1"/>
    <col min="9988" max="9988" width="11" style="610" customWidth="1"/>
    <col min="9989" max="9989" width="12.5546875" style="610" customWidth="1"/>
    <col min="9990" max="9990" width="10.88671875" style="610" customWidth="1"/>
    <col min="9991" max="9991" width="16.109375" style="610" customWidth="1"/>
    <col min="9992" max="9992" width="0" style="610" hidden="1" customWidth="1"/>
    <col min="9993" max="9993" width="15.44140625" style="610" customWidth="1"/>
    <col min="9994" max="9994" width="12.88671875" style="610" bestFit="1" customWidth="1"/>
    <col min="9995" max="9995" width="8.88671875" style="610"/>
    <col min="9996" max="9996" width="12.88671875" style="610" bestFit="1" customWidth="1"/>
    <col min="9997" max="10240" width="8.88671875" style="610"/>
    <col min="10241" max="10241" width="3.6640625" style="610" bestFit="1" customWidth="1"/>
    <col min="10242" max="10242" width="8.33203125" style="610" customWidth="1"/>
    <col min="10243" max="10243" width="46.109375" style="610" customWidth="1"/>
    <col min="10244" max="10244" width="11" style="610" customWidth="1"/>
    <col min="10245" max="10245" width="12.5546875" style="610" customWidth="1"/>
    <col min="10246" max="10246" width="10.88671875" style="610" customWidth="1"/>
    <col min="10247" max="10247" width="16.109375" style="610" customWidth="1"/>
    <col min="10248" max="10248" width="0" style="610" hidden="1" customWidth="1"/>
    <col min="10249" max="10249" width="15.44140625" style="610" customWidth="1"/>
    <col min="10250" max="10250" width="12.88671875" style="610" bestFit="1" customWidth="1"/>
    <col min="10251" max="10251" width="8.88671875" style="610"/>
    <col min="10252" max="10252" width="12.88671875" style="610" bestFit="1" customWidth="1"/>
    <col min="10253" max="10496" width="8.88671875" style="610"/>
    <col min="10497" max="10497" width="3.6640625" style="610" bestFit="1" customWidth="1"/>
    <col min="10498" max="10498" width="8.33203125" style="610" customWidth="1"/>
    <col min="10499" max="10499" width="46.109375" style="610" customWidth="1"/>
    <col min="10500" max="10500" width="11" style="610" customWidth="1"/>
    <col min="10501" max="10501" width="12.5546875" style="610" customWidth="1"/>
    <col min="10502" max="10502" width="10.88671875" style="610" customWidth="1"/>
    <col min="10503" max="10503" width="16.109375" style="610" customWidth="1"/>
    <col min="10504" max="10504" width="0" style="610" hidden="1" customWidth="1"/>
    <col min="10505" max="10505" width="15.44140625" style="610" customWidth="1"/>
    <col min="10506" max="10506" width="12.88671875" style="610" bestFit="1" customWidth="1"/>
    <col min="10507" max="10507" width="8.88671875" style="610"/>
    <col min="10508" max="10508" width="12.88671875" style="610" bestFit="1" customWidth="1"/>
    <col min="10509" max="10752" width="8.88671875" style="610"/>
    <col min="10753" max="10753" width="3.6640625" style="610" bestFit="1" customWidth="1"/>
    <col min="10754" max="10754" width="8.33203125" style="610" customWidth="1"/>
    <col min="10755" max="10755" width="46.109375" style="610" customWidth="1"/>
    <col min="10756" max="10756" width="11" style="610" customWidth="1"/>
    <col min="10757" max="10757" width="12.5546875" style="610" customWidth="1"/>
    <col min="10758" max="10758" width="10.88671875" style="610" customWidth="1"/>
    <col min="10759" max="10759" width="16.109375" style="610" customWidth="1"/>
    <col min="10760" max="10760" width="0" style="610" hidden="1" customWidth="1"/>
    <col min="10761" max="10761" width="15.44140625" style="610" customWidth="1"/>
    <col min="10762" max="10762" width="12.88671875" style="610" bestFit="1" customWidth="1"/>
    <col min="10763" max="10763" width="8.88671875" style="610"/>
    <col min="10764" max="10764" width="12.88671875" style="610" bestFit="1" customWidth="1"/>
    <col min="10765" max="11008" width="8.88671875" style="610"/>
    <col min="11009" max="11009" width="3.6640625" style="610" bestFit="1" customWidth="1"/>
    <col min="11010" max="11010" width="8.33203125" style="610" customWidth="1"/>
    <col min="11011" max="11011" width="46.109375" style="610" customWidth="1"/>
    <col min="11012" max="11012" width="11" style="610" customWidth="1"/>
    <col min="11013" max="11013" width="12.5546875" style="610" customWidth="1"/>
    <col min="11014" max="11014" width="10.88671875" style="610" customWidth="1"/>
    <col min="11015" max="11015" width="16.109375" style="610" customWidth="1"/>
    <col min="11016" max="11016" width="0" style="610" hidden="1" customWidth="1"/>
    <col min="11017" max="11017" width="15.44140625" style="610" customWidth="1"/>
    <col min="11018" max="11018" width="12.88671875" style="610" bestFit="1" customWidth="1"/>
    <col min="11019" max="11019" width="8.88671875" style="610"/>
    <col min="11020" max="11020" width="12.88671875" style="610" bestFit="1" customWidth="1"/>
    <col min="11021" max="11264" width="8.88671875" style="610"/>
    <col min="11265" max="11265" width="3.6640625" style="610" bestFit="1" customWidth="1"/>
    <col min="11266" max="11266" width="8.33203125" style="610" customWidth="1"/>
    <col min="11267" max="11267" width="46.109375" style="610" customWidth="1"/>
    <col min="11268" max="11268" width="11" style="610" customWidth="1"/>
    <col min="11269" max="11269" width="12.5546875" style="610" customWidth="1"/>
    <col min="11270" max="11270" width="10.88671875" style="610" customWidth="1"/>
    <col min="11271" max="11271" width="16.109375" style="610" customWidth="1"/>
    <col min="11272" max="11272" width="0" style="610" hidden="1" customWidth="1"/>
    <col min="11273" max="11273" width="15.44140625" style="610" customWidth="1"/>
    <col min="11274" max="11274" width="12.88671875" style="610" bestFit="1" customWidth="1"/>
    <col min="11275" max="11275" width="8.88671875" style="610"/>
    <col min="11276" max="11276" width="12.88671875" style="610" bestFit="1" customWidth="1"/>
    <col min="11277" max="11520" width="8.88671875" style="610"/>
    <col min="11521" max="11521" width="3.6640625" style="610" bestFit="1" customWidth="1"/>
    <col min="11522" max="11522" width="8.33203125" style="610" customWidth="1"/>
    <col min="11523" max="11523" width="46.109375" style="610" customWidth="1"/>
    <col min="11524" max="11524" width="11" style="610" customWidth="1"/>
    <col min="11525" max="11525" width="12.5546875" style="610" customWidth="1"/>
    <col min="11526" max="11526" width="10.88671875" style="610" customWidth="1"/>
    <col min="11527" max="11527" width="16.109375" style="610" customWidth="1"/>
    <col min="11528" max="11528" width="0" style="610" hidden="1" customWidth="1"/>
    <col min="11529" max="11529" width="15.44140625" style="610" customWidth="1"/>
    <col min="11530" max="11530" width="12.88671875" style="610" bestFit="1" customWidth="1"/>
    <col min="11531" max="11531" width="8.88671875" style="610"/>
    <col min="11532" max="11532" width="12.88671875" style="610" bestFit="1" customWidth="1"/>
    <col min="11533" max="11776" width="8.88671875" style="610"/>
    <col min="11777" max="11777" width="3.6640625" style="610" bestFit="1" customWidth="1"/>
    <col min="11778" max="11778" width="8.33203125" style="610" customWidth="1"/>
    <col min="11779" max="11779" width="46.109375" style="610" customWidth="1"/>
    <col min="11780" max="11780" width="11" style="610" customWidth="1"/>
    <col min="11781" max="11781" width="12.5546875" style="610" customWidth="1"/>
    <col min="11782" max="11782" width="10.88671875" style="610" customWidth="1"/>
    <col min="11783" max="11783" width="16.109375" style="610" customWidth="1"/>
    <col min="11784" max="11784" width="0" style="610" hidden="1" customWidth="1"/>
    <col min="11785" max="11785" width="15.44140625" style="610" customWidth="1"/>
    <col min="11786" max="11786" width="12.88671875" style="610" bestFit="1" customWidth="1"/>
    <col min="11787" max="11787" width="8.88671875" style="610"/>
    <col min="11788" max="11788" width="12.88671875" style="610" bestFit="1" customWidth="1"/>
    <col min="11789" max="12032" width="8.88671875" style="610"/>
    <col min="12033" max="12033" width="3.6640625" style="610" bestFit="1" customWidth="1"/>
    <col min="12034" max="12034" width="8.33203125" style="610" customWidth="1"/>
    <col min="12035" max="12035" width="46.109375" style="610" customWidth="1"/>
    <col min="12036" max="12036" width="11" style="610" customWidth="1"/>
    <col min="12037" max="12037" width="12.5546875" style="610" customWidth="1"/>
    <col min="12038" max="12038" width="10.88671875" style="610" customWidth="1"/>
    <col min="12039" max="12039" width="16.109375" style="610" customWidth="1"/>
    <col min="12040" max="12040" width="0" style="610" hidden="1" customWidth="1"/>
    <col min="12041" max="12041" width="15.44140625" style="610" customWidth="1"/>
    <col min="12042" max="12042" width="12.88671875" style="610" bestFit="1" customWidth="1"/>
    <col min="12043" max="12043" width="8.88671875" style="610"/>
    <col min="12044" max="12044" width="12.88671875" style="610" bestFit="1" customWidth="1"/>
    <col min="12045" max="12288" width="8.88671875" style="610"/>
    <col min="12289" max="12289" width="3.6640625" style="610" bestFit="1" customWidth="1"/>
    <col min="12290" max="12290" width="8.33203125" style="610" customWidth="1"/>
    <col min="12291" max="12291" width="46.109375" style="610" customWidth="1"/>
    <col min="12292" max="12292" width="11" style="610" customWidth="1"/>
    <col min="12293" max="12293" width="12.5546875" style="610" customWidth="1"/>
    <col min="12294" max="12294" width="10.88671875" style="610" customWidth="1"/>
    <col min="12295" max="12295" width="16.109375" style="610" customWidth="1"/>
    <col min="12296" max="12296" width="0" style="610" hidden="1" customWidth="1"/>
    <col min="12297" max="12297" width="15.44140625" style="610" customWidth="1"/>
    <col min="12298" max="12298" width="12.88671875" style="610" bestFit="1" customWidth="1"/>
    <col min="12299" max="12299" width="8.88671875" style="610"/>
    <col min="12300" max="12300" width="12.88671875" style="610" bestFit="1" customWidth="1"/>
    <col min="12301" max="12544" width="8.88671875" style="610"/>
    <col min="12545" max="12545" width="3.6640625" style="610" bestFit="1" customWidth="1"/>
    <col min="12546" max="12546" width="8.33203125" style="610" customWidth="1"/>
    <col min="12547" max="12547" width="46.109375" style="610" customWidth="1"/>
    <col min="12548" max="12548" width="11" style="610" customWidth="1"/>
    <col min="12549" max="12549" width="12.5546875" style="610" customWidth="1"/>
    <col min="12550" max="12550" width="10.88671875" style="610" customWidth="1"/>
    <col min="12551" max="12551" width="16.109375" style="610" customWidth="1"/>
    <col min="12552" max="12552" width="0" style="610" hidden="1" customWidth="1"/>
    <col min="12553" max="12553" width="15.44140625" style="610" customWidth="1"/>
    <col min="12554" max="12554" width="12.88671875" style="610" bestFit="1" customWidth="1"/>
    <col min="12555" max="12555" width="8.88671875" style="610"/>
    <col min="12556" max="12556" width="12.88671875" style="610" bestFit="1" customWidth="1"/>
    <col min="12557" max="12800" width="8.88671875" style="610"/>
    <col min="12801" max="12801" width="3.6640625" style="610" bestFit="1" customWidth="1"/>
    <col min="12802" max="12802" width="8.33203125" style="610" customWidth="1"/>
    <col min="12803" max="12803" width="46.109375" style="610" customWidth="1"/>
    <col min="12804" max="12804" width="11" style="610" customWidth="1"/>
    <col min="12805" max="12805" width="12.5546875" style="610" customWidth="1"/>
    <col min="12806" max="12806" width="10.88671875" style="610" customWidth="1"/>
    <col min="12807" max="12807" width="16.109375" style="610" customWidth="1"/>
    <col min="12808" max="12808" width="0" style="610" hidden="1" customWidth="1"/>
    <col min="12809" max="12809" width="15.44140625" style="610" customWidth="1"/>
    <col min="12810" max="12810" width="12.88671875" style="610" bestFit="1" customWidth="1"/>
    <col min="12811" max="12811" width="8.88671875" style="610"/>
    <col min="12812" max="12812" width="12.88671875" style="610" bestFit="1" customWidth="1"/>
    <col min="12813" max="13056" width="8.88671875" style="610"/>
    <col min="13057" max="13057" width="3.6640625" style="610" bestFit="1" customWidth="1"/>
    <col min="13058" max="13058" width="8.33203125" style="610" customWidth="1"/>
    <col min="13059" max="13059" width="46.109375" style="610" customWidth="1"/>
    <col min="13060" max="13060" width="11" style="610" customWidth="1"/>
    <col min="13061" max="13061" width="12.5546875" style="610" customWidth="1"/>
    <col min="13062" max="13062" width="10.88671875" style="610" customWidth="1"/>
    <col min="13063" max="13063" width="16.109375" style="610" customWidth="1"/>
    <col min="13064" max="13064" width="0" style="610" hidden="1" customWidth="1"/>
    <col min="13065" max="13065" width="15.44140625" style="610" customWidth="1"/>
    <col min="13066" max="13066" width="12.88671875" style="610" bestFit="1" customWidth="1"/>
    <col min="13067" max="13067" width="8.88671875" style="610"/>
    <col min="13068" max="13068" width="12.88671875" style="610" bestFit="1" customWidth="1"/>
    <col min="13069" max="13312" width="8.88671875" style="610"/>
    <col min="13313" max="13313" width="3.6640625" style="610" bestFit="1" customWidth="1"/>
    <col min="13314" max="13314" width="8.33203125" style="610" customWidth="1"/>
    <col min="13315" max="13315" width="46.109375" style="610" customWidth="1"/>
    <col min="13316" max="13316" width="11" style="610" customWidth="1"/>
    <col min="13317" max="13317" width="12.5546875" style="610" customWidth="1"/>
    <col min="13318" max="13318" width="10.88671875" style="610" customWidth="1"/>
    <col min="13319" max="13319" width="16.109375" style="610" customWidth="1"/>
    <col min="13320" max="13320" width="0" style="610" hidden="1" customWidth="1"/>
    <col min="13321" max="13321" width="15.44140625" style="610" customWidth="1"/>
    <col min="13322" max="13322" width="12.88671875" style="610" bestFit="1" customWidth="1"/>
    <col min="13323" max="13323" width="8.88671875" style="610"/>
    <col min="13324" max="13324" width="12.88671875" style="610" bestFit="1" customWidth="1"/>
    <col min="13325" max="13568" width="8.88671875" style="610"/>
    <col min="13569" max="13569" width="3.6640625" style="610" bestFit="1" customWidth="1"/>
    <col min="13570" max="13570" width="8.33203125" style="610" customWidth="1"/>
    <col min="13571" max="13571" width="46.109375" style="610" customWidth="1"/>
    <col min="13572" max="13572" width="11" style="610" customWidth="1"/>
    <col min="13573" max="13573" width="12.5546875" style="610" customWidth="1"/>
    <col min="13574" max="13574" width="10.88671875" style="610" customWidth="1"/>
    <col min="13575" max="13575" width="16.109375" style="610" customWidth="1"/>
    <col min="13576" max="13576" width="0" style="610" hidden="1" customWidth="1"/>
    <col min="13577" max="13577" width="15.44140625" style="610" customWidth="1"/>
    <col min="13578" max="13578" width="12.88671875" style="610" bestFit="1" customWidth="1"/>
    <col min="13579" max="13579" width="8.88671875" style="610"/>
    <col min="13580" max="13580" width="12.88671875" style="610" bestFit="1" customWidth="1"/>
    <col min="13581" max="13824" width="8.88671875" style="610"/>
    <col min="13825" max="13825" width="3.6640625" style="610" bestFit="1" customWidth="1"/>
    <col min="13826" max="13826" width="8.33203125" style="610" customWidth="1"/>
    <col min="13827" max="13827" width="46.109375" style="610" customWidth="1"/>
    <col min="13828" max="13828" width="11" style="610" customWidth="1"/>
    <col min="13829" max="13829" width="12.5546875" style="610" customWidth="1"/>
    <col min="13830" max="13830" width="10.88671875" style="610" customWidth="1"/>
    <col min="13831" max="13831" width="16.109375" style="610" customWidth="1"/>
    <col min="13832" max="13832" width="0" style="610" hidden="1" customWidth="1"/>
    <col min="13833" max="13833" width="15.44140625" style="610" customWidth="1"/>
    <col min="13834" max="13834" width="12.88671875" style="610" bestFit="1" customWidth="1"/>
    <col min="13835" max="13835" width="8.88671875" style="610"/>
    <col min="13836" max="13836" width="12.88671875" style="610" bestFit="1" customWidth="1"/>
    <col min="13837" max="14080" width="8.88671875" style="610"/>
    <col min="14081" max="14081" width="3.6640625" style="610" bestFit="1" customWidth="1"/>
    <col min="14082" max="14082" width="8.33203125" style="610" customWidth="1"/>
    <col min="14083" max="14083" width="46.109375" style="610" customWidth="1"/>
    <col min="14084" max="14084" width="11" style="610" customWidth="1"/>
    <col min="14085" max="14085" width="12.5546875" style="610" customWidth="1"/>
    <col min="14086" max="14086" width="10.88671875" style="610" customWidth="1"/>
    <col min="14087" max="14087" width="16.109375" style="610" customWidth="1"/>
    <col min="14088" max="14088" width="0" style="610" hidden="1" customWidth="1"/>
    <col min="14089" max="14089" width="15.44140625" style="610" customWidth="1"/>
    <col min="14090" max="14090" width="12.88671875" style="610" bestFit="1" customWidth="1"/>
    <col min="14091" max="14091" width="8.88671875" style="610"/>
    <col min="14092" max="14092" width="12.88671875" style="610" bestFit="1" customWidth="1"/>
    <col min="14093" max="14336" width="8.88671875" style="610"/>
    <col min="14337" max="14337" width="3.6640625" style="610" bestFit="1" customWidth="1"/>
    <col min="14338" max="14338" width="8.33203125" style="610" customWidth="1"/>
    <col min="14339" max="14339" width="46.109375" style="610" customWidth="1"/>
    <col min="14340" max="14340" width="11" style="610" customWidth="1"/>
    <col min="14341" max="14341" width="12.5546875" style="610" customWidth="1"/>
    <col min="14342" max="14342" width="10.88671875" style="610" customWidth="1"/>
    <col min="14343" max="14343" width="16.109375" style="610" customWidth="1"/>
    <col min="14344" max="14344" width="0" style="610" hidden="1" customWidth="1"/>
    <col min="14345" max="14345" width="15.44140625" style="610" customWidth="1"/>
    <col min="14346" max="14346" width="12.88671875" style="610" bestFit="1" customWidth="1"/>
    <col min="14347" max="14347" width="8.88671875" style="610"/>
    <col min="14348" max="14348" width="12.88671875" style="610" bestFit="1" customWidth="1"/>
    <col min="14349" max="14592" width="8.88671875" style="610"/>
    <col min="14593" max="14593" width="3.6640625" style="610" bestFit="1" customWidth="1"/>
    <col min="14594" max="14594" width="8.33203125" style="610" customWidth="1"/>
    <col min="14595" max="14595" width="46.109375" style="610" customWidth="1"/>
    <col min="14596" max="14596" width="11" style="610" customWidth="1"/>
    <col min="14597" max="14597" width="12.5546875" style="610" customWidth="1"/>
    <col min="14598" max="14598" width="10.88671875" style="610" customWidth="1"/>
    <col min="14599" max="14599" width="16.109375" style="610" customWidth="1"/>
    <col min="14600" max="14600" width="0" style="610" hidden="1" customWidth="1"/>
    <col min="14601" max="14601" width="15.44140625" style="610" customWidth="1"/>
    <col min="14602" max="14602" width="12.88671875" style="610" bestFit="1" customWidth="1"/>
    <col min="14603" max="14603" width="8.88671875" style="610"/>
    <col min="14604" max="14604" width="12.88671875" style="610" bestFit="1" customWidth="1"/>
    <col min="14605" max="14848" width="8.88671875" style="610"/>
    <col min="14849" max="14849" width="3.6640625" style="610" bestFit="1" customWidth="1"/>
    <col min="14850" max="14850" width="8.33203125" style="610" customWidth="1"/>
    <col min="14851" max="14851" width="46.109375" style="610" customWidth="1"/>
    <col min="14852" max="14852" width="11" style="610" customWidth="1"/>
    <col min="14853" max="14853" width="12.5546875" style="610" customWidth="1"/>
    <col min="14854" max="14854" width="10.88671875" style="610" customWidth="1"/>
    <col min="14855" max="14855" width="16.109375" style="610" customWidth="1"/>
    <col min="14856" max="14856" width="0" style="610" hidden="1" customWidth="1"/>
    <col min="14857" max="14857" width="15.44140625" style="610" customWidth="1"/>
    <col min="14858" max="14858" width="12.88671875" style="610" bestFit="1" customWidth="1"/>
    <col min="14859" max="14859" width="8.88671875" style="610"/>
    <col min="14860" max="14860" width="12.88671875" style="610" bestFit="1" customWidth="1"/>
    <col min="14861" max="15104" width="8.88671875" style="610"/>
    <col min="15105" max="15105" width="3.6640625" style="610" bestFit="1" customWidth="1"/>
    <col min="15106" max="15106" width="8.33203125" style="610" customWidth="1"/>
    <col min="15107" max="15107" width="46.109375" style="610" customWidth="1"/>
    <col min="15108" max="15108" width="11" style="610" customWidth="1"/>
    <col min="15109" max="15109" width="12.5546875" style="610" customWidth="1"/>
    <col min="15110" max="15110" width="10.88671875" style="610" customWidth="1"/>
    <col min="15111" max="15111" width="16.109375" style="610" customWidth="1"/>
    <col min="15112" max="15112" width="0" style="610" hidden="1" customWidth="1"/>
    <col min="15113" max="15113" width="15.44140625" style="610" customWidth="1"/>
    <col min="15114" max="15114" width="12.88671875" style="610" bestFit="1" customWidth="1"/>
    <col min="15115" max="15115" width="8.88671875" style="610"/>
    <col min="15116" max="15116" width="12.88671875" style="610" bestFit="1" customWidth="1"/>
    <col min="15117" max="15360" width="8.88671875" style="610"/>
    <col min="15361" max="15361" width="3.6640625" style="610" bestFit="1" customWidth="1"/>
    <col min="15362" max="15362" width="8.33203125" style="610" customWidth="1"/>
    <col min="15363" max="15363" width="46.109375" style="610" customWidth="1"/>
    <col min="15364" max="15364" width="11" style="610" customWidth="1"/>
    <col min="15365" max="15365" width="12.5546875" style="610" customWidth="1"/>
    <col min="15366" max="15366" width="10.88671875" style="610" customWidth="1"/>
    <col min="15367" max="15367" width="16.109375" style="610" customWidth="1"/>
    <col min="15368" max="15368" width="0" style="610" hidden="1" customWidth="1"/>
    <col min="15369" max="15369" width="15.44140625" style="610" customWidth="1"/>
    <col min="15370" max="15370" width="12.88671875" style="610" bestFit="1" customWidth="1"/>
    <col min="15371" max="15371" width="8.88671875" style="610"/>
    <col min="15372" max="15372" width="12.88671875" style="610" bestFit="1" customWidth="1"/>
    <col min="15373" max="15616" width="8.88671875" style="610"/>
    <col min="15617" max="15617" width="3.6640625" style="610" bestFit="1" customWidth="1"/>
    <col min="15618" max="15618" width="8.33203125" style="610" customWidth="1"/>
    <col min="15619" max="15619" width="46.109375" style="610" customWidth="1"/>
    <col min="15620" max="15620" width="11" style="610" customWidth="1"/>
    <col min="15621" max="15621" width="12.5546875" style="610" customWidth="1"/>
    <col min="15622" max="15622" width="10.88671875" style="610" customWidth="1"/>
    <col min="15623" max="15623" width="16.109375" style="610" customWidth="1"/>
    <col min="15624" max="15624" width="0" style="610" hidden="1" customWidth="1"/>
    <col min="15625" max="15625" width="15.44140625" style="610" customWidth="1"/>
    <col min="15626" max="15626" width="12.88671875" style="610" bestFit="1" customWidth="1"/>
    <col min="15627" max="15627" width="8.88671875" style="610"/>
    <col min="15628" max="15628" width="12.88671875" style="610" bestFit="1" customWidth="1"/>
    <col min="15629" max="15872" width="8.88671875" style="610"/>
    <col min="15873" max="15873" width="3.6640625" style="610" bestFit="1" customWidth="1"/>
    <col min="15874" max="15874" width="8.33203125" style="610" customWidth="1"/>
    <col min="15875" max="15875" width="46.109375" style="610" customWidth="1"/>
    <col min="15876" max="15876" width="11" style="610" customWidth="1"/>
    <col min="15877" max="15877" width="12.5546875" style="610" customWidth="1"/>
    <col min="15878" max="15878" width="10.88671875" style="610" customWidth="1"/>
    <col min="15879" max="15879" width="16.109375" style="610" customWidth="1"/>
    <col min="15880" max="15880" width="0" style="610" hidden="1" customWidth="1"/>
    <col min="15881" max="15881" width="15.44140625" style="610" customWidth="1"/>
    <col min="15882" max="15882" width="12.88671875" style="610" bestFit="1" customWidth="1"/>
    <col min="15883" max="15883" width="8.88671875" style="610"/>
    <col min="15884" max="15884" width="12.88671875" style="610" bestFit="1" customWidth="1"/>
    <col min="15885" max="16128" width="8.88671875" style="610"/>
    <col min="16129" max="16129" width="3.6640625" style="610" bestFit="1" customWidth="1"/>
    <col min="16130" max="16130" width="8.33203125" style="610" customWidth="1"/>
    <col min="16131" max="16131" width="46.109375" style="610" customWidth="1"/>
    <col min="16132" max="16132" width="11" style="610" customWidth="1"/>
    <col min="16133" max="16133" width="12.5546875" style="610" customWidth="1"/>
    <col min="16134" max="16134" width="10.88671875" style="610" customWidth="1"/>
    <col min="16135" max="16135" width="16.109375" style="610" customWidth="1"/>
    <col min="16136" max="16136" width="0" style="610" hidden="1" customWidth="1"/>
    <col min="16137" max="16137" width="15.44140625" style="610" customWidth="1"/>
    <col min="16138" max="16138" width="12.88671875" style="610" bestFit="1" customWidth="1"/>
    <col min="16139" max="16139" width="8.88671875" style="610"/>
    <col min="16140" max="16140" width="12.88671875" style="610" bestFit="1" customWidth="1"/>
    <col min="16141" max="16384" width="8.88671875" style="610"/>
  </cols>
  <sheetData>
    <row r="1" spans="1:10" s="108" customFormat="1" ht="54" customHeight="1" x14ac:dyDescent="0.25">
      <c r="A1" s="581" t="s">
        <v>463</v>
      </c>
      <c r="B1" s="581"/>
      <c r="C1" s="582"/>
      <c r="D1" s="583" t="s">
        <v>464</v>
      </c>
      <c r="E1" s="583"/>
      <c r="F1" s="583"/>
      <c r="G1" s="584"/>
    </row>
    <row r="2" spans="1:10" s="120" customFormat="1" ht="15" customHeight="1" x14ac:dyDescent="0.25">
      <c r="A2" s="585" t="s">
        <v>17</v>
      </c>
      <c r="B2" s="586" t="s">
        <v>18</v>
      </c>
      <c r="C2" s="113" t="s">
        <v>4</v>
      </c>
      <c r="D2" s="113" t="s">
        <v>19</v>
      </c>
      <c r="E2" s="113" t="s">
        <v>20</v>
      </c>
      <c r="F2" s="587" t="s">
        <v>21</v>
      </c>
      <c r="G2" s="588" t="s">
        <v>22</v>
      </c>
    </row>
    <row r="3" spans="1:10" s="120" customFormat="1" ht="15" customHeight="1" x14ac:dyDescent="0.25">
      <c r="A3" s="589"/>
      <c r="B3" s="113"/>
      <c r="C3" s="110"/>
      <c r="D3" s="110"/>
      <c r="E3" s="110"/>
      <c r="F3" s="111"/>
      <c r="G3" s="590"/>
    </row>
    <row r="4" spans="1:10" s="120" customFormat="1" x14ac:dyDescent="0.25">
      <c r="A4" s="591" t="s">
        <v>465</v>
      </c>
      <c r="B4" s="592"/>
      <c r="C4" s="593" t="s">
        <v>125</v>
      </c>
      <c r="D4" s="592"/>
      <c r="E4" s="592"/>
      <c r="F4" s="122"/>
      <c r="G4" s="594"/>
      <c r="H4" s="595"/>
      <c r="I4" s="114"/>
    </row>
    <row r="5" spans="1:10" s="108" customFormat="1" ht="35.4" customHeight="1" x14ac:dyDescent="0.25">
      <c r="A5" s="596" t="s">
        <v>466</v>
      </c>
      <c r="B5" s="116" t="s">
        <v>127</v>
      </c>
      <c r="C5" s="176" t="s">
        <v>128</v>
      </c>
      <c r="D5" s="116" t="s">
        <v>129</v>
      </c>
      <c r="E5" s="155">
        <v>600</v>
      </c>
      <c r="F5" s="597"/>
      <c r="G5" s="598"/>
      <c r="H5" s="599">
        <f>F5*0.897728</f>
        <v>0</v>
      </c>
      <c r="I5" s="600">
        <f>(20*3+338+19*4+29*1.5)*1.1</f>
        <v>569.25</v>
      </c>
      <c r="J5" s="112">
        <f>F5*391</f>
        <v>0</v>
      </c>
    </row>
    <row r="6" spans="1:10" s="108" customFormat="1" ht="26.25" customHeight="1" x14ac:dyDescent="0.25">
      <c r="A6" s="601" t="s">
        <v>467</v>
      </c>
      <c r="B6" s="252"/>
      <c r="C6" s="245" t="s">
        <v>320</v>
      </c>
      <c r="D6" s="252"/>
      <c r="E6" s="254"/>
      <c r="F6" s="255"/>
      <c r="G6" s="256"/>
      <c r="H6" s="599"/>
      <c r="I6" s="600"/>
      <c r="J6" s="112">
        <f t="shared" ref="J6:J13" si="0">F6*391</f>
        <v>0</v>
      </c>
    </row>
    <row r="7" spans="1:10" s="108" customFormat="1" ht="30" customHeight="1" x14ac:dyDescent="0.25">
      <c r="A7" s="596" t="s">
        <v>468</v>
      </c>
      <c r="B7" s="116" t="s">
        <v>133</v>
      </c>
      <c r="C7" s="176" t="s">
        <v>134</v>
      </c>
      <c r="D7" s="116" t="s">
        <v>135</v>
      </c>
      <c r="E7" s="155">
        <v>10</v>
      </c>
      <c r="F7" s="255"/>
      <c r="G7" s="256"/>
      <c r="H7" s="599">
        <f t="shared" ref="H7:H8" si="1">F7*0.897728</f>
        <v>0</v>
      </c>
      <c r="I7" s="600"/>
      <c r="J7" s="112">
        <f t="shared" si="0"/>
        <v>0</v>
      </c>
    </row>
    <row r="8" spans="1:10" s="108" customFormat="1" ht="30" customHeight="1" x14ac:dyDescent="0.25">
      <c r="A8" s="596" t="s">
        <v>469</v>
      </c>
      <c r="B8" s="116" t="s">
        <v>137</v>
      </c>
      <c r="C8" s="176" t="s">
        <v>138</v>
      </c>
      <c r="D8" s="116" t="s">
        <v>135</v>
      </c>
      <c r="E8" s="155">
        <v>10</v>
      </c>
      <c r="F8" s="255"/>
      <c r="G8" s="256"/>
      <c r="H8" s="599">
        <f t="shared" si="1"/>
        <v>0</v>
      </c>
      <c r="I8" s="600"/>
      <c r="J8" s="112">
        <f t="shared" si="0"/>
        <v>0</v>
      </c>
    </row>
    <row r="9" spans="1:10" s="108" customFormat="1" ht="30" customHeight="1" x14ac:dyDescent="0.25">
      <c r="A9" s="596" t="s">
        <v>470</v>
      </c>
      <c r="B9" s="116" t="s">
        <v>140</v>
      </c>
      <c r="C9" s="176" t="s">
        <v>141</v>
      </c>
      <c r="D9" s="116" t="s">
        <v>135</v>
      </c>
      <c r="E9" s="155">
        <v>3</v>
      </c>
      <c r="F9" s="255"/>
      <c r="G9" s="256"/>
      <c r="H9" s="600"/>
      <c r="I9" s="600"/>
      <c r="J9" s="112"/>
    </row>
    <row r="10" spans="1:10" s="108" customFormat="1" ht="30" customHeight="1" x14ac:dyDescent="0.25">
      <c r="A10" s="596" t="s">
        <v>471</v>
      </c>
      <c r="B10" s="116" t="s">
        <v>143</v>
      </c>
      <c r="C10" s="176" t="s">
        <v>325</v>
      </c>
      <c r="D10" s="116" t="s">
        <v>135</v>
      </c>
      <c r="E10" s="155">
        <v>1</v>
      </c>
      <c r="F10" s="255"/>
      <c r="G10" s="256"/>
      <c r="H10" s="600"/>
      <c r="I10" s="600"/>
      <c r="J10" s="112"/>
    </row>
    <row r="11" spans="1:10" s="108" customFormat="1" ht="30" customHeight="1" x14ac:dyDescent="0.25">
      <c r="A11" s="601" t="s">
        <v>472</v>
      </c>
      <c r="B11" s="116"/>
      <c r="C11" s="451" t="s">
        <v>146</v>
      </c>
      <c r="D11" s="116"/>
      <c r="E11" s="155"/>
      <c r="F11" s="255"/>
      <c r="G11" s="256"/>
      <c r="H11" s="600"/>
      <c r="I11" s="600"/>
      <c r="J11" s="112"/>
    </row>
    <row r="12" spans="1:10" s="108" customFormat="1" ht="30" customHeight="1" x14ac:dyDescent="0.25">
      <c r="A12" s="596" t="s">
        <v>473</v>
      </c>
      <c r="B12" s="116" t="s">
        <v>148</v>
      </c>
      <c r="C12" s="176" t="s">
        <v>149</v>
      </c>
      <c r="D12" s="116" t="s">
        <v>150</v>
      </c>
      <c r="E12" s="155">
        <v>5</v>
      </c>
      <c r="F12" s="255"/>
      <c r="G12" s="256"/>
      <c r="H12" s="600"/>
      <c r="I12" s="600"/>
      <c r="J12" s="112"/>
    </row>
    <row r="13" spans="1:10" s="108" customFormat="1" ht="30" customHeight="1" x14ac:dyDescent="0.25">
      <c r="A13" s="596" t="s">
        <v>474</v>
      </c>
      <c r="B13" s="159" t="s">
        <v>152</v>
      </c>
      <c r="C13" s="452" t="s">
        <v>153</v>
      </c>
      <c r="D13" s="159" t="s">
        <v>150</v>
      </c>
      <c r="E13" s="453">
        <v>5</v>
      </c>
      <c r="F13" s="255"/>
      <c r="G13" s="256"/>
      <c r="H13" s="600"/>
      <c r="I13" s="600"/>
      <c r="J13" s="112">
        <f t="shared" si="0"/>
        <v>0</v>
      </c>
    </row>
    <row r="14" spans="1:10" s="182" customFormat="1" ht="30" customHeight="1" thickBot="1" x14ac:dyDescent="0.3">
      <c r="A14" s="602"/>
      <c r="B14" s="603" t="s">
        <v>475</v>
      </c>
      <c r="C14" s="604"/>
      <c r="D14" s="604"/>
      <c r="E14" s="604"/>
      <c r="F14" s="605"/>
      <c r="G14" s="606">
        <f>ROUND(SUM(G4:G13),2)</f>
        <v>0</v>
      </c>
      <c r="H14" s="607"/>
    </row>
    <row r="15" spans="1:10" ht="13.2" x14ac:dyDescent="0.25">
      <c r="A15" s="608"/>
      <c r="C15" s="120"/>
      <c r="D15" s="608"/>
      <c r="E15" s="608"/>
      <c r="F15" s="609"/>
      <c r="G15" s="609"/>
    </row>
    <row r="16" spans="1:10" ht="13.2" x14ac:dyDescent="0.25">
      <c r="A16" s="611"/>
      <c r="C16" s="120"/>
      <c r="D16" s="608"/>
      <c r="E16" s="608"/>
      <c r="F16" s="609"/>
      <c r="G16" s="609"/>
    </row>
    <row r="17" spans="1:8" ht="13.2" x14ac:dyDescent="0.25">
      <c r="A17" s="608"/>
      <c r="C17" s="120"/>
      <c r="D17" s="608"/>
      <c r="E17" s="608"/>
      <c r="F17" s="609"/>
      <c r="G17" s="609"/>
    </row>
    <row r="18" spans="1:8" x14ac:dyDescent="0.25">
      <c r="C18" s="120"/>
      <c r="D18" s="608"/>
      <c r="E18" s="608"/>
      <c r="F18" s="609"/>
      <c r="G18" s="609"/>
    </row>
    <row r="19" spans="1:8" x14ac:dyDescent="0.25">
      <c r="A19" s="612"/>
      <c r="C19" s="120"/>
      <c r="D19" s="608"/>
      <c r="E19" s="608"/>
      <c r="F19" s="609"/>
      <c r="G19" s="609"/>
    </row>
    <row r="20" spans="1:8" x14ac:dyDescent="0.25">
      <c r="C20" s="120"/>
      <c r="D20" s="608"/>
      <c r="E20" s="608"/>
      <c r="F20" s="609"/>
      <c r="G20" s="609"/>
    </row>
    <row r="23" spans="1:8" ht="13.2" x14ac:dyDescent="0.25">
      <c r="A23" s="120"/>
      <c r="B23" s="120"/>
      <c r="C23" s="120"/>
      <c r="D23" s="120"/>
      <c r="E23" s="120"/>
      <c r="F23" s="120"/>
      <c r="G23" s="120"/>
    </row>
    <row r="24" spans="1:8" x14ac:dyDescent="0.25">
      <c r="B24" s="183"/>
      <c r="C24" s="183"/>
      <c r="D24" s="183"/>
      <c r="E24" s="183"/>
      <c r="F24" s="183"/>
      <c r="G24" s="183"/>
      <c r="H24" s="183"/>
    </row>
    <row r="25" spans="1:8" ht="13.2" x14ac:dyDescent="0.25">
      <c r="A25" s="120"/>
      <c r="B25" s="120"/>
      <c r="C25" s="120"/>
      <c r="D25" s="120"/>
      <c r="E25" s="120"/>
      <c r="F25" s="120"/>
      <c r="G25" s="120"/>
      <c r="H25" s="120"/>
    </row>
    <row r="30" spans="1:8" x14ac:dyDescent="0.25">
      <c r="C30" s="120"/>
      <c r="D30" s="608"/>
      <c r="E30" s="608"/>
      <c r="F30" s="609"/>
      <c r="G30" s="609"/>
    </row>
    <row r="31" spans="1:8" x14ac:dyDescent="0.25">
      <c r="C31" s="120"/>
      <c r="D31" s="608"/>
      <c r="E31" s="608"/>
      <c r="F31" s="609"/>
      <c r="G31" s="609"/>
    </row>
    <row r="32" spans="1:8" x14ac:dyDescent="0.25">
      <c r="C32" s="120"/>
      <c r="D32" s="608"/>
      <c r="E32" s="608"/>
      <c r="F32" s="609"/>
      <c r="G32" s="609"/>
    </row>
    <row r="33" spans="3:7" x14ac:dyDescent="0.25">
      <c r="C33" s="120"/>
      <c r="D33" s="608"/>
      <c r="E33" s="608"/>
      <c r="F33" s="609"/>
      <c r="G33" s="609"/>
    </row>
  </sheetData>
  <mergeCells count="9">
    <mergeCell ref="B14:F14"/>
    <mergeCell ref="D1:G1"/>
    <mergeCell ref="A2:A3"/>
    <mergeCell ref="B2:B3"/>
    <mergeCell ref="C2:C3"/>
    <mergeCell ref="D2:D3"/>
    <mergeCell ref="E2:E3"/>
    <mergeCell ref="F2:F3"/>
    <mergeCell ref="G2:G3"/>
  </mergeCells>
  <pageMargins left="0.75" right="0.5" top="0.75" bottom="0.5" header="0" footer="0"/>
  <pageSetup paperSize="9" scale="80" fitToHeight="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9679C-5CBD-4841-964C-CD54BA533E13}">
  <sheetPr>
    <tabColor rgb="FF92D050"/>
    <pageSetUpPr fitToPage="1"/>
  </sheetPr>
  <dimension ref="A1:T33"/>
  <sheetViews>
    <sheetView view="pageBreakPreview" zoomScale="98" zoomScaleSheetLayoutView="98" workbookViewId="0">
      <pane ySplit="3" topLeftCell="A4" activePane="bottomLeft" state="frozen"/>
      <selection activeCell="G37" sqref="G37"/>
      <selection pane="bottomLeft" activeCell="G37" sqref="G37"/>
    </sheetView>
  </sheetViews>
  <sheetFormatPr defaultColWidth="8.88671875" defaultRowHeight="13.8" x14ac:dyDescent="0.25"/>
  <cols>
    <col min="1" max="1" width="9.5546875" style="185" customWidth="1"/>
    <col min="2" max="2" width="10.6640625" style="613" customWidth="1"/>
    <col min="3" max="3" width="50.6640625" style="610" customWidth="1"/>
    <col min="4" max="4" width="7.6640625" style="613" customWidth="1"/>
    <col min="5" max="5" width="7.6640625" style="638" customWidth="1"/>
    <col min="6" max="6" width="10.6640625" style="614" customWidth="1"/>
    <col min="7" max="7" width="15.6640625" style="614" customWidth="1"/>
    <col min="8" max="8" width="12.109375" style="610" hidden="1" customWidth="1"/>
    <col min="9" max="9" width="12.88671875" style="610" bestFit="1" customWidth="1"/>
    <col min="10" max="10" width="13.5546875" style="610" customWidth="1"/>
    <col min="11" max="11" width="12.88671875" style="610" bestFit="1" customWidth="1"/>
    <col min="12" max="12" width="10.33203125" style="610" bestFit="1" customWidth="1"/>
    <col min="13" max="255" width="8.88671875" style="610"/>
    <col min="256" max="256" width="3.6640625" style="610" bestFit="1" customWidth="1"/>
    <col min="257" max="257" width="8.33203125" style="610" customWidth="1"/>
    <col min="258" max="258" width="46.109375" style="610" customWidth="1"/>
    <col min="259" max="259" width="11" style="610" customWidth="1"/>
    <col min="260" max="260" width="12.5546875" style="610" customWidth="1"/>
    <col min="261" max="261" width="10.88671875" style="610" customWidth="1"/>
    <col min="262" max="262" width="16.109375" style="610" customWidth="1"/>
    <col min="263" max="263" width="0" style="610" hidden="1" customWidth="1"/>
    <col min="264" max="264" width="15.44140625" style="610" customWidth="1"/>
    <col min="265" max="265" width="12.88671875" style="610" bestFit="1" customWidth="1"/>
    <col min="266" max="266" width="8.88671875" style="610"/>
    <col min="267" max="267" width="12.88671875" style="610" bestFit="1" customWidth="1"/>
    <col min="268" max="511" width="8.88671875" style="610"/>
    <col min="512" max="512" width="3.6640625" style="610" bestFit="1" customWidth="1"/>
    <col min="513" max="513" width="8.33203125" style="610" customWidth="1"/>
    <col min="514" max="514" width="46.109375" style="610" customWidth="1"/>
    <col min="515" max="515" width="11" style="610" customWidth="1"/>
    <col min="516" max="516" width="12.5546875" style="610" customWidth="1"/>
    <col min="517" max="517" width="10.88671875" style="610" customWidth="1"/>
    <col min="518" max="518" width="16.109375" style="610" customWidth="1"/>
    <col min="519" max="519" width="0" style="610" hidden="1" customWidth="1"/>
    <col min="520" max="520" width="15.44140625" style="610" customWidth="1"/>
    <col min="521" max="521" width="12.88671875" style="610" bestFit="1" customWidth="1"/>
    <col min="522" max="522" width="8.88671875" style="610"/>
    <col min="523" max="523" width="12.88671875" style="610" bestFit="1" customWidth="1"/>
    <col min="524" max="767" width="8.88671875" style="610"/>
    <col min="768" max="768" width="3.6640625" style="610" bestFit="1" customWidth="1"/>
    <col min="769" max="769" width="8.33203125" style="610" customWidth="1"/>
    <col min="770" max="770" width="46.109375" style="610" customWidth="1"/>
    <col min="771" max="771" width="11" style="610" customWidth="1"/>
    <col min="772" max="772" width="12.5546875" style="610" customWidth="1"/>
    <col min="773" max="773" width="10.88671875" style="610" customWidth="1"/>
    <col min="774" max="774" width="16.109375" style="610" customWidth="1"/>
    <col min="775" max="775" width="0" style="610" hidden="1" customWidth="1"/>
    <col min="776" max="776" width="15.44140625" style="610" customWidth="1"/>
    <col min="777" max="777" width="12.88671875" style="610" bestFit="1" customWidth="1"/>
    <col min="778" max="778" width="8.88671875" style="610"/>
    <col min="779" max="779" width="12.88671875" style="610" bestFit="1" customWidth="1"/>
    <col min="780" max="1023" width="8.88671875" style="610"/>
    <col min="1024" max="1024" width="3.6640625" style="610" bestFit="1" customWidth="1"/>
    <col min="1025" max="1025" width="8.33203125" style="610" customWidth="1"/>
    <col min="1026" max="1026" width="46.109375" style="610" customWidth="1"/>
    <col min="1027" max="1027" width="11" style="610" customWidth="1"/>
    <col min="1028" max="1028" width="12.5546875" style="610" customWidth="1"/>
    <col min="1029" max="1029" width="10.88671875" style="610" customWidth="1"/>
    <col min="1030" max="1030" width="16.109375" style="610" customWidth="1"/>
    <col min="1031" max="1031" width="0" style="610" hidden="1" customWidth="1"/>
    <col min="1032" max="1032" width="15.44140625" style="610" customWidth="1"/>
    <col min="1033" max="1033" width="12.88671875" style="610" bestFit="1" customWidth="1"/>
    <col min="1034" max="1034" width="8.88671875" style="610"/>
    <col min="1035" max="1035" width="12.88671875" style="610" bestFit="1" customWidth="1"/>
    <col min="1036" max="1279" width="8.88671875" style="610"/>
    <col min="1280" max="1280" width="3.6640625" style="610" bestFit="1" customWidth="1"/>
    <col min="1281" max="1281" width="8.33203125" style="610" customWidth="1"/>
    <col min="1282" max="1282" width="46.109375" style="610" customWidth="1"/>
    <col min="1283" max="1283" width="11" style="610" customWidth="1"/>
    <col min="1284" max="1284" width="12.5546875" style="610" customWidth="1"/>
    <col min="1285" max="1285" width="10.88671875" style="610" customWidth="1"/>
    <col min="1286" max="1286" width="16.109375" style="610" customWidth="1"/>
    <col min="1287" max="1287" width="0" style="610" hidden="1" customWidth="1"/>
    <col min="1288" max="1288" width="15.44140625" style="610" customWidth="1"/>
    <col min="1289" max="1289" width="12.88671875" style="610" bestFit="1" customWidth="1"/>
    <col min="1290" max="1290" width="8.88671875" style="610"/>
    <col min="1291" max="1291" width="12.88671875" style="610" bestFit="1" customWidth="1"/>
    <col min="1292" max="1535" width="8.88671875" style="610"/>
    <col min="1536" max="1536" width="3.6640625" style="610" bestFit="1" customWidth="1"/>
    <col min="1537" max="1537" width="8.33203125" style="610" customWidth="1"/>
    <col min="1538" max="1538" width="46.109375" style="610" customWidth="1"/>
    <col min="1539" max="1539" width="11" style="610" customWidth="1"/>
    <col min="1540" max="1540" width="12.5546875" style="610" customWidth="1"/>
    <col min="1541" max="1541" width="10.88671875" style="610" customWidth="1"/>
    <col min="1542" max="1542" width="16.109375" style="610" customWidth="1"/>
    <col min="1543" max="1543" width="0" style="610" hidden="1" customWidth="1"/>
    <col min="1544" max="1544" width="15.44140625" style="610" customWidth="1"/>
    <col min="1545" max="1545" width="12.88671875" style="610" bestFit="1" customWidth="1"/>
    <col min="1546" max="1546" width="8.88671875" style="610"/>
    <col min="1547" max="1547" width="12.88671875" style="610" bestFit="1" customWidth="1"/>
    <col min="1548" max="1791" width="8.88671875" style="610"/>
    <col min="1792" max="1792" width="3.6640625" style="610" bestFit="1" customWidth="1"/>
    <col min="1793" max="1793" width="8.33203125" style="610" customWidth="1"/>
    <col min="1794" max="1794" width="46.109375" style="610" customWidth="1"/>
    <col min="1795" max="1795" width="11" style="610" customWidth="1"/>
    <col min="1796" max="1796" width="12.5546875" style="610" customWidth="1"/>
    <col min="1797" max="1797" width="10.88671875" style="610" customWidth="1"/>
    <col min="1798" max="1798" width="16.109375" style="610" customWidth="1"/>
    <col min="1799" max="1799" width="0" style="610" hidden="1" customWidth="1"/>
    <col min="1800" max="1800" width="15.44140625" style="610" customWidth="1"/>
    <col min="1801" max="1801" width="12.88671875" style="610" bestFit="1" customWidth="1"/>
    <col min="1802" max="1802" width="8.88671875" style="610"/>
    <col min="1803" max="1803" width="12.88671875" style="610" bestFit="1" customWidth="1"/>
    <col min="1804" max="2047" width="8.88671875" style="610"/>
    <col min="2048" max="2048" width="3.6640625" style="610" bestFit="1" customWidth="1"/>
    <col min="2049" max="2049" width="8.33203125" style="610" customWidth="1"/>
    <col min="2050" max="2050" width="46.109375" style="610" customWidth="1"/>
    <col min="2051" max="2051" width="11" style="610" customWidth="1"/>
    <col min="2052" max="2052" width="12.5546875" style="610" customWidth="1"/>
    <col min="2053" max="2053" width="10.88671875" style="610" customWidth="1"/>
    <col min="2054" max="2054" width="16.109375" style="610" customWidth="1"/>
    <col min="2055" max="2055" width="0" style="610" hidden="1" customWidth="1"/>
    <col min="2056" max="2056" width="15.44140625" style="610" customWidth="1"/>
    <col min="2057" max="2057" width="12.88671875" style="610" bestFit="1" customWidth="1"/>
    <col min="2058" max="2058" width="8.88671875" style="610"/>
    <col min="2059" max="2059" width="12.88671875" style="610" bestFit="1" customWidth="1"/>
    <col min="2060" max="2303" width="8.88671875" style="610"/>
    <col min="2304" max="2304" width="3.6640625" style="610" bestFit="1" customWidth="1"/>
    <col min="2305" max="2305" width="8.33203125" style="610" customWidth="1"/>
    <col min="2306" max="2306" width="46.109375" style="610" customWidth="1"/>
    <col min="2307" max="2307" width="11" style="610" customWidth="1"/>
    <col min="2308" max="2308" width="12.5546875" style="610" customWidth="1"/>
    <col min="2309" max="2309" width="10.88671875" style="610" customWidth="1"/>
    <col min="2310" max="2310" width="16.109375" style="610" customWidth="1"/>
    <col min="2311" max="2311" width="0" style="610" hidden="1" customWidth="1"/>
    <col min="2312" max="2312" width="15.44140625" style="610" customWidth="1"/>
    <col min="2313" max="2313" width="12.88671875" style="610" bestFit="1" customWidth="1"/>
    <col min="2314" max="2314" width="8.88671875" style="610"/>
    <col min="2315" max="2315" width="12.88671875" style="610" bestFit="1" customWidth="1"/>
    <col min="2316" max="2559" width="8.88671875" style="610"/>
    <col min="2560" max="2560" width="3.6640625" style="610" bestFit="1" customWidth="1"/>
    <col min="2561" max="2561" width="8.33203125" style="610" customWidth="1"/>
    <col min="2562" max="2562" width="46.109375" style="610" customWidth="1"/>
    <col min="2563" max="2563" width="11" style="610" customWidth="1"/>
    <col min="2564" max="2564" width="12.5546875" style="610" customWidth="1"/>
    <col min="2565" max="2565" width="10.88671875" style="610" customWidth="1"/>
    <col min="2566" max="2566" width="16.109375" style="610" customWidth="1"/>
    <col min="2567" max="2567" width="0" style="610" hidden="1" customWidth="1"/>
    <col min="2568" max="2568" width="15.44140625" style="610" customWidth="1"/>
    <col min="2569" max="2569" width="12.88671875" style="610" bestFit="1" customWidth="1"/>
    <col min="2570" max="2570" width="8.88671875" style="610"/>
    <col min="2571" max="2571" width="12.88671875" style="610" bestFit="1" customWidth="1"/>
    <col min="2572" max="2815" width="8.88671875" style="610"/>
    <col min="2816" max="2816" width="3.6640625" style="610" bestFit="1" customWidth="1"/>
    <col min="2817" max="2817" width="8.33203125" style="610" customWidth="1"/>
    <col min="2818" max="2818" width="46.109375" style="610" customWidth="1"/>
    <col min="2819" max="2819" width="11" style="610" customWidth="1"/>
    <col min="2820" max="2820" width="12.5546875" style="610" customWidth="1"/>
    <col min="2821" max="2821" width="10.88671875" style="610" customWidth="1"/>
    <col min="2822" max="2822" width="16.109375" style="610" customWidth="1"/>
    <col min="2823" max="2823" width="0" style="610" hidden="1" customWidth="1"/>
    <col min="2824" max="2824" width="15.44140625" style="610" customWidth="1"/>
    <col min="2825" max="2825" width="12.88671875" style="610" bestFit="1" customWidth="1"/>
    <col min="2826" max="2826" width="8.88671875" style="610"/>
    <col min="2827" max="2827" width="12.88671875" style="610" bestFit="1" customWidth="1"/>
    <col min="2828" max="3071" width="8.88671875" style="610"/>
    <col min="3072" max="3072" width="3.6640625" style="610" bestFit="1" customWidth="1"/>
    <col min="3073" max="3073" width="8.33203125" style="610" customWidth="1"/>
    <col min="3074" max="3074" width="46.109375" style="610" customWidth="1"/>
    <col min="3075" max="3075" width="11" style="610" customWidth="1"/>
    <col min="3076" max="3076" width="12.5546875" style="610" customWidth="1"/>
    <col min="3077" max="3077" width="10.88671875" style="610" customWidth="1"/>
    <col min="3078" max="3078" width="16.109375" style="610" customWidth="1"/>
    <col min="3079" max="3079" width="0" style="610" hidden="1" customWidth="1"/>
    <col min="3080" max="3080" width="15.44140625" style="610" customWidth="1"/>
    <col min="3081" max="3081" width="12.88671875" style="610" bestFit="1" customWidth="1"/>
    <col min="3082" max="3082" width="8.88671875" style="610"/>
    <col min="3083" max="3083" width="12.88671875" style="610" bestFit="1" customWidth="1"/>
    <col min="3084" max="3327" width="8.88671875" style="610"/>
    <col min="3328" max="3328" width="3.6640625" style="610" bestFit="1" customWidth="1"/>
    <col min="3329" max="3329" width="8.33203125" style="610" customWidth="1"/>
    <col min="3330" max="3330" width="46.109375" style="610" customWidth="1"/>
    <col min="3331" max="3331" width="11" style="610" customWidth="1"/>
    <col min="3332" max="3332" width="12.5546875" style="610" customWidth="1"/>
    <col min="3333" max="3333" width="10.88671875" style="610" customWidth="1"/>
    <col min="3334" max="3334" width="16.109375" style="610" customWidth="1"/>
    <col min="3335" max="3335" width="0" style="610" hidden="1" customWidth="1"/>
    <col min="3336" max="3336" width="15.44140625" style="610" customWidth="1"/>
    <col min="3337" max="3337" width="12.88671875" style="610" bestFit="1" customWidth="1"/>
    <col min="3338" max="3338" width="8.88671875" style="610"/>
    <col min="3339" max="3339" width="12.88671875" style="610" bestFit="1" customWidth="1"/>
    <col min="3340" max="3583" width="8.88671875" style="610"/>
    <col min="3584" max="3584" width="3.6640625" style="610" bestFit="1" customWidth="1"/>
    <col min="3585" max="3585" width="8.33203125" style="610" customWidth="1"/>
    <col min="3586" max="3586" width="46.109375" style="610" customWidth="1"/>
    <col min="3587" max="3587" width="11" style="610" customWidth="1"/>
    <col min="3588" max="3588" width="12.5546875" style="610" customWidth="1"/>
    <col min="3589" max="3589" width="10.88671875" style="610" customWidth="1"/>
    <col min="3590" max="3590" width="16.109375" style="610" customWidth="1"/>
    <col min="3591" max="3591" width="0" style="610" hidden="1" customWidth="1"/>
    <col min="3592" max="3592" width="15.44140625" style="610" customWidth="1"/>
    <col min="3593" max="3593" width="12.88671875" style="610" bestFit="1" customWidth="1"/>
    <col min="3594" max="3594" width="8.88671875" style="610"/>
    <col min="3595" max="3595" width="12.88671875" style="610" bestFit="1" customWidth="1"/>
    <col min="3596" max="3839" width="8.88671875" style="610"/>
    <col min="3840" max="3840" width="3.6640625" style="610" bestFit="1" customWidth="1"/>
    <col min="3841" max="3841" width="8.33203125" style="610" customWidth="1"/>
    <col min="3842" max="3842" width="46.109375" style="610" customWidth="1"/>
    <col min="3843" max="3843" width="11" style="610" customWidth="1"/>
    <col min="3844" max="3844" width="12.5546875" style="610" customWidth="1"/>
    <col min="3845" max="3845" width="10.88671875" style="610" customWidth="1"/>
    <col min="3846" max="3846" width="16.109375" style="610" customWidth="1"/>
    <col min="3847" max="3847" width="0" style="610" hidden="1" customWidth="1"/>
    <col min="3848" max="3848" width="15.44140625" style="610" customWidth="1"/>
    <col min="3849" max="3849" width="12.88671875" style="610" bestFit="1" customWidth="1"/>
    <col min="3850" max="3850" width="8.88671875" style="610"/>
    <col min="3851" max="3851" width="12.88671875" style="610" bestFit="1" customWidth="1"/>
    <col min="3852" max="4095" width="8.88671875" style="610"/>
    <col min="4096" max="4096" width="3.6640625" style="610" bestFit="1" customWidth="1"/>
    <col min="4097" max="4097" width="8.33203125" style="610" customWidth="1"/>
    <col min="4098" max="4098" width="46.109375" style="610" customWidth="1"/>
    <col min="4099" max="4099" width="11" style="610" customWidth="1"/>
    <col min="4100" max="4100" width="12.5546875" style="610" customWidth="1"/>
    <col min="4101" max="4101" width="10.88671875" style="610" customWidth="1"/>
    <col min="4102" max="4102" width="16.109375" style="610" customWidth="1"/>
    <col min="4103" max="4103" width="0" style="610" hidden="1" customWidth="1"/>
    <col min="4104" max="4104" width="15.44140625" style="610" customWidth="1"/>
    <col min="4105" max="4105" width="12.88671875" style="610" bestFit="1" customWidth="1"/>
    <col min="4106" max="4106" width="8.88671875" style="610"/>
    <col min="4107" max="4107" width="12.88671875" style="610" bestFit="1" customWidth="1"/>
    <col min="4108" max="4351" width="8.88671875" style="610"/>
    <col min="4352" max="4352" width="3.6640625" style="610" bestFit="1" customWidth="1"/>
    <col min="4353" max="4353" width="8.33203125" style="610" customWidth="1"/>
    <col min="4354" max="4354" width="46.109375" style="610" customWidth="1"/>
    <col min="4355" max="4355" width="11" style="610" customWidth="1"/>
    <col min="4356" max="4356" width="12.5546875" style="610" customWidth="1"/>
    <col min="4357" max="4357" width="10.88671875" style="610" customWidth="1"/>
    <col min="4358" max="4358" width="16.109375" style="610" customWidth="1"/>
    <col min="4359" max="4359" width="0" style="610" hidden="1" customWidth="1"/>
    <col min="4360" max="4360" width="15.44140625" style="610" customWidth="1"/>
    <col min="4361" max="4361" width="12.88671875" style="610" bestFit="1" customWidth="1"/>
    <col min="4362" max="4362" width="8.88671875" style="610"/>
    <col min="4363" max="4363" width="12.88671875" style="610" bestFit="1" customWidth="1"/>
    <col min="4364" max="4607" width="8.88671875" style="610"/>
    <col min="4608" max="4608" width="3.6640625" style="610" bestFit="1" customWidth="1"/>
    <col min="4609" max="4609" width="8.33203125" style="610" customWidth="1"/>
    <col min="4610" max="4610" width="46.109375" style="610" customWidth="1"/>
    <col min="4611" max="4611" width="11" style="610" customWidth="1"/>
    <col min="4612" max="4612" width="12.5546875" style="610" customWidth="1"/>
    <col min="4613" max="4613" width="10.88671875" style="610" customWidth="1"/>
    <col min="4614" max="4614" width="16.109375" style="610" customWidth="1"/>
    <col min="4615" max="4615" width="0" style="610" hidden="1" customWidth="1"/>
    <col min="4616" max="4616" width="15.44140625" style="610" customWidth="1"/>
    <col min="4617" max="4617" width="12.88671875" style="610" bestFit="1" customWidth="1"/>
    <col min="4618" max="4618" width="8.88671875" style="610"/>
    <col min="4619" max="4619" width="12.88671875" style="610" bestFit="1" customWidth="1"/>
    <col min="4620" max="4863" width="8.88671875" style="610"/>
    <col min="4864" max="4864" width="3.6640625" style="610" bestFit="1" customWidth="1"/>
    <col min="4865" max="4865" width="8.33203125" style="610" customWidth="1"/>
    <col min="4866" max="4866" width="46.109375" style="610" customWidth="1"/>
    <col min="4867" max="4867" width="11" style="610" customWidth="1"/>
    <col min="4868" max="4868" width="12.5546875" style="610" customWidth="1"/>
    <col min="4869" max="4869" width="10.88671875" style="610" customWidth="1"/>
    <col min="4870" max="4870" width="16.109375" style="610" customWidth="1"/>
    <col min="4871" max="4871" width="0" style="610" hidden="1" customWidth="1"/>
    <col min="4872" max="4872" width="15.44140625" style="610" customWidth="1"/>
    <col min="4873" max="4873" width="12.88671875" style="610" bestFit="1" customWidth="1"/>
    <col min="4874" max="4874" width="8.88671875" style="610"/>
    <col min="4875" max="4875" width="12.88671875" style="610" bestFit="1" customWidth="1"/>
    <col min="4876" max="5119" width="8.88671875" style="610"/>
    <col min="5120" max="5120" width="3.6640625" style="610" bestFit="1" customWidth="1"/>
    <col min="5121" max="5121" width="8.33203125" style="610" customWidth="1"/>
    <col min="5122" max="5122" width="46.109375" style="610" customWidth="1"/>
    <col min="5123" max="5123" width="11" style="610" customWidth="1"/>
    <col min="5124" max="5124" width="12.5546875" style="610" customWidth="1"/>
    <col min="5125" max="5125" width="10.88671875" style="610" customWidth="1"/>
    <col min="5126" max="5126" width="16.109375" style="610" customWidth="1"/>
    <col min="5127" max="5127" width="0" style="610" hidden="1" customWidth="1"/>
    <col min="5128" max="5128" width="15.44140625" style="610" customWidth="1"/>
    <col min="5129" max="5129" width="12.88671875" style="610" bestFit="1" customWidth="1"/>
    <col min="5130" max="5130" width="8.88671875" style="610"/>
    <col min="5131" max="5131" width="12.88671875" style="610" bestFit="1" customWidth="1"/>
    <col min="5132" max="5375" width="8.88671875" style="610"/>
    <col min="5376" max="5376" width="3.6640625" style="610" bestFit="1" customWidth="1"/>
    <col min="5377" max="5377" width="8.33203125" style="610" customWidth="1"/>
    <col min="5378" max="5378" width="46.109375" style="610" customWidth="1"/>
    <col min="5379" max="5379" width="11" style="610" customWidth="1"/>
    <col min="5380" max="5380" width="12.5546875" style="610" customWidth="1"/>
    <col min="5381" max="5381" width="10.88671875" style="610" customWidth="1"/>
    <col min="5382" max="5382" width="16.109375" style="610" customWidth="1"/>
    <col min="5383" max="5383" width="0" style="610" hidden="1" customWidth="1"/>
    <col min="5384" max="5384" width="15.44140625" style="610" customWidth="1"/>
    <col min="5385" max="5385" width="12.88671875" style="610" bestFit="1" customWidth="1"/>
    <col min="5386" max="5386" width="8.88671875" style="610"/>
    <col min="5387" max="5387" width="12.88671875" style="610" bestFit="1" customWidth="1"/>
    <col min="5388" max="5631" width="8.88671875" style="610"/>
    <col min="5632" max="5632" width="3.6640625" style="610" bestFit="1" customWidth="1"/>
    <col min="5633" max="5633" width="8.33203125" style="610" customWidth="1"/>
    <col min="5634" max="5634" width="46.109375" style="610" customWidth="1"/>
    <col min="5635" max="5635" width="11" style="610" customWidth="1"/>
    <col min="5636" max="5636" width="12.5546875" style="610" customWidth="1"/>
    <col min="5637" max="5637" width="10.88671875" style="610" customWidth="1"/>
    <col min="5638" max="5638" width="16.109375" style="610" customWidth="1"/>
    <col min="5639" max="5639" width="0" style="610" hidden="1" customWidth="1"/>
    <col min="5640" max="5640" width="15.44140625" style="610" customWidth="1"/>
    <col min="5641" max="5641" width="12.88671875" style="610" bestFit="1" customWidth="1"/>
    <col min="5642" max="5642" width="8.88671875" style="610"/>
    <col min="5643" max="5643" width="12.88671875" style="610" bestFit="1" customWidth="1"/>
    <col min="5644" max="5887" width="8.88671875" style="610"/>
    <col min="5888" max="5888" width="3.6640625" style="610" bestFit="1" customWidth="1"/>
    <col min="5889" max="5889" width="8.33203125" style="610" customWidth="1"/>
    <col min="5890" max="5890" width="46.109375" style="610" customWidth="1"/>
    <col min="5891" max="5891" width="11" style="610" customWidth="1"/>
    <col min="5892" max="5892" width="12.5546875" style="610" customWidth="1"/>
    <col min="5893" max="5893" width="10.88671875" style="610" customWidth="1"/>
    <col min="5894" max="5894" width="16.109375" style="610" customWidth="1"/>
    <col min="5895" max="5895" width="0" style="610" hidden="1" customWidth="1"/>
    <col min="5896" max="5896" width="15.44140625" style="610" customWidth="1"/>
    <col min="5897" max="5897" width="12.88671875" style="610" bestFit="1" customWidth="1"/>
    <col min="5898" max="5898" width="8.88671875" style="610"/>
    <col min="5899" max="5899" width="12.88671875" style="610" bestFit="1" customWidth="1"/>
    <col min="5900" max="6143" width="8.88671875" style="610"/>
    <col min="6144" max="6144" width="3.6640625" style="610" bestFit="1" customWidth="1"/>
    <col min="6145" max="6145" width="8.33203125" style="610" customWidth="1"/>
    <col min="6146" max="6146" width="46.109375" style="610" customWidth="1"/>
    <col min="6147" max="6147" width="11" style="610" customWidth="1"/>
    <col min="6148" max="6148" width="12.5546875" style="610" customWidth="1"/>
    <col min="6149" max="6149" width="10.88671875" style="610" customWidth="1"/>
    <col min="6150" max="6150" width="16.109375" style="610" customWidth="1"/>
    <col min="6151" max="6151" width="0" style="610" hidden="1" customWidth="1"/>
    <col min="6152" max="6152" width="15.44140625" style="610" customWidth="1"/>
    <col min="6153" max="6153" width="12.88671875" style="610" bestFit="1" customWidth="1"/>
    <col min="6154" max="6154" width="8.88671875" style="610"/>
    <col min="6155" max="6155" width="12.88671875" style="610" bestFit="1" customWidth="1"/>
    <col min="6156" max="6399" width="8.88671875" style="610"/>
    <col min="6400" max="6400" width="3.6640625" style="610" bestFit="1" customWidth="1"/>
    <col min="6401" max="6401" width="8.33203125" style="610" customWidth="1"/>
    <col min="6402" max="6402" width="46.109375" style="610" customWidth="1"/>
    <col min="6403" max="6403" width="11" style="610" customWidth="1"/>
    <col min="6404" max="6404" width="12.5546875" style="610" customWidth="1"/>
    <col min="6405" max="6405" width="10.88671875" style="610" customWidth="1"/>
    <col min="6406" max="6406" width="16.109375" style="610" customWidth="1"/>
    <col min="6407" max="6407" width="0" style="610" hidden="1" customWidth="1"/>
    <col min="6408" max="6408" width="15.44140625" style="610" customWidth="1"/>
    <col min="6409" max="6409" width="12.88671875" style="610" bestFit="1" customWidth="1"/>
    <col min="6410" max="6410" width="8.88671875" style="610"/>
    <col min="6411" max="6411" width="12.88671875" style="610" bestFit="1" customWidth="1"/>
    <col min="6412" max="6655" width="8.88671875" style="610"/>
    <col min="6656" max="6656" width="3.6640625" style="610" bestFit="1" customWidth="1"/>
    <col min="6657" max="6657" width="8.33203125" style="610" customWidth="1"/>
    <col min="6658" max="6658" width="46.109375" style="610" customWidth="1"/>
    <col min="6659" max="6659" width="11" style="610" customWidth="1"/>
    <col min="6660" max="6660" width="12.5546875" style="610" customWidth="1"/>
    <col min="6661" max="6661" width="10.88671875" style="610" customWidth="1"/>
    <col min="6662" max="6662" width="16.109375" style="610" customWidth="1"/>
    <col min="6663" max="6663" width="0" style="610" hidden="1" customWidth="1"/>
    <col min="6664" max="6664" width="15.44140625" style="610" customWidth="1"/>
    <col min="6665" max="6665" width="12.88671875" style="610" bestFit="1" customWidth="1"/>
    <col min="6666" max="6666" width="8.88671875" style="610"/>
    <col min="6667" max="6667" width="12.88671875" style="610" bestFit="1" customWidth="1"/>
    <col min="6668" max="6911" width="8.88671875" style="610"/>
    <col min="6912" max="6912" width="3.6640625" style="610" bestFit="1" customWidth="1"/>
    <col min="6913" max="6913" width="8.33203125" style="610" customWidth="1"/>
    <col min="6914" max="6914" width="46.109375" style="610" customWidth="1"/>
    <col min="6915" max="6915" width="11" style="610" customWidth="1"/>
    <col min="6916" max="6916" width="12.5546875" style="610" customWidth="1"/>
    <col min="6917" max="6917" width="10.88671875" style="610" customWidth="1"/>
    <col min="6918" max="6918" width="16.109375" style="610" customWidth="1"/>
    <col min="6919" max="6919" width="0" style="610" hidden="1" customWidth="1"/>
    <col min="6920" max="6920" width="15.44140625" style="610" customWidth="1"/>
    <col min="6921" max="6921" width="12.88671875" style="610" bestFit="1" customWidth="1"/>
    <col min="6922" max="6922" width="8.88671875" style="610"/>
    <col min="6923" max="6923" width="12.88671875" style="610" bestFit="1" customWidth="1"/>
    <col min="6924" max="7167" width="8.88671875" style="610"/>
    <col min="7168" max="7168" width="3.6640625" style="610" bestFit="1" customWidth="1"/>
    <col min="7169" max="7169" width="8.33203125" style="610" customWidth="1"/>
    <col min="7170" max="7170" width="46.109375" style="610" customWidth="1"/>
    <col min="7171" max="7171" width="11" style="610" customWidth="1"/>
    <col min="7172" max="7172" width="12.5546875" style="610" customWidth="1"/>
    <col min="7173" max="7173" width="10.88671875" style="610" customWidth="1"/>
    <col min="7174" max="7174" width="16.109375" style="610" customWidth="1"/>
    <col min="7175" max="7175" width="0" style="610" hidden="1" customWidth="1"/>
    <col min="7176" max="7176" width="15.44140625" style="610" customWidth="1"/>
    <col min="7177" max="7177" width="12.88671875" style="610" bestFit="1" customWidth="1"/>
    <col min="7178" max="7178" width="8.88671875" style="610"/>
    <col min="7179" max="7179" width="12.88671875" style="610" bestFit="1" customWidth="1"/>
    <col min="7180" max="7423" width="8.88671875" style="610"/>
    <col min="7424" max="7424" width="3.6640625" style="610" bestFit="1" customWidth="1"/>
    <col min="7425" max="7425" width="8.33203125" style="610" customWidth="1"/>
    <col min="7426" max="7426" width="46.109375" style="610" customWidth="1"/>
    <col min="7427" max="7427" width="11" style="610" customWidth="1"/>
    <col min="7428" max="7428" width="12.5546875" style="610" customWidth="1"/>
    <col min="7429" max="7429" width="10.88671875" style="610" customWidth="1"/>
    <col min="7430" max="7430" width="16.109375" style="610" customWidth="1"/>
    <col min="7431" max="7431" width="0" style="610" hidden="1" customWidth="1"/>
    <col min="7432" max="7432" width="15.44140625" style="610" customWidth="1"/>
    <col min="7433" max="7433" width="12.88671875" style="610" bestFit="1" customWidth="1"/>
    <col min="7434" max="7434" width="8.88671875" style="610"/>
    <col min="7435" max="7435" width="12.88671875" style="610" bestFit="1" customWidth="1"/>
    <col min="7436" max="7679" width="8.88671875" style="610"/>
    <col min="7680" max="7680" width="3.6640625" style="610" bestFit="1" customWidth="1"/>
    <col min="7681" max="7681" width="8.33203125" style="610" customWidth="1"/>
    <col min="7682" max="7682" width="46.109375" style="610" customWidth="1"/>
    <col min="7683" max="7683" width="11" style="610" customWidth="1"/>
    <col min="7684" max="7684" width="12.5546875" style="610" customWidth="1"/>
    <col min="7685" max="7685" width="10.88671875" style="610" customWidth="1"/>
    <col min="7686" max="7686" width="16.109375" style="610" customWidth="1"/>
    <col min="7687" max="7687" width="0" style="610" hidden="1" customWidth="1"/>
    <col min="7688" max="7688" width="15.44140625" style="610" customWidth="1"/>
    <col min="7689" max="7689" width="12.88671875" style="610" bestFit="1" customWidth="1"/>
    <col min="7690" max="7690" width="8.88671875" style="610"/>
    <col min="7691" max="7691" width="12.88671875" style="610" bestFit="1" customWidth="1"/>
    <col min="7692" max="7935" width="8.88671875" style="610"/>
    <col min="7936" max="7936" width="3.6640625" style="610" bestFit="1" customWidth="1"/>
    <col min="7937" max="7937" width="8.33203125" style="610" customWidth="1"/>
    <col min="7938" max="7938" width="46.109375" style="610" customWidth="1"/>
    <col min="7939" max="7939" width="11" style="610" customWidth="1"/>
    <col min="7940" max="7940" width="12.5546875" style="610" customWidth="1"/>
    <col min="7941" max="7941" width="10.88671875" style="610" customWidth="1"/>
    <col min="7942" max="7942" width="16.109375" style="610" customWidth="1"/>
    <col min="7943" max="7943" width="0" style="610" hidden="1" customWidth="1"/>
    <col min="7944" max="7944" width="15.44140625" style="610" customWidth="1"/>
    <col min="7945" max="7945" width="12.88671875" style="610" bestFit="1" customWidth="1"/>
    <col min="7946" max="7946" width="8.88671875" style="610"/>
    <col min="7947" max="7947" width="12.88671875" style="610" bestFit="1" customWidth="1"/>
    <col min="7948" max="8191" width="8.88671875" style="610"/>
    <col min="8192" max="8192" width="3.6640625" style="610" bestFit="1" customWidth="1"/>
    <col min="8193" max="8193" width="8.33203125" style="610" customWidth="1"/>
    <col min="8194" max="8194" width="46.109375" style="610" customWidth="1"/>
    <col min="8195" max="8195" width="11" style="610" customWidth="1"/>
    <col min="8196" max="8196" width="12.5546875" style="610" customWidth="1"/>
    <col min="8197" max="8197" width="10.88671875" style="610" customWidth="1"/>
    <col min="8198" max="8198" width="16.109375" style="610" customWidth="1"/>
    <col min="8199" max="8199" width="0" style="610" hidden="1" customWidth="1"/>
    <col min="8200" max="8200" width="15.44140625" style="610" customWidth="1"/>
    <col min="8201" max="8201" width="12.88671875" style="610" bestFit="1" customWidth="1"/>
    <col min="8202" max="8202" width="8.88671875" style="610"/>
    <col min="8203" max="8203" width="12.88671875" style="610" bestFit="1" customWidth="1"/>
    <col min="8204" max="8447" width="8.88671875" style="610"/>
    <col min="8448" max="8448" width="3.6640625" style="610" bestFit="1" customWidth="1"/>
    <col min="8449" max="8449" width="8.33203125" style="610" customWidth="1"/>
    <col min="8450" max="8450" width="46.109375" style="610" customWidth="1"/>
    <col min="8451" max="8451" width="11" style="610" customWidth="1"/>
    <col min="8452" max="8452" width="12.5546875" style="610" customWidth="1"/>
    <col min="8453" max="8453" width="10.88671875" style="610" customWidth="1"/>
    <col min="8454" max="8454" width="16.109375" style="610" customWidth="1"/>
    <col min="8455" max="8455" width="0" style="610" hidden="1" customWidth="1"/>
    <col min="8456" max="8456" width="15.44140625" style="610" customWidth="1"/>
    <col min="8457" max="8457" width="12.88671875" style="610" bestFit="1" customWidth="1"/>
    <col min="8458" max="8458" width="8.88671875" style="610"/>
    <col min="8459" max="8459" width="12.88671875" style="610" bestFit="1" customWidth="1"/>
    <col min="8460" max="8703" width="8.88671875" style="610"/>
    <col min="8704" max="8704" width="3.6640625" style="610" bestFit="1" customWidth="1"/>
    <col min="8705" max="8705" width="8.33203125" style="610" customWidth="1"/>
    <col min="8706" max="8706" width="46.109375" style="610" customWidth="1"/>
    <col min="8707" max="8707" width="11" style="610" customWidth="1"/>
    <col min="8708" max="8708" width="12.5546875" style="610" customWidth="1"/>
    <col min="8709" max="8709" width="10.88671875" style="610" customWidth="1"/>
    <col min="8710" max="8710" width="16.109375" style="610" customWidth="1"/>
    <col min="8711" max="8711" width="0" style="610" hidden="1" customWidth="1"/>
    <col min="8712" max="8712" width="15.44140625" style="610" customWidth="1"/>
    <col min="8713" max="8713" width="12.88671875" style="610" bestFit="1" customWidth="1"/>
    <col min="8714" max="8714" width="8.88671875" style="610"/>
    <col min="8715" max="8715" width="12.88671875" style="610" bestFit="1" customWidth="1"/>
    <col min="8716" max="8959" width="8.88671875" style="610"/>
    <col min="8960" max="8960" width="3.6640625" style="610" bestFit="1" customWidth="1"/>
    <col min="8961" max="8961" width="8.33203125" style="610" customWidth="1"/>
    <col min="8962" max="8962" width="46.109375" style="610" customWidth="1"/>
    <col min="8963" max="8963" width="11" style="610" customWidth="1"/>
    <col min="8964" max="8964" width="12.5546875" style="610" customWidth="1"/>
    <col min="8965" max="8965" width="10.88671875" style="610" customWidth="1"/>
    <col min="8966" max="8966" width="16.109375" style="610" customWidth="1"/>
    <col min="8967" max="8967" width="0" style="610" hidden="1" customWidth="1"/>
    <col min="8968" max="8968" width="15.44140625" style="610" customWidth="1"/>
    <col min="8969" max="8969" width="12.88671875" style="610" bestFit="1" customWidth="1"/>
    <col min="8970" max="8970" width="8.88671875" style="610"/>
    <col min="8971" max="8971" width="12.88671875" style="610" bestFit="1" customWidth="1"/>
    <col min="8972" max="9215" width="8.88671875" style="610"/>
    <col min="9216" max="9216" width="3.6640625" style="610" bestFit="1" customWidth="1"/>
    <col min="9217" max="9217" width="8.33203125" style="610" customWidth="1"/>
    <col min="9218" max="9218" width="46.109375" style="610" customWidth="1"/>
    <col min="9219" max="9219" width="11" style="610" customWidth="1"/>
    <col min="9220" max="9220" width="12.5546875" style="610" customWidth="1"/>
    <col min="9221" max="9221" width="10.88671875" style="610" customWidth="1"/>
    <col min="9222" max="9222" width="16.109375" style="610" customWidth="1"/>
    <col min="9223" max="9223" width="0" style="610" hidden="1" customWidth="1"/>
    <col min="9224" max="9224" width="15.44140625" style="610" customWidth="1"/>
    <col min="9225" max="9225" width="12.88671875" style="610" bestFit="1" customWidth="1"/>
    <col min="9226" max="9226" width="8.88671875" style="610"/>
    <col min="9227" max="9227" width="12.88671875" style="610" bestFit="1" customWidth="1"/>
    <col min="9228" max="9471" width="8.88671875" style="610"/>
    <col min="9472" max="9472" width="3.6640625" style="610" bestFit="1" customWidth="1"/>
    <col min="9473" max="9473" width="8.33203125" style="610" customWidth="1"/>
    <col min="9474" max="9474" width="46.109375" style="610" customWidth="1"/>
    <col min="9475" max="9475" width="11" style="610" customWidth="1"/>
    <col min="9476" max="9476" width="12.5546875" style="610" customWidth="1"/>
    <col min="9477" max="9477" width="10.88671875" style="610" customWidth="1"/>
    <col min="9478" max="9478" width="16.109375" style="610" customWidth="1"/>
    <col min="9479" max="9479" width="0" style="610" hidden="1" customWidth="1"/>
    <col min="9480" max="9480" width="15.44140625" style="610" customWidth="1"/>
    <col min="9481" max="9481" width="12.88671875" style="610" bestFit="1" customWidth="1"/>
    <col min="9482" max="9482" width="8.88671875" style="610"/>
    <col min="9483" max="9483" width="12.88671875" style="610" bestFit="1" customWidth="1"/>
    <col min="9484" max="9727" width="8.88671875" style="610"/>
    <col min="9728" max="9728" width="3.6640625" style="610" bestFit="1" customWidth="1"/>
    <col min="9729" max="9729" width="8.33203125" style="610" customWidth="1"/>
    <col min="9730" max="9730" width="46.109375" style="610" customWidth="1"/>
    <col min="9731" max="9731" width="11" style="610" customWidth="1"/>
    <col min="9732" max="9732" width="12.5546875" style="610" customWidth="1"/>
    <col min="9733" max="9733" width="10.88671875" style="610" customWidth="1"/>
    <col min="9734" max="9734" width="16.109375" style="610" customWidth="1"/>
    <col min="9735" max="9735" width="0" style="610" hidden="1" customWidth="1"/>
    <col min="9736" max="9736" width="15.44140625" style="610" customWidth="1"/>
    <col min="9737" max="9737" width="12.88671875" style="610" bestFit="1" customWidth="1"/>
    <col min="9738" max="9738" width="8.88671875" style="610"/>
    <col min="9739" max="9739" width="12.88671875" style="610" bestFit="1" customWidth="1"/>
    <col min="9740" max="9983" width="8.88671875" style="610"/>
    <col min="9984" max="9984" width="3.6640625" style="610" bestFit="1" customWidth="1"/>
    <col min="9985" max="9985" width="8.33203125" style="610" customWidth="1"/>
    <col min="9986" max="9986" width="46.109375" style="610" customWidth="1"/>
    <col min="9987" max="9987" width="11" style="610" customWidth="1"/>
    <col min="9988" max="9988" width="12.5546875" style="610" customWidth="1"/>
    <col min="9989" max="9989" width="10.88671875" style="610" customWidth="1"/>
    <col min="9990" max="9990" width="16.109375" style="610" customWidth="1"/>
    <col min="9991" max="9991" width="0" style="610" hidden="1" customWidth="1"/>
    <col min="9992" max="9992" width="15.44140625" style="610" customWidth="1"/>
    <col min="9993" max="9993" width="12.88671875" style="610" bestFit="1" customWidth="1"/>
    <col min="9994" max="9994" width="8.88671875" style="610"/>
    <col min="9995" max="9995" width="12.88671875" style="610" bestFit="1" customWidth="1"/>
    <col min="9996" max="10239" width="8.88671875" style="610"/>
    <col min="10240" max="10240" width="3.6640625" style="610" bestFit="1" customWidth="1"/>
    <col min="10241" max="10241" width="8.33203125" style="610" customWidth="1"/>
    <col min="10242" max="10242" width="46.109375" style="610" customWidth="1"/>
    <col min="10243" max="10243" width="11" style="610" customWidth="1"/>
    <col min="10244" max="10244" width="12.5546875" style="610" customWidth="1"/>
    <col min="10245" max="10245" width="10.88671875" style="610" customWidth="1"/>
    <col min="10246" max="10246" width="16.109375" style="610" customWidth="1"/>
    <col min="10247" max="10247" width="0" style="610" hidden="1" customWidth="1"/>
    <col min="10248" max="10248" width="15.44140625" style="610" customWidth="1"/>
    <col min="10249" max="10249" width="12.88671875" style="610" bestFit="1" customWidth="1"/>
    <col min="10250" max="10250" width="8.88671875" style="610"/>
    <col min="10251" max="10251" width="12.88671875" style="610" bestFit="1" customWidth="1"/>
    <col min="10252" max="10495" width="8.88671875" style="610"/>
    <col min="10496" max="10496" width="3.6640625" style="610" bestFit="1" customWidth="1"/>
    <col min="10497" max="10497" width="8.33203125" style="610" customWidth="1"/>
    <col min="10498" max="10498" width="46.109375" style="610" customWidth="1"/>
    <col min="10499" max="10499" width="11" style="610" customWidth="1"/>
    <col min="10500" max="10500" width="12.5546875" style="610" customWidth="1"/>
    <col min="10501" max="10501" width="10.88671875" style="610" customWidth="1"/>
    <col min="10502" max="10502" width="16.109375" style="610" customWidth="1"/>
    <col min="10503" max="10503" width="0" style="610" hidden="1" customWidth="1"/>
    <col min="10504" max="10504" width="15.44140625" style="610" customWidth="1"/>
    <col min="10505" max="10505" width="12.88671875" style="610" bestFit="1" customWidth="1"/>
    <col min="10506" max="10506" width="8.88671875" style="610"/>
    <col min="10507" max="10507" width="12.88671875" style="610" bestFit="1" customWidth="1"/>
    <col min="10508" max="10751" width="8.88671875" style="610"/>
    <col min="10752" max="10752" width="3.6640625" style="610" bestFit="1" customWidth="1"/>
    <col min="10753" max="10753" width="8.33203125" style="610" customWidth="1"/>
    <col min="10754" max="10754" width="46.109375" style="610" customWidth="1"/>
    <col min="10755" max="10755" width="11" style="610" customWidth="1"/>
    <col min="10756" max="10756" width="12.5546875" style="610" customWidth="1"/>
    <col min="10757" max="10757" width="10.88671875" style="610" customWidth="1"/>
    <col min="10758" max="10758" width="16.109375" style="610" customWidth="1"/>
    <col min="10759" max="10759" width="0" style="610" hidden="1" customWidth="1"/>
    <col min="10760" max="10760" width="15.44140625" style="610" customWidth="1"/>
    <col min="10761" max="10761" width="12.88671875" style="610" bestFit="1" customWidth="1"/>
    <col min="10762" max="10762" width="8.88671875" style="610"/>
    <col min="10763" max="10763" width="12.88671875" style="610" bestFit="1" customWidth="1"/>
    <col min="10764" max="11007" width="8.88671875" style="610"/>
    <col min="11008" max="11008" width="3.6640625" style="610" bestFit="1" customWidth="1"/>
    <col min="11009" max="11009" width="8.33203125" style="610" customWidth="1"/>
    <col min="11010" max="11010" width="46.109375" style="610" customWidth="1"/>
    <col min="11011" max="11011" width="11" style="610" customWidth="1"/>
    <col min="11012" max="11012" width="12.5546875" style="610" customWidth="1"/>
    <col min="11013" max="11013" width="10.88671875" style="610" customWidth="1"/>
    <col min="11014" max="11014" width="16.109375" style="610" customWidth="1"/>
    <col min="11015" max="11015" width="0" style="610" hidden="1" customWidth="1"/>
    <col min="11016" max="11016" width="15.44140625" style="610" customWidth="1"/>
    <col min="11017" max="11017" width="12.88671875" style="610" bestFit="1" customWidth="1"/>
    <col min="11018" max="11018" width="8.88671875" style="610"/>
    <col min="11019" max="11019" width="12.88671875" style="610" bestFit="1" customWidth="1"/>
    <col min="11020" max="11263" width="8.88671875" style="610"/>
    <col min="11264" max="11264" width="3.6640625" style="610" bestFit="1" customWidth="1"/>
    <col min="11265" max="11265" width="8.33203125" style="610" customWidth="1"/>
    <col min="11266" max="11266" width="46.109375" style="610" customWidth="1"/>
    <col min="11267" max="11267" width="11" style="610" customWidth="1"/>
    <col min="11268" max="11268" width="12.5546875" style="610" customWidth="1"/>
    <col min="11269" max="11269" width="10.88671875" style="610" customWidth="1"/>
    <col min="11270" max="11270" width="16.109375" style="610" customWidth="1"/>
    <col min="11271" max="11271" width="0" style="610" hidden="1" customWidth="1"/>
    <col min="11272" max="11272" width="15.44140625" style="610" customWidth="1"/>
    <col min="11273" max="11273" width="12.88671875" style="610" bestFit="1" customWidth="1"/>
    <col min="11274" max="11274" width="8.88671875" style="610"/>
    <col min="11275" max="11275" width="12.88671875" style="610" bestFit="1" customWidth="1"/>
    <col min="11276" max="11519" width="8.88671875" style="610"/>
    <col min="11520" max="11520" width="3.6640625" style="610" bestFit="1" customWidth="1"/>
    <col min="11521" max="11521" width="8.33203125" style="610" customWidth="1"/>
    <col min="11522" max="11522" width="46.109375" style="610" customWidth="1"/>
    <col min="11523" max="11523" width="11" style="610" customWidth="1"/>
    <col min="11524" max="11524" width="12.5546875" style="610" customWidth="1"/>
    <col min="11525" max="11525" width="10.88671875" style="610" customWidth="1"/>
    <col min="11526" max="11526" width="16.109375" style="610" customWidth="1"/>
    <col min="11527" max="11527" width="0" style="610" hidden="1" customWidth="1"/>
    <col min="11528" max="11528" width="15.44140625" style="610" customWidth="1"/>
    <col min="11529" max="11529" width="12.88671875" style="610" bestFit="1" customWidth="1"/>
    <col min="11530" max="11530" width="8.88671875" style="610"/>
    <col min="11531" max="11531" width="12.88671875" style="610" bestFit="1" customWidth="1"/>
    <col min="11532" max="11775" width="8.88671875" style="610"/>
    <col min="11776" max="11776" width="3.6640625" style="610" bestFit="1" customWidth="1"/>
    <col min="11777" max="11777" width="8.33203125" style="610" customWidth="1"/>
    <col min="11778" max="11778" width="46.109375" style="610" customWidth="1"/>
    <col min="11779" max="11779" width="11" style="610" customWidth="1"/>
    <col min="11780" max="11780" width="12.5546875" style="610" customWidth="1"/>
    <col min="11781" max="11781" width="10.88671875" style="610" customWidth="1"/>
    <col min="11782" max="11782" width="16.109375" style="610" customWidth="1"/>
    <col min="11783" max="11783" width="0" style="610" hidden="1" customWidth="1"/>
    <col min="11784" max="11784" width="15.44140625" style="610" customWidth="1"/>
    <col min="11785" max="11785" width="12.88671875" style="610" bestFit="1" customWidth="1"/>
    <col min="11786" max="11786" width="8.88671875" style="610"/>
    <col min="11787" max="11787" width="12.88671875" style="610" bestFit="1" customWidth="1"/>
    <col min="11788" max="12031" width="8.88671875" style="610"/>
    <col min="12032" max="12032" width="3.6640625" style="610" bestFit="1" customWidth="1"/>
    <col min="12033" max="12033" width="8.33203125" style="610" customWidth="1"/>
    <col min="12034" max="12034" width="46.109375" style="610" customWidth="1"/>
    <col min="12035" max="12035" width="11" style="610" customWidth="1"/>
    <col min="12036" max="12036" width="12.5546875" style="610" customWidth="1"/>
    <col min="12037" max="12037" width="10.88671875" style="610" customWidth="1"/>
    <col min="12038" max="12038" width="16.109375" style="610" customWidth="1"/>
    <col min="12039" max="12039" width="0" style="610" hidden="1" customWidth="1"/>
    <col min="12040" max="12040" width="15.44140625" style="610" customWidth="1"/>
    <col min="12041" max="12041" width="12.88671875" style="610" bestFit="1" customWidth="1"/>
    <col min="12042" max="12042" width="8.88671875" style="610"/>
    <col min="12043" max="12043" width="12.88671875" style="610" bestFit="1" customWidth="1"/>
    <col min="12044" max="12287" width="8.88671875" style="610"/>
    <col min="12288" max="12288" width="3.6640625" style="610" bestFit="1" customWidth="1"/>
    <col min="12289" max="12289" width="8.33203125" style="610" customWidth="1"/>
    <col min="12290" max="12290" width="46.109375" style="610" customWidth="1"/>
    <col min="12291" max="12291" width="11" style="610" customWidth="1"/>
    <col min="12292" max="12292" width="12.5546875" style="610" customWidth="1"/>
    <col min="12293" max="12293" width="10.88671875" style="610" customWidth="1"/>
    <col min="12294" max="12294" width="16.109375" style="610" customWidth="1"/>
    <col min="12295" max="12295" width="0" style="610" hidden="1" customWidth="1"/>
    <col min="12296" max="12296" width="15.44140625" style="610" customWidth="1"/>
    <col min="12297" max="12297" width="12.88671875" style="610" bestFit="1" customWidth="1"/>
    <col min="12298" max="12298" width="8.88671875" style="610"/>
    <col min="12299" max="12299" width="12.88671875" style="610" bestFit="1" customWidth="1"/>
    <col min="12300" max="12543" width="8.88671875" style="610"/>
    <col min="12544" max="12544" width="3.6640625" style="610" bestFit="1" customWidth="1"/>
    <col min="12545" max="12545" width="8.33203125" style="610" customWidth="1"/>
    <col min="12546" max="12546" width="46.109375" style="610" customWidth="1"/>
    <col min="12547" max="12547" width="11" style="610" customWidth="1"/>
    <col min="12548" max="12548" width="12.5546875" style="610" customWidth="1"/>
    <col min="12549" max="12549" width="10.88671875" style="610" customWidth="1"/>
    <col min="12550" max="12550" width="16.109375" style="610" customWidth="1"/>
    <col min="12551" max="12551" width="0" style="610" hidden="1" customWidth="1"/>
    <col min="12552" max="12552" width="15.44140625" style="610" customWidth="1"/>
    <col min="12553" max="12553" width="12.88671875" style="610" bestFit="1" customWidth="1"/>
    <col min="12554" max="12554" width="8.88671875" style="610"/>
    <col min="12555" max="12555" width="12.88671875" style="610" bestFit="1" customWidth="1"/>
    <col min="12556" max="12799" width="8.88671875" style="610"/>
    <col min="12800" max="12800" width="3.6640625" style="610" bestFit="1" customWidth="1"/>
    <col min="12801" max="12801" width="8.33203125" style="610" customWidth="1"/>
    <col min="12802" max="12802" width="46.109375" style="610" customWidth="1"/>
    <col min="12803" max="12803" width="11" style="610" customWidth="1"/>
    <col min="12804" max="12804" width="12.5546875" style="610" customWidth="1"/>
    <col min="12805" max="12805" width="10.88671875" style="610" customWidth="1"/>
    <col min="12806" max="12806" width="16.109375" style="610" customWidth="1"/>
    <col min="12807" max="12807" width="0" style="610" hidden="1" customWidth="1"/>
    <col min="12808" max="12808" width="15.44140625" style="610" customWidth="1"/>
    <col min="12809" max="12809" width="12.88671875" style="610" bestFit="1" customWidth="1"/>
    <col min="12810" max="12810" width="8.88671875" style="610"/>
    <col min="12811" max="12811" width="12.88671875" style="610" bestFit="1" customWidth="1"/>
    <col min="12812" max="13055" width="8.88671875" style="610"/>
    <col min="13056" max="13056" width="3.6640625" style="610" bestFit="1" customWidth="1"/>
    <col min="13057" max="13057" width="8.33203125" style="610" customWidth="1"/>
    <col min="13058" max="13058" width="46.109375" style="610" customWidth="1"/>
    <col min="13059" max="13059" width="11" style="610" customWidth="1"/>
    <col min="13060" max="13060" width="12.5546875" style="610" customWidth="1"/>
    <col min="13061" max="13061" width="10.88671875" style="610" customWidth="1"/>
    <col min="13062" max="13062" width="16.109375" style="610" customWidth="1"/>
    <col min="13063" max="13063" width="0" style="610" hidden="1" customWidth="1"/>
    <col min="13064" max="13064" width="15.44140625" style="610" customWidth="1"/>
    <col min="13065" max="13065" width="12.88671875" style="610" bestFit="1" customWidth="1"/>
    <col min="13066" max="13066" width="8.88671875" style="610"/>
    <col min="13067" max="13067" width="12.88671875" style="610" bestFit="1" customWidth="1"/>
    <col min="13068" max="13311" width="8.88671875" style="610"/>
    <col min="13312" max="13312" width="3.6640625" style="610" bestFit="1" customWidth="1"/>
    <col min="13313" max="13313" width="8.33203125" style="610" customWidth="1"/>
    <col min="13314" max="13314" width="46.109375" style="610" customWidth="1"/>
    <col min="13315" max="13315" width="11" style="610" customWidth="1"/>
    <col min="13316" max="13316" width="12.5546875" style="610" customWidth="1"/>
    <col min="13317" max="13317" width="10.88671875" style="610" customWidth="1"/>
    <col min="13318" max="13318" width="16.109375" style="610" customWidth="1"/>
    <col min="13319" max="13319" width="0" style="610" hidden="1" customWidth="1"/>
    <col min="13320" max="13320" width="15.44140625" style="610" customWidth="1"/>
    <col min="13321" max="13321" width="12.88671875" style="610" bestFit="1" customWidth="1"/>
    <col min="13322" max="13322" width="8.88671875" style="610"/>
    <col min="13323" max="13323" width="12.88671875" style="610" bestFit="1" customWidth="1"/>
    <col min="13324" max="13567" width="8.88671875" style="610"/>
    <col min="13568" max="13568" width="3.6640625" style="610" bestFit="1" customWidth="1"/>
    <col min="13569" max="13569" width="8.33203125" style="610" customWidth="1"/>
    <col min="13570" max="13570" width="46.109375" style="610" customWidth="1"/>
    <col min="13571" max="13571" width="11" style="610" customWidth="1"/>
    <col min="13572" max="13572" width="12.5546875" style="610" customWidth="1"/>
    <col min="13573" max="13573" width="10.88671875" style="610" customWidth="1"/>
    <col min="13574" max="13574" width="16.109375" style="610" customWidth="1"/>
    <col min="13575" max="13575" width="0" style="610" hidden="1" customWidth="1"/>
    <col min="13576" max="13576" width="15.44140625" style="610" customWidth="1"/>
    <col min="13577" max="13577" width="12.88671875" style="610" bestFit="1" customWidth="1"/>
    <col min="13578" max="13578" width="8.88671875" style="610"/>
    <col min="13579" max="13579" width="12.88671875" style="610" bestFit="1" customWidth="1"/>
    <col min="13580" max="13823" width="8.88671875" style="610"/>
    <col min="13824" max="13824" width="3.6640625" style="610" bestFit="1" customWidth="1"/>
    <col min="13825" max="13825" width="8.33203125" style="610" customWidth="1"/>
    <col min="13826" max="13826" width="46.109375" style="610" customWidth="1"/>
    <col min="13827" max="13827" width="11" style="610" customWidth="1"/>
    <col min="13828" max="13828" width="12.5546875" style="610" customWidth="1"/>
    <col min="13829" max="13829" width="10.88671875" style="610" customWidth="1"/>
    <col min="13830" max="13830" width="16.109375" style="610" customWidth="1"/>
    <col min="13831" max="13831" width="0" style="610" hidden="1" customWidth="1"/>
    <col min="13832" max="13832" width="15.44140625" style="610" customWidth="1"/>
    <col min="13833" max="13833" width="12.88671875" style="610" bestFit="1" customWidth="1"/>
    <col min="13834" max="13834" width="8.88671875" style="610"/>
    <col min="13835" max="13835" width="12.88671875" style="610" bestFit="1" customWidth="1"/>
    <col min="13836" max="14079" width="8.88671875" style="610"/>
    <col min="14080" max="14080" width="3.6640625" style="610" bestFit="1" customWidth="1"/>
    <col min="14081" max="14081" width="8.33203125" style="610" customWidth="1"/>
    <col min="14082" max="14082" width="46.109375" style="610" customWidth="1"/>
    <col min="14083" max="14083" width="11" style="610" customWidth="1"/>
    <col min="14084" max="14084" width="12.5546875" style="610" customWidth="1"/>
    <col min="14085" max="14085" width="10.88671875" style="610" customWidth="1"/>
    <col min="14086" max="14086" width="16.109375" style="610" customWidth="1"/>
    <col min="14087" max="14087" width="0" style="610" hidden="1" customWidth="1"/>
    <col min="14088" max="14088" width="15.44140625" style="610" customWidth="1"/>
    <col min="14089" max="14089" width="12.88671875" style="610" bestFit="1" customWidth="1"/>
    <col min="14090" max="14090" width="8.88671875" style="610"/>
    <col min="14091" max="14091" width="12.88671875" style="610" bestFit="1" customWidth="1"/>
    <col min="14092" max="14335" width="8.88671875" style="610"/>
    <col min="14336" max="14336" width="3.6640625" style="610" bestFit="1" customWidth="1"/>
    <col min="14337" max="14337" width="8.33203125" style="610" customWidth="1"/>
    <col min="14338" max="14338" width="46.109375" style="610" customWidth="1"/>
    <col min="14339" max="14339" width="11" style="610" customWidth="1"/>
    <col min="14340" max="14340" width="12.5546875" style="610" customWidth="1"/>
    <col min="14341" max="14341" width="10.88671875" style="610" customWidth="1"/>
    <col min="14342" max="14342" width="16.109375" style="610" customWidth="1"/>
    <col min="14343" max="14343" width="0" style="610" hidden="1" customWidth="1"/>
    <col min="14344" max="14344" width="15.44140625" style="610" customWidth="1"/>
    <col min="14345" max="14345" width="12.88671875" style="610" bestFit="1" customWidth="1"/>
    <col min="14346" max="14346" width="8.88671875" style="610"/>
    <col min="14347" max="14347" width="12.88671875" style="610" bestFit="1" customWidth="1"/>
    <col min="14348" max="14591" width="8.88671875" style="610"/>
    <col min="14592" max="14592" width="3.6640625" style="610" bestFit="1" customWidth="1"/>
    <col min="14593" max="14593" width="8.33203125" style="610" customWidth="1"/>
    <col min="14594" max="14594" width="46.109375" style="610" customWidth="1"/>
    <col min="14595" max="14595" width="11" style="610" customWidth="1"/>
    <col min="14596" max="14596" width="12.5546875" style="610" customWidth="1"/>
    <col min="14597" max="14597" width="10.88671875" style="610" customWidth="1"/>
    <col min="14598" max="14598" width="16.109375" style="610" customWidth="1"/>
    <col min="14599" max="14599" width="0" style="610" hidden="1" customWidth="1"/>
    <col min="14600" max="14600" width="15.44140625" style="610" customWidth="1"/>
    <col min="14601" max="14601" width="12.88671875" style="610" bestFit="1" customWidth="1"/>
    <col min="14602" max="14602" width="8.88671875" style="610"/>
    <col min="14603" max="14603" width="12.88671875" style="610" bestFit="1" customWidth="1"/>
    <col min="14604" max="14847" width="8.88671875" style="610"/>
    <col min="14848" max="14848" width="3.6640625" style="610" bestFit="1" customWidth="1"/>
    <col min="14849" max="14849" width="8.33203125" style="610" customWidth="1"/>
    <col min="14850" max="14850" width="46.109375" style="610" customWidth="1"/>
    <col min="14851" max="14851" width="11" style="610" customWidth="1"/>
    <col min="14852" max="14852" width="12.5546875" style="610" customWidth="1"/>
    <col min="14853" max="14853" width="10.88671875" style="610" customWidth="1"/>
    <col min="14854" max="14854" width="16.109375" style="610" customWidth="1"/>
    <col min="14855" max="14855" width="0" style="610" hidden="1" customWidth="1"/>
    <col min="14856" max="14856" width="15.44140625" style="610" customWidth="1"/>
    <col min="14857" max="14857" width="12.88671875" style="610" bestFit="1" customWidth="1"/>
    <col min="14858" max="14858" width="8.88671875" style="610"/>
    <col min="14859" max="14859" width="12.88671875" style="610" bestFit="1" customWidth="1"/>
    <col min="14860" max="15103" width="8.88671875" style="610"/>
    <col min="15104" max="15104" width="3.6640625" style="610" bestFit="1" customWidth="1"/>
    <col min="15105" max="15105" width="8.33203125" style="610" customWidth="1"/>
    <col min="15106" max="15106" width="46.109375" style="610" customWidth="1"/>
    <col min="15107" max="15107" width="11" style="610" customWidth="1"/>
    <col min="15108" max="15108" width="12.5546875" style="610" customWidth="1"/>
    <col min="15109" max="15109" width="10.88671875" style="610" customWidth="1"/>
    <col min="15110" max="15110" width="16.109375" style="610" customWidth="1"/>
    <col min="15111" max="15111" width="0" style="610" hidden="1" customWidth="1"/>
    <col min="15112" max="15112" width="15.44140625" style="610" customWidth="1"/>
    <col min="15113" max="15113" width="12.88671875" style="610" bestFit="1" customWidth="1"/>
    <col min="15114" max="15114" width="8.88671875" style="610"/>
    <col min="15115" max="15115" width="12.88671875" style="610" bestFit="1" customWidth="1"/>
    <col min="15116" max="15359" width="8.88671875" style="610"/>
    <col min="15360" max="15360" width="3.6640625" style="610" bestFit="1" customWidth="1"/>
    <col min="15361" max="15361" width="8.33203125" style="610" customWidth="1"/>
    <col min="15362" max="15362" width="46.109375" style="610" customWidth="1"/>
    <col min="15363" max="15363" width="11" style="610" customWidth="1"/>
    <col min="15364" max="15364" width="12.5546875" style="610" customWidth="1"/>
    <col min="15365" max="15365" width="10.88671875" style="610" customWidth="1"/>
    <col min="15366" max="15366" width="16.109375" style="610" customWidth="1"/>
    <col min="15367" max="15367" width="0" style="610" hidden="1" customWidth="1"/>
    <col min="15368" max="15368" width="15.44140625" style="610" customWidth="1"/>
    <col min="15369" max="15369" width="12.88671875" style="610" bestFit="1" customWidth="1"/>
    <col min="15370" max="15370" width="8.88671875" style="610"/>
    <col min="15371" max="15371" width="12.88671875" style="610" bestFit="1" customWidth="1"/>
    <col min="15372" max="15615" width="8.88671875" style="610"/>
    <col min="15616" max="15616" width="3.6640625" style="610" bestFit="1" customWidth="1"/>
    <col min="15617" max="15617" width="8.33203125" style="610" customWidth="1"/>
    <col min="15618" max="15618" width="46.109375" style="610" customWidth="1"/>
    <col min="15619" max="15619" width="11" style="610" customWidth="1"/>
    <col min="15620" max="15620" width="12.5546875" style="610" customWidth="1"/>
    <col min="15621" max="15621" width="10.88671875" style="610" customWidth="1"/>
    <col min="15622" max="15622" width="16.109375" style="610" customWidth="1"/>
    <col min="15623" max="15623" width="0" style="610" hidden="1" customWidth="1"/>
    <col min="15624" max="15624" width="15.44140625" style="610" customWidth="1"/>
    <col min="15625" max="15625" width="12.88671875" style="610" bestFit="1" customWidth="1"/>
    <col min="15626" max="15626" width="8.88671875" style="610"/>
    <col min="15627" max="15627" width="12.88671875" style="610" bestFit="1" customWidth="1"/>
    <col min="15628" max="15871" width="8.88671875" style="610"/>
    <col min="15872" max="15872" width="3.6640625" style="610" bestFit="1" customWidth="1"/>
    <col min="15873" max="15873" width="8.33203125" style="610" customWidth="1"/>
    <col min="15874" max="15874" width="46.109375" style="610" customWidth="1"/>
    <col min="15875" max="15875" width="11" style="610" customWidth="1"/>
    <col min="15876" max="15876" width="12.5546875" style="610" customWidth="1"/>
    <col min="15877" max="15877" width="10.88671875" style="610" customWidth="1"/>
    <col min="15878" max="15878" width="16.109375" style="610" customWidth="1"/>
    <col min="15879" max="15879" width="0" style="610" hidden="1" customWidth="1"/>
    <col min="15880" max="15880" width="15.44140625" style="610" customWidth="1"/>
    <col min="15881" max="15881" width="12.88671875" style="610" bestFit="1" customWidth="1"/>
    <col min="15882" max="15882" width="8.88671875" style="610"/>
    <col min="15883" max="15883" width="12.88671875" style="610" bestFit="1" customWidth="1"/>
    <col min="15884" max="16127" width="8.88671875" style="610"/>
    <col min="16128" max="16128" width="3.6640625" style="610" bestFit="1" customWidth="1"/>
    <col min="16129" max="16129" width="8.33203125" style="610" customWidth="1"/>
    <col min="16130" max="16130" width="46.109375" style="610" customWidth="1"/>
    <col min="16131" max="16131" width="11" style="610" customWidth="1"/>
    <col min="16132" max="16132" width="12.5546875" style="610" customWidth="1"/>
    <col min="16133" max="16133" width="10.88671875" style="610" customWidth="1"/>
    <col min="16134" max="16134" width="16.109375" style="610" customWidth="1"/>
    <col min="16135" max="16135" width="0" style="610" hidden="1" customWidth="1"/>
    <col min="16136" max="16136" width="15.44140625" style="610" customWidth="1"/>
    <col min="16137" max="16137" width="12.88671875" style="610" bestFit="1" customWidth="1"/>
    <col min="16138" max="16138" width="8.88671875" style="610"/>
    <col min="16139" max="16139" width="12.88671875" style="610" bestFit="1" customWidth="1"/>
    <col min="16140" max="16384" width="8.88671875" style="610"/>
  </cols>
  <sheetData>
    <row r="1" spans="1:20" s="107" customFormat="1" ht="65.25" customHeight="1" thickBot="1" x14ac:dyDescent="0.3">
      <c r="A1" s="581" t="s">
        <v>476</v>
      </c>
      <c r="B1" s="581"/>
      <c r="C1" s="582"/>
      <c r="D1" s="583" t="str">
        <f>'Bill No 4.1.1'!D1:G1</f>
        <v>BILL 4.1  - KEGALLE DISTRICT - LHS ARANAYAKA - HULANKAPOLLA ROAD - LOCATION 01</v>
      </c>
      <c r="E1" s="583"/>
      <c r="F1" s="583"/>
      <c r="G1" s="584"/>
    </row>
    <row r="2" spans="1:20" s="617" customFormat="1" ht="15" customHeight="1" x14ac:dyDescent="0.25">
      <c r="A2" s="585" t="s">
        <v>17</v>
      </c>
      <c r="B2" s="586" t="s">
        <v>18</v>
      </c>
      <c r="C2" s="113" t="s">
        <v>4</v>
      </c>
      <c r="D2" s="113" t="s">
        <v>19</v>
      </c>
      <c r="E2" s="615" t="s">
        <v>20</v>
      </c>
      <c r="F2" s="587" t="s">
        <v>21</v>
      </c>
      <c r="G2" s="616" t="s">
        <v>22</v>
      </c>
    </row>
    <row r="3" spans="1:20" s="617" customFormat="1" ht="15" customHeight="1" x14ac:dyDescent="0.25">
      <c r="A3" s="589"/>
      <c r="B3" s="113"/>
      <c r="C3" s="110"/>
      <c r="D3" s="110"/>
      <c r="E3" s="618"/>
      <c r="F3" s="111"/>
      <c r="G3" s="590"/>
      <c r="I3" s="107"/>
    </row>
    <row r="4" spans="1:20" s="617" customFormat="1" ht="22.8" customHeight="1" x14ac:dyDescent="0.25">
      <c r="A4" s="591" t="s">
        <v>477</v>
      </c>
      <c r="B4" s="592"/>
      <c r="C4" s="593" t="s">
        <v>157</v>
      </c>
      <c r="D4" s="592"/>
      <c r="E4" s="592"/>
      <c r="F4" s="619"/>
      <c r="G4" s="620"/>
      <c r="H4" s="621"/>
      <c r="I4" s="107"/>
    </row>
    <row r="5" spans="1:20" s="624" customFormat="1" ht="33" customHeight="1" x14ac:dyDescent="0.25">
      <c r="A5" s="622" t="s">
        <v>478</v>
      </c>
      <c r="B5" s="116" t="s">
        <v>333</v>
      </c>
      <c r="C5" s="176" t="s">
        <v>160</v>
      </c>
      <c r="D5" s="151" t="s">
        <v>479</v>
      </c>
      <c r="E5" s="463">
        <v>500</v>
      </c>
      <c r="F5" s="373">
        <f>'Bill No 3.2'!F5</f>
        <v>0</v>
      </c>
      <c r="G5" s="623">
        <f>F5*E5</f>
        <v>0</v>
      </c>
      <c r="I5" s="624">
        <v>490</v>
      </c>
      <c r="J5" s="624">
        <f>15*11*1.1</f>
        <v>181.50000000000003</v>
      </c>
    </row>
    <row r="6" spans="1:20" s="625" customFormat="1" ht="31.2" customHeight="1" x14ac:dyDescent="0.25">
      <c r="A6" s="622" t="s">
        <v>480</v>
      </c>
      <c r="B6" s="151" t="s">
        <v>162</v>
      </c>
      <c r="C6" s="176" t="s">
        <v>163</v>
      </c>
      <c r="D6" s="151" t="s">
        <v>150</v>
      </c>
      <c r="E6" s="151">
        <v>10</v>
      </c>
      <c r="F6" s="373">
        <f>'Bill No 3.2'!F6</f>
        <v>0</v>
      </c>
      <c r="G6" s="623">
        <f t="shared" ref="G6:G8" si="0">F6*E6</f>
        <v>0</v>
      </c>
    </row>
    <row r="7" spans="1:20" s="625" customFormat="1" ht="27.6" customHeight="1" x14ac:dyDescent="0.25">
      <c r="A7" s="622" t="s">
        <v>481</v>
      </c>
      <c r="B7" s="151" t="s">
        <v>165</v>
      </c>
      <c r="C7" s="176" t="s">
        <v>336</v>
      </c>
      <c r="D7" s="151" t="s">
        <v>150</v>
      </c>
      <c r="E7" s="151">
        <v>10</v>
      </c>
      <c r="F7" s="373">
        <f>'Bill No 3.2'!F7</f>
        <v>0</v>
      </c>
      <c r="G7" s="623">
        <f t="shared" si="0"/>
        <v>0</v>
      </c>
    </row>
    <row r="8" spans="1:20" s="625" customFormat="1" ht="15.6" customHeight="1" x14ac:dyDescent="0.25">
      <c r="A8" s="622" t="s">
        <v>482</v>
      </c>
      <c r="B8" s="151" t="s">
        <v>168</v>
      </c>
      <c r="C8" s="344" t="s">
        <v>169</v>
      </c>
      <c r="D8" s="151" t="s">
        <v>150</v>
      </c>
      <c r="E8" s="151">
        <v>500</v>
      </c>
      <c r="F8" s="373">
        <f>'Bill No 3.2'!F8</f>
        <v>0</v>
      </c>
      <c r="G8" s="623">
        <f t="shared" si="0"/>
        <v>0</v>
      </c>
    </row>
    <row r="9" spans="1:20" s="107" customFormat="1" ht="22.2" customHeight="1" x14ac:dyDescent="0.25">
      <c r="A9" s="626" t="s">
        <v>483</v>
      </c>
      <c r="B9" s="116"/>
      <c r="C9" s="627" t="s">
        <v>172</v>
      </c>
      <c r="D9" s="116"/>
      <c r="E9" s="146"/>
      <c r="F9" s="118"/>
      <c r="G9" s="628"/>
    </row>
    <row r="10" spans="1:20" s="624" customFormat="1" ht="31.8" customHeight="1" x14ac:dyDescent="0.25">
      <c r="A10" s="622" t="s">
        <v>484</v>
      </c>
      <c r="B10" s="151" t="s">
        <v>174</v>
      </c>
      <c r="C10" s="344" t="s">
        <v>485</v>
      </c>
      <c r="D10" s="151" t="s">
        <v>150</v>
      </c>
      <c r="E10" s="463">
        <v>35</v>
      </c>
      <c r="F10" s="263">
        <f>'Bill No 3.2'!F10</f>
        <v>0</v>
      </c>
      <c r="G10" s="623">
        <f t="shared" ref="G10:G15" si="1">F10*E10</f>
        <v>0</v>
      </c>
      <c r="I10" s="629">
        <f>$E$10</f>
        <v>35</v>
      </c>
      <c r="J10" s="624">
        <f>(19*0.65*0.6+0.8*29*0.75+29*0.5*0.45)*1.1</f>
        <v>34.468500000000006</v>
      </c>
    </row>
    <row r="11" spans="1:20" s="624" customFormat="1" ht="28.2" customHeight="1" x14ac:dyDescent="0.25">
      <c r="A11" s="622" t="s">
        <v>486</v>
      </c>
      <c r="B11" s="151" t="s">
        <v>174</v>
      </c>
      <c r="C11" s="344" t="s">
        <v>487</v>
      </c>
      <c r="D11" s="151" t="s">
        <v>150</v>
      </c>
      <c r="E11" s="463">
        <v>880</v>
      </c>
      <c r="F11" s="263">
        <f>'Bill No 3.2'!F11</f>
        <v>0</v>
      </c>
      <c r="G11" s="623">
        <f t="shared" si="1"/>
        <v>0</v>
      </c>
      <c r="I11" s="630">
        <f>$E$11</f>
        <v>880</v>
      </c>
      <c r="J11" s="624">
        <f>E10+E11-E14</f>
        <v>760</v>
      </c>
      <c r="K11" s="624">
        <f>20*5*8*1.1</f>
        <v>880.00000000000011</v>
      </c>
    </row>
    <row r="12" spans="1:20" s="509" customFormat="1" ht="32.4" customHeight="1" x14ac:dyDescent="0.25">
      <c r="A12" s="622" t="s">
        <v>488</v>
      </c>
      <c r="B12" s="151" t="s">
        <v>182</v>
      </c>
      <c r="C12" s="176" t="s">
        <v>163</v>
      </c>
      <c r="D12" s="151" t="s">
        <v>150</v>
      </c>
      <c r="E12" s="463">
        <v>10</v>
      </c>
      <c r="F12" s="263">
        <f>F6</f>
        <v>0</v>
      </c>
      <c r="G12" s="623">
        <f t="shared" si="1"/>
        <v>0</v>
      </c>
      <c r="I12" s="631"/>
      <c r="J12" s="632"/>
      <c r="K12" s="633"/>
      <c r="L12" s="633"/>
      <c r="M12" s="633"/>
      <c r="N12" s="634"/>
      <c r="O12" s="632"/>
      <c r="P12" s="632"/>
      <c r="Q12" s="632"/>
      <c r="R12" s="632"/>
      <c r="S12" s="632"/>
      <c r="T12" s="632"/>
    </row>
    <row r="13" spans="1:20" s="509" customFormat="1" ht="29.4" customHeight="1" x14ac:dyDescent="0.25">
      <c r="A13" s="622" t="s">
        <v>489</v>
      </c>
      <c r="B13" s="151" t="s">
        <v>185</v>
      </c>
      <c r="C13" s="176" t="s">
        <v>336</v>
      </c>
      <c r="D13" s="151" t="s">
        <v>150</v>
      </c>
      <c r="E13" s="463">
        <v>10</v>
      </c>
      <c r="F13" s="263">
        <f>F7</f>
        <v>0</v>
      </c>
      <c r="G13" s="623">
        <f t="shared" si="1"/>
        <v>0</v>
      </c>
      <c r="I13" s="631"/>
      <c r="J13" s="632"/>
      <c r="K13" s="633"/>
      <c r="L13" s="633"/>
      <c r="M13" s="633"/>
      <c r="N13" s="634"/>
      <c r="O13" s="632"/>
      <c r="P13" s="632"/>
      <c r="Q13" s="632"/>
      <c r="R13" s="632"/>
      <c r="S13" s="632"/>
      <c r="T13" s="632"/>
    </row>
    <row r="14" spans="1:20" s="509" customFormat="1" ht="25.2" customHeight="1" x14ac:dyDescent="0.25">
      <c r="A14" s="622" t="s">
        <v>490</v>
      </c>
      <c r="B14" s="151" t="s">
        <v>179</v>
      </c>
      <c r="C14" s="635" t="s">
        <v>491</v>
      </c>
      <c r="D14" s="151" t="s">
        <v>150</v>
      </c>
      <c r="E14" s="463">
        <v>155</v>
      </c>
      <c r="F14" s="263">
        <f>'Bill No 3.2'!F12</f>
        <v>0</v>
      </c>
      <c r="G14" s="623">
        <f t="shared" si="1"/>
        <v>0</v>
      </c>
      <c r="I14" s="631">
        <f>[5]Ath!J5*60%</f>
        <v>154.1925</v>
      </c>
      <c r="J14" s="632">
        <f>7*20*1.1</f>
        <v>154</v>
      </c>
      <c r="K14" s="633"/>
      <c r="L14" s="633">
        <f>+I11-I14</f>
        <v>725.8075</v>
      </c>
      <c r="M14" s="633"/>
      <c r="N14" s="634"/>
      <c r="O14" s="632"/>
      <c r="P14" s="632"/>
      <c r="Q14" s="632"/>
      <c r="R14" s="632"/>
      <c r="S14" s="632"/>
      <c r="T14" s="632"/>
    </row>
    <row r="15" spans="1:20" s="509" customFormat="1" ht="25.2" customHeight="1" x14ac:dyDescent="0.25">
      <c r="A15" s="622" t="s">
        <v>492</v>
      </c>
      <c r="B15" s="151" t="s">
        <v>188</v>
      </c>
      <c r="C15" s="635" t="s">
        <v>493</v>
      </c>
      <c r="D15" s="151" t="s">
        <v>150</v>
      </c>
      <c r="E15" s="463">
        <f>E11-E14</f>
        <v>725</v>
      </c>
      <c r="F15" s="263">
        <f>F8</f>
        <v>0</v>
      </c>
      <c r="G15" s="623">
        <f t="shared" si="1"/>
        <v>0</v>
      </c>
      <c r="I15" s="631">
        <f>[5]Ath!J5*40%</f>
        <v>102.79500000000002</v>
      </c>
      <c r="J15" s="632">
        <f>E11-E14</f>
        <v>725</v>
      </c>
      <c r="K15" s="633"/>
      <c r="L15" s="633"/>
      <c r="M15" s="633"/>
      <c r="N15" s="634"/>
      <c r="O15" s="632"/>
      <c r="P15" s="632"/>
      <c r="Q15" s="632"/>
      <c r="R15" s="632"/>
      <c r="S15" s="632"/>
      <c r="T15" s="632"/>
    </row>
    <row r="16" spans="1:20" s="181" customFormat="1" ht="28.8" customHeight="1" thickBot="1" x14ac:dyDescent="0.3">
      <c r="A16" s="602"/>
      <c r="B16" s="603" t="s">
        <v>494</v>
      </c>
      <c r="C16" s="604"/>
      <c r="D16" s="604"/>
      <c r="E16" s="604"/>
      <c r="F16" s="605"/>
      <c r="G16" s="606">
        <f>ROUND(SUM(G4:G15),2)</f>
        <v>0</v>
      </c>
      <c r="H16" s="636"/>
    </row>
    <row r="17" spans="1:7" ht="13.2" x14ac:dyDescent="0.25">
      <c r="A17" s="608"/>
      <c r="B17" s="608"/>
      <c r="C17" s="120"/>
      <c r="D17" s="608"/>
      <c r="E17" s="637"/>
      <c r="F17" s="609"/>
      <c r="G17" s="609"/>
    </row>
    <row r="18" spans="1:7" ht="13.2" x14ac:dyDescent="0.25">
      <c r="A18" s="611"/>
      <c r="B18" s="608"/>
      <c r="C18" s="120"/>
      <c r="D18" s="608"/>
      <c r="E18" s="637"/>
      <c r="F18" s="609"/>
      <c r="G18" s="609"/>
    </row>
    <row r="19" spans="1:7" ht="13.2" x14ac:dyDescent="0.25">
      <c r="A19" s="608"/>
      <c r="B19" s="608"/>
      <c r="C19" s="120"/>
      <c r="D19" s="608"/>
      <c r="E19" s="637"/>
      <c r="F19" s="609"/>
      <c r="G19" s="609"/>
    </row>
    <row r="20" spans="1:7" x14ac:dyDescent="0.25">
      <c r="A20" s="183"/>
      <c r="B20" s="608"/>
      <c r="C20" s="120"/>
      <c r="D20" s="608"/>
      <c r="E20" s="637"/>
      <c r="F20" s="609"/>
      <c r="G20" s="609"/>
    </row>
    <row r="21" spans="1:7" x14ac:dyDescent="0.25">
      <c r="A21" s="612"/>
      <c r="B21" s="608"/>
      <c r="C21" s="120"/>
      <c r="D21" s="608"/>
      <c r="E21" s="637"/>
      <c r="F21" s="609"/>
      <c r="G21" s="609">
        <v>2387250</v>
      </c>
    </row>
    <row r="22" spans="1:7" x14ac:dyDescent="0.25">
      <c r="A22" s="183"/>
      <c r="B22" s="608"/>
      <c r="C22" s="120"/>
      <c r="D22" s="608"/>
      <c r="E22" s="637"/>
      <c r="F22" s="609"/>
      <c r="G22" s="609"/>
    </row>
    <row r="23" spans="1:7" x14ac:dyDescent="0.25">
      <c r="B23" s="608"/>
      <c r="C23" s="120"/>
      <c r="D23" s="608"/>
      <c r="E23" s="637"/>
      <c r="F23" s="609"/>
      <c r="G23" s="609"/>
    </row>
    <row r="24" spans="1:7" x14ac:dyDescent="0.25">
      <c r="B24" s="608"/>
      <c r="C24" s="120"/>
      <c r="D24" s="608"/>
      <c r="E24" s="637"/>
      <c r="F24" s="609"/>
      <c r="G24" s="609"/>
    </row>
    <row r="25" spans="1:7" x14ac:dyDescent="0.25">
      <c r="B25" s="608"/>
      <c r="C25" s="120"/>
      <c r="D25" s="608"/>
      <c r="E25" s="637"/>
      <c r="F25" s="609"/>
      <c r="G25" s="609"/>
    </row>
    <row r="26" spans="1:7" x14ac:dyDescent="0.25">
      <c r="B26" s="608"/>
      <c r="C26" s="120"/>
      <c r="D26" s="608"/>
      <c r="E26" s="637"/>
      <c r="F26" s="609"/>
      <c r="G26" s="609"/>
    </row>
    <row r="27" spans="1:7" x14ac:dyDescent="0.25">
      <c r="B27" s="608"/>
      <c r="C27" s="120"/>
      <c r="D27" s="608"/>
      <c r="E27" s="637"/>
      <c r="F27" s="609"/>
      <c r="G27" s="609"/>
    </row>
    <row r="28" spans="1:7" x14ac:dyDescent="0.25">
      <c r="B28" s="608"/>
      <c r="C28" s="120"/>
      <c r="D28" s="608"/>
      <c r="E28" s="637"/>
      <c r="F28" s="609"/>
      <c r="G28" s="609"/>
    </row>
    <row r="29" spans="1:7" x14ac:dyDescent="0.25">
      <c r="B29" s="608"/>
      <c r="C29" s="120"/>
      <c r="D29" s="608"/>
      <c r="E29" s="637"/>
      <c r="F29" s="609"/>
      <c r="G29" s="609"/>
    </row>
    <row r="30" spans="1:7" x14ac:dyDescent="0.25">
      <c r="B30" s="608"/>
      <c r="C30" s="120"/>
      <c r="D30" s="608"/>
      <c r="E30" s="637"/>
      <c r="F30" s="609"/>
      <c r="G30" s="609"/>
    </row>
    <row r="31" spans="1:7" x14ac:dyDescent="0.25">
      <c r="B31" s="608"/>
      <c r="C31" s="120"/>
      <c r="D31" s="608"/>
      <c r="E31" s="637"/>
      <c r="F31" s="609"/>
      <c r="G31" s="609"/>
    </row>
    <row r="32" spans="1:7" x14ac:dyDescent="0.25">
      <c r="B32" s="608"/>
      <c r="C32" s="120"/>
      <c r="D32" s="608"/>
      <c r="E32" s="637"/>
      <c r="F32" s="609"/>
      <c r="G32" s="609"/>
    </row>
    <row r="33" spans="2:7" x14ac:dyDescent="0.25">
      <c r="B33" s="608"/>
      <c r="C33" s="120"/>
      <c r="D33" s="608"/>
      <c r="E33" s="637"/>
      <c r="F33" s="609"/>
      <c r="G33" s="609"/>
    </row>
  </sheetData>
  <mergeCells count="9">
    <mergeCell ref="B16:F16"/>
    <mergeCell ref="D1:G1"/>
    <mergeCell ref="A2:A3"/>
    <mergeCell ref="B2:B3"/>
    <mergeCell ref="C2:C3"/>
    <mergeCell ref="D2:D3"/>
    <mergeCell ref="E2:E3"/>
    <mergeCell ref="F2:F3"/>
    <mergeCell ref="G2:G3"/>
  </mergeCells>
  <pageMargins left="0.75" right="0.5" top="0.75" bottom="0.5" header="0" footer="0"/>
  <pageSetup paperSize="9" scale="81" fitToHeight="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D721A-9575-42F1-8CBF-1A72819C2110}">
  <sheetPr>
    <tabColor rgb="FF92D050"/>
    <pageSetUpPr fitToPage="1"/>
  </sheetPr>
  <dimension ref="A1:U25"/>
  <sheetViews>
    <sheetView view="pageBreakPreview" zoomScaleSheetLayoutView="100" workbookViewId="0">
      <pane ySplit="3" topLeftCell="A4" activePane="bottomLeft" state="frozen"/>
      <selection activeCell="G37" sqref="G37"/>
      <selection pane="bottomLeft" activeCell="G37" sqref="G37"/>
    </sheetView>
  </sheetViews>
  <sheetFormatPr defaultColWidth="8.88671875" defaultRowHeight="13.8" x14ac:dyDescent="0.25"/>
  <cols>
    <col min="1" max="1" width="8.6640625" style="185" customWidth="1"/>
    <col min="2" max="2" width="10.6640625" style="613" customWidth="1"/>
    <col min="3" max="3" width="50.6640625" style="610" customWidth="1"/>
    <col min="4" max="4" width="7.6640625" style="613" customWidth="1"/>
    <col min="5" max="5" width="8.6640625" style="654" customWidth="1"/>
    <col min="6" max="6" width="10.6640625" style="614" customWidth="1"/>
    <col min="7" max="7" width="16.6640625" style="614" customWidth="1"/>
    <col min="8" max="8" width="12.109375" style="610" hidden="1" customWidth="1"/>
    <col min="9" max="9" width="12.88671875" style="655" bestFit="1" customWidth="1"/>
    <col min="10" max="10" width="11.88671875" style="656" customWidth="1"/>
    <col min="11" max="11" width="8.88671875" style="610"/>
    <col min="12" max="12" width="9.109375" style="610" bestFit="1" customWidth="1"/>
    <col min="13" max="255" width="8.88671875" style="610"/>
    <col min="256" max="256" width="3.6640625" style="610" bestFit="1" customWidth="1"/>
    <col min="257" max="257" width="8.33203125" style="610" customWidth="1"/>
    <col min="258" max="258" width="46.109375" style="610" customWidth="1"/>
    <col min="259" max="259" width="11" style="610" customWidth="1"/>
    <col min="260" max="260" width="12.5546875" style="610" customWidth="1"/>
    <col min="261" max="261" width="10.88671875" style="610" customWidth="1"/>
    <col min="262" max="262" width="16.109375" style="610" customWidth="1"/>
    <col min="263" max="263" width="0" style="610" hidden="1" customWidth="1"/>
    <col min="264" max="264" width="15.44140625" style="610" customWidth="1"/>
    <col min="265" max="265" width="12.88671875" style="610" bestFit="1" customWidth="1"/>
    <col min="266" max="266" width="8.88671875" style="610"/>
    <col min="267" max="267" width="12.88671875" style="610" bestFit="1" customWidth="1"/>
    <col min="268" max="511" width="8.88671875" style="610"/>
    <col min="512" max="512" width="3.6640625" style="610" bestFit="1" customWidth="1"/>
    <col min="513" max="513" width="8.33203125" style="610" customWidth="1"/>
    <col min="514" max="514" width="46.109375" style="610" customWidth="1"/>
    <col min="515" max="515" width="11" style="610" customWidth="1"/>
    <col min="516" max="516" width="12.5546875" style="610" customWidth="1"/>
    <col min="517" max="517" width="10.88671875" style="610" customWidth="1"/>
    <col min="518" max="518" width="16.109375" style="610" customWidth="1"/>
    <col min="519" max="519" width="0" style="610" hidden="1" customWidth="1"/>
    <col min="520" max="520" width="15.44140625" style="610" customWidth="1"/>
    <col min="521" max="521" width="12.88671875" style="610" bestFit="1" customWidth="1"/>
    <col min="522" max="522" width="8.88671875" style="610"/>
    <col min="523" max="523" width="12.88671875" style="610" bestFit="1" customWidth="1"/>
    <col min="524" max="767" width="8.88671875" style="610"/>
    <col min="768" max="768" width="3.6640625" style="610" bestFit="1" customWidth="1"/>
    <col min="769" max="769" width="8.33203125" style="610" customWidth="1"/>
    <col min="770" max="770" width="46.109375" style="610" customWidth="1"/>
    <col min="771" max="771" width="11" style="610" customWidth="1"/>
    <col min="772" max="772" width="12.5546875" style="610" customWidth="1"/>
    <col min="773" max="773" width="10.88671875" style="610" customWidth="1"/>
    <col min="774" max="774" width="16.109375" style="610" customWidth="1"/>
    <col min="775" max="775" width="0" style="610" hidden="1" customWidth="1"/>
    <col min="776" max="776" width="15.44140625" style="610" customWidth="1"/>
    <col min="777" max="777" width="12.88671875" style="610" bestFit="1" customWidth="1"/>
    <col min="778" max="778" width="8.88671875" style="610"/>
    <col min="779" max="779" width="12.88671875" style="610" bestFit="1" customWidth="1"/>
    <col min="780" max="1023" width="8.88671875" style="610"/>
    <col min="1024" max="1024" width="3.6640625" style="610" bestFit="1" customWidth="1"/>
    <col min="1025" max="1025" width="8.33203125" style="610" customWidth="1"/>
    <col min="1026" max="1026" width="46.109375" style="610" customWidth="1"/>
    <col min="1027" max="1027" width="11" style="610" customWidth="1"/>
    <col min="1028" max="1028" width="12.5546875" style="610" customWidth="1"/>
    <col min="1029" max="1029" width="10.88671875" style="610" customWidth="1"/>
    <col min="1030" max="1030" width="16.109375" style="610" customWidth="1"/>
    <col min="1031" max="1031" width="0" style="610" hidden="1" customWidth="1"/>
    <col min="1032" max="1032" width="15.44140625" style="610" customWidth="1"/>
    <col min="1033" max="1033" width="12.88671875" style="610" bestFit="1" customWidth="1"/>
    <col min="1034" max="1034" width="8.88671875" style="610"/>
    <col min="1035" max="1035" width="12.88671875" style="610" bestFit="1" customWidth="1"/>
    <col min="1036" max="1279" width="8.88671875" style="610"/>
    <col min="1280" max="1280" width="3.6640625" style="610" bestFit="1" customWidth="1"/>
    <col min="1281" max="1281" width="8.33203125" style="610" customWidth="1"/>
    <col min="1282" max="1282" width="46.109375" style="610" customWidth="1"/>
    <col min="1283" max="1283" width="11" style="610" customWidth="1"/>
    <col min="1284" max="1284" width="12.5546875" style="610" customWidth="1"/>
    <col min="1285" max="1285" width="10.88671875" style="610" customWidth="1"/>
    <col min="1286" max="1286" width="16.109375" style="610" customWidth="1"/>
    <col min="1287" max="1287" width="0" style="610" hidden="1" customWidth="1"/>
    <col min="1288" max="1288" width="15.44140625" style="610" customWidth="1"/>
    <col min="1289" max="1289" width="12.88671875" style="610" bestFit="1" customWidth="1"/>
    <col min="1290" max="1290" width="8.88671875" style="610"/>
    <col min="1291" max="1291" width="12.88671875" style="610" bestFit="1" customWidth="1"/>
    <col min="1292" max="1535" width="8.88671875" style="610"/>
    <col min="1536" max="1536" width="3.6640625" style="610" bestFit="1" customWidth="1"/>
    <col min="1537" max="1537" width="8.33203125" style="610" customWidth="1"/>
    <col min="1538" max="1538" width="46.109375" style="610" customWidth="1"/>
    <col min="1539" max="1539" width="11" style="610" customWidth="1"/>
    <col min="1540" max="1540" width="12.5546875" style="610" customWidth="1"/>
    <col min="1541" max="1541" width="10.88671875" style="610" customWidth="1"/>
    <col min="1542" max="1542" width="16.109375" style="610" customWidth="1"/>
    <col min="1543" max="1543" width="0" style="610" hidden="1" customWidth="1"/>
    <col min="1544" max="1544" width="15.44140625" style="610" customWidth="1"/>
    <col min="1545" max="1545" width="12.88671875" style="610" bestFit="1" customWidth="1"/>
    <col min="1546" max="1546" width="8.88671875" style="610"/>
    <col min="1547" max="1547" width="12.88671875" style="610" bestFit="1" customWidth="1"/>
    <col min="1548" max="1791" width="8.88671875" style="610"/>
    <col min="1792" max="1792" width="3.6640625" style="610" bestFit="1" customWidth="1"/>
    <col min="1793" max="1793" width="8.33203125" style="610" customWidth="1"/>
    <col min="1794" max="1794" width="46.109375" style="610" customWidth="1"/>
    <col min="1795" max="1795" width="11" style="610" customWidth="1"/>
    <col min="1796" max="1796" width="12.5546875" style="610" customWidth="1"/>
    <col min="1797" max="1797" width="10.88671875" style="610" customWidth="1"/>
    <col min="1798" max="1798" width="16.109375" style="610" customWidth="1"/>
    <col min="1799" max="1799" width="0" style="610" hidden="1" customWidth="1"/>
    <col min="1800" max="1800" width="15.44140625" style="610" customWidth="1"/>
    <col min="1801" max="1801" width="12.88671875" style="610" bestFit="1" customWidth="1"/>
    <col min="1802" max="1802" width="8.88671875" style="610"/>
    <col min="1803" max="1803" width="12.88671875" style="610" bestFit="1" customWidth="1"/>
    <col min="1804" max="2047" width="8.88671875" style="610"/>
    <col min="2048" max="2048" width="3.6640625" style="610" bestFit="1" customWidth="1"/>
    <col min="2049" max="2049" width="8.33203125" style="610" customWidth="1"/>
    <col min="2050" max="2050" width="46.109375" style="610" customWidth="1"/>
    <col min="2051" max="2051" width="11" style="610" customWidth="1"/>
    <col min="2052" max="2052" width="12.5546875" style="610" customWidth="1"/>
    <col min="2053" max="2053" width="10.88671875" style="610" customWidth="1"/>
    <col min="2054" max="2054" width="16.109375" style="610" customWidth="1"/>
    <col min="2055" max="2055" width="0" style="610" hidden="1" customWidth="1"/>
    <col min="2056" max="2056" width="15.44140625" style="610" customWidth="1"/>
    <col min="2057" max="2057" width="12.88671875" style="610" bestFit="1" customWidth="1"/>
    <col min="2058" max="2058" width="8.88671875" style="610"/>
    <col min="2059" max="2059" width="12.88671875" style="610" bestFit="1" customWidth="1"/>
    <col min="2060" max="2303" width="8.88671875" style="610"/>
    <col min="2304" max="2304" width="3.6640625" style="610" bestFit="1" customWidth="1"/>
    <col min="2305" max="2305" width="8.33203125" style="610" customWidth="1"/>
    <col min="2306" max="2306" width="46.109375" style="610" customWidth="1"/>
    <col min="2307" max="2307" width="11" style="610" customWidth="1"/>
    <col min="2308" max="2308" width="12.5546875" style="610" customWidth="1"/>
    <col min="2309" max="2309" width="10.88671875" style="610" customWidth="1"/>
    <col min="2310" max="2310" width="16.109375" style="610" customWidth="1"/>
    <col min="2311" max="2311" width="0" style="610" hidden="1" customWidth="1"/>
    <col min="2312" max="2312" width="15.44140625" style="610" customWidth="1"/>
    <col min="2313" max="2313" width="12.88671875" style="610" bestFit="1" customWidth="1"/>
    <col min="2314" max="2314" width="8.88671875" style="610"/>
    <col min="2315" max="2315" width="12.88671875" style="610" bestFit="1" customWidth="1"/>
    <col min="2316" max="2559" width="8.88671875" style="610"/>
    <col min="2560" max="2560" width="3.6640625" style="610" bestFit="1" customWidth="1"/>
    <col min="2561" max="2561" width="8.33203125" style="610" customWidth="1"/>
    <col min="2562" max="2562" width="46.109375" style="610" customWidth="1"/>
    <col min="2563" max="2563" width="11" style="610" customWidth="1"/>
    <col min="2564" max="2564" width="12.5546875" style="610" customWidth="1"/>
    <col min="2565" max="2565" width="10.88671875" style="610" customWidth="1"/>
    <col min="2566" max="2566" width="16.109375" style="610" customWidth="1"/>
    <col min="2567" max="2567" width="0" style="610" hidden="1" customWidth="1"/>
    <col min="2568" max="2568" width="15.44140625" style="610" customWidth="1"/>
    <col min="2569" max="2569" width="12.88671875" style="610" bestFit="1" customWidth="1"/>
    <col min="2570" max="2570" width="8.88671875" style="610"/>
    <col min="2571" max="2571" width="12.88671875" style="610" bestFit="1" customWidth="1"/>
    <col min="2572" max="2815" width="8.88671875" style="610"/>
    <col min="2816" max="2816" width="3.6640625" style="610" bestFit="1" customWidth="1"/>
    <col min="2817" max="2817" width="8.33203125" style="610" customWidth="1"/>
    <col min="2818" max="2818" width="46.109375" style="610" customWidth="1"/>
    <col min="2819" max="2819" width="11" style="610" customWidth="1"/>
    <col min="2820" max="2820" width="12.5546875" style="610" customWidth="1"/>
    <col min="2821" max="2821" width="10.88671875" style="610" customWidth="1"/>
    <col min="2822" max="2822" width="16.109375" style="610" customWidth="1"/>
    <col min="2823" max="2823" width="0" style="610" hidden="1" customWidth="1"/>
    <col min="2824" max="2824" width="15.44140625" style="610" customWidth="1"/>
    <col min="2825" max="2825" width="12.88671875" style="610" bestFit="1" customWidth="1"/>
    <col min="2826" max="2826" width="8.88671875" style="610"/>
    <col min="2827" max="2827" width="12.88671875" style="610" bestFit="1" customWidth="1"/>
    <col min="2828" max="3071" width="8.88671875" style="610"/>
    <col min="3072" max="3072" width="3.6640625" style="610" bestFit="1" customWidth="1"/>
    <col min="3073" max="3073" width="8.33203125" style="610" customWidth="1"/>
    <col min="3074" max="3074" width="46.109375" style="610" customWidth="1"/>
    <col min="3075" max="3075" width="11" style="610" customWidth="1"/>
    <col min="3076" max="3076" width="12.5546875" style="610" customWidth="1"/>
    <col min="3077" max="3077" width="10.88671875" style="610" customWidth="1"/>
    <col min="3078" max="3078" width="16.109375" style="610" customWidth="1"/>
    <col min="3079" max="3079" width="0" style="610" hidden="1" customWidth="1"/>
    <col min="3080" max="3080" width="15.44140625" style="610" customWidth="1"/>
    <col min="3081" max="3081" width="12.88671875" style="610" bestFit="1" customWidth="1"/>
    <col min="3082" max="3082" width="8.88671875" style="610"/>
    <col min="3083" max="3083" width="12.88671875" style="610" bestFit="1" customWidth="1"/>
    <col min="3084" max="3327" width="8.88671875" style="610"/>
    <col min="3328" max="3328" width="3.6640625" style="610" bestFit="1" customWidth="1"/>
    <col min="3329" max="3329" width="8.33203125" style="610" customWidth="1"/>
    <col min="3330" max="3330" width="46.109375" style="610" customWidth="1"/>
    <col min="3331" max="3331" width="11" style="610" customWidth="1"/>
    <col min="3332" max="3332" width="12.5546875" style="610" customWidth="1"/>
    <col min="3333" max="3333" width="10.88671875" style="610" customWidth="1"/>
    <col min="3334" max="3334" width="16.109375" style="610" customWidth="1"/>
    <col min="3335" max="3335" width="0" style="610" hidden="1" customWidth="1"/>
    <col min="3336" max="3336" width="15.44140625" style="610" customWidth="1"/>
    <col min="3337" max="3337" width="12.88671875" style="610" bestFit="1" customWidth="1"/>
    <col min="3338" max="3338" width="8.88671875" style="610"/>
    <col min="3339" max="3339" width="12.88671875" style="610" bestFit="1" customWidth="1"/>
    <col min="3340" max="3583" width="8.88671875" style="610"/>
    <col min="3584" max="3584" width="3.6640625" style="610" bestFit="1" customWidth="1"/>
    <col min="3585" max="3585" width="8.33203125" style="610" customWidth="1"/>
    <col min="3586" max="3586" width="46.109375" style="610" customWidth="1"/>
    <col min="3587" max="3587" width="11" style="610" customWidth="1"/>
    <col min="3588" max="3588" width="12.5546875" style="610" customWidth="1"/>
    <col min="3589" max="3589" width="10.88671875" style="610" customWidth="1"/>
    <col min="3590" max="3590" width="16.109375" style="610" customWidth="1"/>
    <col min="3591" max="3591" width="0" style="610" hidden="1" customWidth="1"/>
    <col min="3592" max="3592" width="15.44140625" style="610" customWidth="1"/>
    <col min="3593" max="3593" width="12.88671875" style="610" bestFit="1" customWidth="1"/>
    <col min="3594" max="3594" width="8.88671875" style="610"/>
    <col min="3595" max="3595" width="12.88671875" style="610" bestFit="1" customWidth="1"/>
    <col min="3596" max="3839" width="8.88671875" style="610"/>
    <col min="3840" max="3840" width="3.6640625" style="610" bestFit="1" customWidth="1"/>
    <col min="3841" max="3841" width="8.33203125" style="610" customWidth="1"/>
    <col min="3842" max="3842" width="46.109375" style="610" customWidth="1"/>
    <col min="3843" max="3843" width="11" style="610" customWidth="1"/>
    <col min="3844" max="3844" width="12.5546875" style="610" customWidth="1"/>
    <col min="3845" max="3845" width="10.88671875" style="610" customWidth="1"/>
    <col min="3846" max="3846" width="16.109375" style="610" customWidth="1"/>
    <col min="3847" max="3847" width="0" style="610" hidden="1" customWidth="1"/>
    <col min="3848" max="3848" width="15.44140625" style="610" customWidth="1"/>
    <col min="3849" max="3849" width="12.88671875" style="610" bestFit="1" customWidth="1"/>
    <col min="3850" max="3850" width="8.88671875" style="610"/>
    <col min="3851" max="3851" width="12.88671875" style="610" bestFit="1" customWidth="1"/>
    <col min="3852" max="4095" width="8.88671875" style="610"/>
    <col min="4096" max="4096" width="3.6640625" style="610" bestFit="1" customWidth="1"/>
    <col min="4097" max="4097" width="8.33203125" style="610" customWidth="1"/>
    <col min="4098" max="4098" width="46.109375" style="610" customWidth="1"/>
    <col min="4099" max="4099" width="11" style="610" customWidth="1"/>
    <col min="4100" max="4100" width="12.5546875" style="610" customWidth="1"/>
    <col min="4101" max="4101" width="10.88671875" style="610" customWidth="1"/>
    <col min="4102" max="4102" width="16.109375" style="610" customWidth="1"/>
    <col min="4103" max="4103" width="0" style="610" hidden="1" customWidth="1"/>
    <col min="4104" max="4104" width="15.44140625" style="610" customWidth="1"/>
    <col min="4105" max="4105" width="12.88671875" style="610" bestFit="1" customWidth="1"/>
    <col min="4106" max="4106" width="8.88671875" style="610"/>
    <col min="4107" max="4107" width="12.88671875" style="610" bestFit="1" customWidth="1"/>
    <col min="4108" max="4351" width="8.88671875" style="610"/>
    <col min="4352" max="4352" width="3.6640625" style="610" bestFit="1" customWidth="1"/>
    <col min="4353" max="4353" width="8.33203125" style="610" customWidth="1"/>
    <col min="4354" max="4354" width="46.109375" style="610" customWidth="1"/>
    <col min="4355" max="4355" width="11" style="610" customWidth="1"/>
    <col min="4356" max="4356" width="12.5546875" style="610" customWidth="1"/>
    <col min="4357" max="4357" width="10.88671875" style="610" customWidth="1"/>
    <col min="4358" max="4358" width="16.109375" style="610" customWidth="1"/>
    <col min="4359" max="4359" width="0" style="610" hidden="1" customWidth="1"/>
    <col min="4360" max="4360" width="15.44140625" style="610" customWidth="1"/>
    <col min="4361" max="4361" width="12.88671875" style="610" bestFit="1" customWidth="1"/>
    <col min="4362" max="4362" width="8.88671875" style="610"/>
    <col min="4363" max="4363" width="12.88671875" style="610" bestFit="1" customWidth="1"/>
    <col min="4364" max="4607" width="8.88671875" style="610"/>
    <col min="4608" max="4608" width="3.6640625" style="610" bestFit="1" customWidth="1"/>
    <col min="4609" max="4609" width="8.33203125" style="610" customWidth="1"/>
    <col min="4610" max="4610" width="46.109375" style="610" customWidth="1"/>
    <col min="4611" max="4611" width="11" style="610" customWidth="1"/>
    <col min="4612" max="4612" width="12.5546875" style="610" customWidth="1"/>
    <col min="4613" max="4613" width="10.88671875" style="610" customWidth="1"/>
    <col min="4614" max="4614" width="16.109375" style="610" customWidth="1"/>
    <col min="4615" max="4615" width="0" style="610" hidden="1" customWidth="1"/>
    <col min="4616" max="4616" width="15.44140625" style="610" customWidth="1"/>
    <col min="4617" max="4617" width="12.88671875" style="610" bestFit="1" customWidth="1"/>
    <col min="4618" max="4618" width="8.88671875" style="610"/>
    <col min="4619" max="4619" width="12.88671875" style="610" bestFit="1" customWidth="1"/>
    <col min="4620" max="4863" width="8.88671875" style="610"/>
    <col min="4864" max="4864" width="3.6640625" style="610" bestFit="1" customWidth="1"/>
    <col min="4865" max="4865" width="8.33203125" style="610" customWidth="1"/>
    <col min="4866" max="4866" width="46.109375" style="610" customWidth="1"/>
    <col min="4867" max="4867" width="11" style="610" customWidth="1"/>
    <col min="4868" max="4868" width="12.5546875" style="610" customWidth="1"/>
    <col min="4869" max="4869" width="10.88671875" style="610" customWidth="1"/>
    <col min="4870" max="4870" width="16.109375" style="610" customWidth="1"/>
    <col min="4871" max="4871" width="0" style="610" hidden="1" customWidth="1"/>
    <col min="4872" max="4872" width="15.44140625" style="610" customWidth="1"/>
    <col min="4873" max="4873" width="12.88671875" style="610" bestFit="1" customWidth="1"/>
    <col min="4874" max="4874" width="8.88671875" style="610"/>
    <col min="4875" max="4875" width="12.88671875" style="610" bestFit="1" customWidth="1"/>
    <col min="4876" max="5119" width="8.88671875" style="610"/>
    <col min="5120" max="5120" width="3.6640625" style="610" bestFit="1" customWidth="1"/>
    <col min="5121" max="5121" width="8.33203125" style="610" customWidth="1"/>
    <col min="5122" max="5122" width="46.109375" style="610" customWidth="1"/>
    <col min="5123" max="5123" width="11" style="610" customWidth="1"/>
    <col min="5124" max="5124" width="12.5546875" style="610" customWidth="1"/>
    <col min="5125" max="5125" width="10.88671875" style="610" customWidth="1"/>
    <col min="5126" max="5126" width="16.109375" style="610" customWidth="1"/>
    <col min="5127" max="5127" width="0" style="610" hidden="1" customWidth="1"/>
    <col min="5128" max="5128" width="15.44140625" style="610" customWidth="1"/>
    <col min="5129" max="5129" width="12.88671875" style="610" bestFit="1" customWidth="1"/>
    <col min="5130" max="5130" width="8.88671875" style="610"/>
    <col min="5131" max="5131" width="12.88671875" style="610" bestFit="1" customWidth="1"/>
    <col min="5132" max="5375" width="8.88671875" style="610"/>
    <col min="5376" max="5376" width="3.6640625" style="610" bestFit="1" customWidth="1"/>
    <col min="5377" max="5377" width="8.33203125" style="610" customWidth="1"/>
    <col min="5378" max="5378" width="46.109375" style="610" customWidth="1"/>
    <col min="5379" max="5379" width="11" style="610" customWidth="1"/>
    <col min="5380" max="5380" width="12.5546875" style="610" customWidth="1"/>
    <col min="5381" max="5381" width="10.88671875" style="610" customWidth="1"/>
    <col min="5382" max="5382" width="16.109375" style="610" customWidth="1"/>
    <col min="5383" max="5383" width="0" style="610" hidden="1" customWidth="1"/>
    <col min="5384" max="5384" width="15.44140625" style="610" customWidth="1"/>
    <col min="5385" max="5385" width="12.88671875" style="610" bestFit="1" customWidth="1"/>
    <col min="5386" max="5386" width="8.88671875" style="610"/>
    <col min="5387" max="5387" width="12.88671875" style="610" bestFit="1" customWidth="1"/>
    <col min="5388" max="5631" width="8.88671875" style="610"/>
    <col min="5632" max="5632" width="3.6640625" style="610" bestFit="1" customWidth="1"/>
    <col min="5633" max="5633" width="8.33203125" style="610" customWidth="1"/>
    <col min="5634" max="5634" width="46.109375" style="610" customWidth="1"/>
    <col min="5635" max="5635" width="11" style="610" customWidth="1"/>
    <col min="5636" max="5636" width="12.5546875" style="610" customWidth="1"/>
    <col min="5637" max="5637" width="10.88671875" style="610" customWidth="1"/>
    <col min="5638" max="5638" width="16.109375" style="610" customWidth="1"/>
    <col min="5639" max="5639" width="0" style="610" hidden="1" customWidth="1"/>
    <col min="5640" max="5640" width="15.44140625" style="610" customWidth="1"/>
    <col min="5641" max="5641" width="12.88671875" style="610" bestFit="1" customWidth="1"/>
    <col min="5642" max="5642" width="8.88671875" style="610"/>
    <col min="5643" max="5643" width="12.88671875" style="610" bestFit="1" customWidth="1"/>
    <col min="5644" max="5887" width="8.88671875" style="610"/>
    <col min="5888" max="5888" width="3.6640625" style="610" bestFit="1" customWidth="1"/>
    <col min="5889" max="5889" width="8.33203125" style="610" customWidth="1"/>
    <col min="5890" max="5890" width="46.109375" style="610" customWidth="1"/>
    <col min="5891" max="5891" width="11" style="610" customWidth="1"/>
    <col min="5892" max="5892" width="12.5546875" style="610" customWidth="1"/>
    <col min="5893" max="5893" width="10.88671875" style="610" customWidth="1"/>
    <col min="5894" max="5894" width="16.109375" style="610" customWidth="1"/>
    <col min="5895" max="5895" width="0" style="610" hidden="1" customWidth="1"/>
    <col min="5896" max="5896" width="15.44140625" style="610" customWidth="1"/>
    <col min="5897" max="5897" width="12.88671875" style="610" bestFit="1" customWidth="1"/>
    <col min="5898" max="5898" width="8.88671875" style="610"/>
    <col min="5899" max="5899" width="12.88671875" style="610" bestFit="1" customWidth="1"/>
    <col min="5900" max="6143" width="8.88671875" style="610"/>
    <col min="6144" max="6144" width="3.6640625" style="610" bestFit="1" customWidth="1"/>
    <col min="6145" max="6145" width="8.33203125" style="610" customWidth="1"/>
    <col min="6146" max="6146" width="46.109375" style="610" customWidth="1"/>
    <col min="6147" max="6147" width="11" style="610" customWidth="1"/>
    <col min="6148" max="6148" width="12.5546875" style="610" customWidth="1"/>
    <col min="6149" max="6149" width="10.88671875" style="610" customWidth="1"/>
    <col min="6150" max="6150" width="16.109375" style="610" customWidth="1"/>
    <col min="6151" max="6151" width="0" style="610" hidden="1" customWidth="1"/>
    <col min="6152" max="6152" width="15.44140625" style="610" customWidth="1"/>
    <col min="6153" max="6153" width="12.88671875" style="610" bestFit="1" customWidth="1"/>
    <col min="6154" max="6154" width="8.88671875" style="610"/>
    <col min="6155" max="6155" width="12.88671875" style="610" bestFit="1" customWidth="1"/>
    <col min="6156" max="6399" width="8.88671875" style="610"/>
    <col min="6400" max="6400" width="3.6640625" style="610" bestFit="1" customWidth="1"/>
    <col min="6401" max="6401" width="8.33203125" style="610" customWidth="1"/>
    <col min="6402" max="6402" width="46.109375" style="610" customWidth="1"/>
    <col min="6403" max="6403" width="11" style="610" customWidth="1"/>
    <col min="6404" max="6404" width="12.5546875" style="610" customWidth="1"/>
    <col min="6405" max="6405" width="10.88671875" style="610" customWidth="1"/>
    <col min="6406" max="6406" width="16.109375" style="610" customWidth="1"/>
    <col min="6407" max="6407" width="0" style="610" hidden="1" customWidth="1"/>
    <col min="6408" max="6408" width="15.44140625" style="610" customWidth="1"/>
    <col min="6409" max="6409" width="12.88671875" style="610" bestFit="1" customWidth="1"/>
    <col min="6410" max="6410" width="8.88671875" style="610"/>
    <col min="6411" max="6411" width="12.88671875" style="610" bestFit="1" customWidth="1"/>
    <col min="6412" max="6655" width="8.88671875" style="610"/>
    <col min="6656" max="6656" width="3.6640625" style="610" bestFit="1" customWidth="1"/>
    <col min="6657" max="6657" width="8.33203125" style="610" customWidth="1"/>
    <col min="6658" max="6658" width="46.109375" style="610" customWidth="1"/>
    <col min="6659" max="6659" width="11" style="610" customWidth="1"/>
    <col min="6660" max="6660" width="12.5546875" style="610" customWidth="1"/>
    <col min="6661" max="6661" width="10.88671875" style="610" customWidth="1"/>
    <col min="6662" max="6662" width="16.109375" style="610" customWidth="1"/>
    <col min="6663" max="6663" width="0" style="610" hidden="1" customWidth="1"/>
    <col min="6664" max="6664" width="15.44140625" style="610" customWidth="1"/>
    <col min="6665" max="6665" width="12.88671875" style="610" bestFit="1" customWidth="1"/>
    <col min="6666" max="6666" width="8.88671875" style="610"/>
    <col min="6667" max="6667" width="12.88671875" style="610" bestFit="1" customWidth="1"/>
    <col min="6668" max="6911" width="8.88671875" style="610"/>
    <col min="6912" max="6912" width="3.6640625" style="610" bestFit="1" customWidth="1"/>
    <col min="6913" max="6913" width="8.33203125" style="610" customWidth="1"/>
    <col min="6914" max="6914" width="46.109375" style="610" customWidth="1"/>
    <col min="6915" max="6915" width="11" style="610" customWidth="1"/>
    <col min="6916" max="6916" width="12.5546875" style="610" customWidth="1"/>
    <col min="6917" max="6917" width="10.88671875" style="610" customWidth="1"/>
    <col min="6918" max="6918" width="16.109375" style="610" customWidth="1"/>
    <col min="6919" max="6919" width="0" style="610" hidden="1" customWidth="1"/>
    <col min="6920" max="6920" width="15.44140625" style="610" customWidth="1"/>
    <col min="6921" max="6921" width="12.88671875" style="610" bestFit="1" customWidth="1"/>
    <col min="6922" max="6922" width="8.88671875" style="610"/>
    <col min="6923" max="6923" width="12.88671875" style="610" bestFit="1" customWidth="1"/>
    <col min="6924" max="7167" width="8.88671875" style="610"/>
    <col min="7168" max="7168" width="3.6640625" style="610" bestFit="1" customWidth="1"/>
    <col min="7169" max="7169" width="8.33203125" style="610" customWidth="1"/>
    <col min="7170" max="7170" width="46.109375" style="610" customWidth="1"/>
    <col min="7171" max="7171" width="11" style="610" customWidth="1"/>
    <col min="7172" max="7172" width="12.5546875" style="610" customWidth="1"/>
    <col min="7173" max="7173" width="10.88671875" style="610" customWidth="1"/>
    <col min="7174" max="7174" width="16.109375" style="610" customWidth="1"/>
    <col min="7175" max="7175" width="0" style="610" hidden="1" customWidth="1"/>
    <col min="7176" max="7176" width="15.44140625" style="610" customWidth="1"/>
    <col min="7177" max="7177" width="12.88671875" style="610" bestFit="1" customWidth="1"/>
    <col min="7178" max="7178" width="8.88671875" style="610"/>
    <col min="7179" max="7179" width="12.88671875" style="610" bestFit="1" customWidth="1"/>
    <col min="7180" max="7423" width="8.88671875" style="610"/>
    <col min="7424" max="7424" width="3.6640625" style="610" bestFit="1" customWidth="1"/>
    <col min="7425" max="7425" width="8.33203125" style="610" customWidth="1"/>
    <col min="7426" max="7426" width="46.109375" style="610" customWidth="1"/>
    <col min="7427" max="7427" width="11" style="610" customWidth="1"/>
    <col min="7428" max="7428" width="12.5546875" style="610" customWidth="1"/>
    <col min="7429" max="7429" width="10.88671875" style="610" customWidth="1"/>
    <col min="7430" max="7430" width="16.109375" style="610" customWidth="1"/>
    <col min="7431" max="7431" width="0" style="610" hidden="1" customWidth="1"/>
    <col min="7432" max="7432" width="15.44140625" style="610" customWidth="1"/>
    <col min="7433" max="7433" width="12.88671875" style="610" bestFit="1" customWidth="1"/>
    <col min="7434" max="7434" width="8.88671875" style="610"/>
    <col min="7435" max="7435" width="12.88671875" style="610" bestFit="1" customWidth="1"/>
    <col min="7436" max="7679" width="8.88671875" style="610"/>
    <col min="7680" max="7680" width="3.6640625" style="610" bestFit="1" customWidth="1"/>
    <col min="7681" max="7681" width="8.33203125" style="610" customWidth="1"/>
    <col min="7682" max="7682" width="46.109375" style="610" customWidth="1"/>
    <col min="7683" max="7683" width="11" style="610" customWidth="1"/>
    <col min="7684" max="7684" width="12.5546875" style="610" customWidth="1"/>
    <col min="7685" max="7685" width="10.88671875" style="610" customWidth="1"/>
    <col min="7686" max="7686" width="16.109375" style="610" customWidth="1"/>
    <col min="7687" max="7687" width="0" style="610" hidden="1" customWidth="1"/>
    <col min="7688" max="7688" width="15.44140625" style="610" customWidth="1"/>
    <col min="7689" max="7689" width="12.88671875" style="610" bestFit="1" customWidth="1"/>
    <col min="7690" max="7690" width="8.88671875" style="610"/>
    <col min="7691" max="7691" width="12.88671875" style="610" bestFit="1" customWidth="1"/>
    <col min="7692" max="7935" width="8.88671875" style="610"/>
    <col min="7936" max="7936" width="3.6640625" style="610" bestFit="1" customWidth="1"/>
    <col min="7937" max="7937" width="8.33203125" style="610" customWidth="1"/>
    <col min="7938" max="7938" width="46.109375" style="610" customWidth="1"/>
    <col min="7939" max="7939" width="11" style="610" customWidth="1"/>
    <col min="7940" max="7940" width="12.5546875" style="610" customWidth="1"/>
    <col min="7941" max="7941" width="10.88671875" style="610" customWidth="1"/>
    <col min="7942" max="7942" width="16.109375" style="610" customWidth="1"/>
    <col min="7943" max="7943" width="0" style="610" hidden="1" customWidth="1"/>
    <col min="7944" max="7944" width="15.44140625" style="610" customWidth="1"/>
    <col min="7945" max="7945" width="12.88671875" style="610" bestFit="1" customWidth="1"/>
    <col min="7946" max="7946" width="8.88671875" style="610"/>
    <col min="7947" max="7947" width="12.88671875" style="610" bestFit="1" customWidth="1"/>
    <col min="7948" max="8191" width="8.88671875" style="610"/>
    <col min="8192" max="8192" width="3.6640625" style="610" bestFit="1" customWidth="1"/>
    <col min="8193" max="8193" width="8.33203125" style="610" customWidth="1"/>
    <col min="8194" max="8194" width="46.109375" style="610" customWidth="1"/>
    <col min="8195" max="8195" width="11" style="610" customWidth="1"/>
    <col min="8196" max="8196" width="12.5546875" style="610" customWidth="1"/>
    <col min="8197" max="8197" width="10.88671875" style="610" customWidth="1"/>
    <col min="8198" max="8198" width="16.109375" style="610" customWidth="1"/>
    <col min="8199" max="8199" width="0" style="610" hidden="1" customWidth="1"/>
    <col min="8200" max="8200" width="15.44140625" style="610" customWidth="1"/>
    <col min="8201" max="8201" width="12.88671875" style="610" bestFit="1" customWidth="1"/>
    <col min="8202" max="8202" width="8.88671875" style="610"/>
    <col min="8203" max="8203" width="12.88671875" style="610" bestFit="1" customWidth="1"/>
    <col min="8204" max="8447" width="8.88671875" style="610"/>
    <col min="8448" max="8448" width="3.6640625" style="610" bestFit="1" customWidth="1"/>
    <col min="8449" max="8449" width="8.33203125" style="610" customWidth="1"/>
    <col min="8450" max="8450" width="46.109375" style="610" customWidth="1"/>
    <col min="8451" max="8451" width="11" style="610" customWidth="1"/>
    <col min="8452" max="8452" width="12.5546875" style="610" customWidth="1"/>
    <col min="8453" max="8453" width="10.88671875" style="610" customWidth="1"/>
    <col min="8454" max="8454" width="16.109375" style="610" customWidth="1"/>
    <col min="8455" max="8455" width="0" style="610" hidden="1" customWidth="1"/>
    <col min="8456" max="8456" width="15.44140625" style="610" customWidth="1"/>
    <col min="8457" max="8457" width="12.88671875" style="610" bestFit="1" customWidth="1"/>
    <col min="8458" max="8458" width="8.88671875" style="610"/>
    <col min="8459" max="8459" width="12.88671875" style="610" bestFit="1" customWidth="1"/>
    <col min="8460" max="8703" width="8.88671875" style="610"/>
    <col min="8704" max="8704" width="3.6640625" style="610" bestFit="1" customWidth="1"/>
    <col min="8705" max="8705" width="8.33203125" style="610" customWidth="1"/>
    <col min="8706" max="8706" width="46.109375" style="610" customWidth="1"/>
    <col min="8707" max="8707" width="11" style="610" customWidth="1"/>
    <col min="8708" max="8708" width="12.5546875" style="610" customWidth="1"/>
    <col min="8709" max="8709" width="10.88671875" style="610" customWidth="1"/>
    <col min="8710" max="8710" width="16.109375" style="610" customWidth="1"/>
    <col min="8711" max="8711" width="0" style="610" hidden="1" customWidth="1"/>
    <col min="8712" max="8712" width="15.44140625" style="610" customWidth="1"/>
    <col min="8713" max="8713" width="12.88671875" style="610" bestFit="1" customWidth="1"/>
    <col min="8714" max="8714" width="8.88671875" style="610"/>
    <col min="8715" max="8715" width="12.88671875" style="610" bestFit="1" customWidth="1"/>
    <col min="8716" max="8959" width="8.88671875" style="610"/>
    <col min="8960" max="8960" width="3.6640625" style="610" bestFit="1" customWidth="1"/>
    <col min="8961" max="8961" width="8.33203125" style="610" customWidth="1"/>
    <col min="8962" max="8962" width="46.109375" style="610" customWidth="1"/>
    <col min="8963" max="8963" width="11" style="610" customWidth="1"/>
    <col min="8964" max="8964" width="12.5546875" style="610" customWidth="1"/>
    <col min="8965" max="8965" width="10.88671875" style="610" customWidth="1"/>
    <col min="8966" max="8966" width="16.109375" style="610" customWidth="1"/>
    <col min="8967" max="8967" width="0" style="610" hidden="1" customWidth="1"/>
    <col min="8968" max="8968" width="15.44140625" style="610" customWidth="1"/>
    <col min="8969" max="8969" width="12.88671875" style="610" bestFit="1" customWidth="1"/>
    <col min="8970" max="8970" width="8.88671875" style="610"/>
    <col min="8971" max="8971" width="12.88671875" style="610" bestFit="1" customWidth="1"/>
    <col min="8972" max="9215" width="8.88671875" style="610"/>
    <col min="9216" max="9216" width="3.6640625" style="610" bestFit="1" customWidth="1"/>
    <col min="9217" max="9217" width="8.33203125" style="610" customWidth="1"/>
    <col min="9218" max="9218" width="46.109375" style="610" customWidth="1"/>
    <col min="9219" max="9219" width="11" style="610" customWidth="1"/>
    <col min="9220" max="9220" width="12.5546875" style="610" customWidth="1"/>
    <col min="9221" max="9221" width="10.88671875" style="610" customWidth="1"/>
    <col min="9222" max="9222" width="16.109375" style="610" customWidth="1"/>
    <col min="9223" max="9223" width="0" style="610" hidden="1" customWidth="1"/>
    <col min="9224" max="9224" width="15.44140625" style="610" customWidth="1"/>
    <col min="9225" max="9225" width="12.88671875" style="610" bestFit="1" customWidth="1"/>
    <col min="9226" max="9226" width="8.88671875" style="610"/>
    <col min="9227" max="9227" width="12.88671875" style="610" bestFit="1" customWidth="1"/>
    <col min="9228" max="9471" width="8.88671875" style="610"/>
    <col min="9472" max="9472" width="3.6640625" style="610" bestFit="1" customWidth="1"/>
    <col min="9473" max="9473" width="8.33203125" style="610" customWidth="1"/>
    <col min="9474" max="9474" width="46.109375" style="610" customWidth="1"/>
    <col min="9475" max="9475" width="11" style="610" customWidth="1"/>
    <col min="9476" max="9476" width="12.5546875" style="610" customWidth="1"/>
    <col min="9477" max="9477" width="10.88671875" style="610" customWidth="1"/>
    <col min="9478" max="9478" width="16.109375" style="610" customWidth="1"/>
    <col min="9479" max="9479" width="0" style="610" hidden="1" customWidth="1"/>
    <col min="9480" max="9480" width="15.44140625" style="610" customWidth="1"/>
    <col min="9481" max="9481" width="12.88671875" style="610" bestFit="1" customWidth="1"/>
    <col min="9482" max="9482" width="8.88671875" style="610"/>
    <col min="9483" max="9483" width="12.88671875" style="610" bestFit="1" customWidth="1"/>
    <col min="9484" max="9727" width="8.88671875" style="610"/>
    <col min="9728" max="9728" width="3.6640625" style="610" bestFit="1" customWidth="1"/>
    <col min="9729" max="9729" width="8.33203125" style="610" customWidth="1"/>
    <col min="9730" max="9730" width="46.109375" style="610" customWidth="1"/>
    <col min="9731" max="9731" width="11" style="610" customWidth="1"/>
    <col min="9732" max="9732" width="12.5546875" style="610" customWidth="1"/>
    <col min="9733" max="9733" width="10.88671875" style="610" customWidth="1"/>
    <col min="9734" max="9734" width="16.109375" style="610" customWidth="1"/>
    <col min="9735" max="9735" width="0" style="610" hidden="1" customWidth="1"/>
    <col min="9736" max="9736" width="15.44140625" style="610" customWidth="1"/>
    <col min="9737" max="9737" width="12.88671875" style="610" bestFit="1" customWidth="1"/>
    <col min="9738" max="9738" width="8.88671875" style="610"/>
    <col min="9739" max="9739" width="12.88671875" style="610" bestFit="1" customWidth="1"/>
    <col min="9740" max="9983" width="8.88671875" style="610"/>
    <col min="9984" max="9984" width="3.6640625" style="610" bestFit="1" customWidth="1"/>
    <col min="9985" max="9985" width="8.33203125" style="610" customWidth="1"/>
    <col min="9986" max="9986" width="46.109375" style="610" customWidth="1"/>
    <col min="9987" max="9987" width="11" style="610" customWidth="1"/>
    <col min="9988" max="9988" width="12.5546875" style="610" customWidth="1"/>
    <col min="9989" max="9989" width="10.88671875" style="610" customWidth="1"/>
    <col min="9990" max="9990" width="16.109375" style="610" customWidth="1"/>
    <col min="9991" max="9991" width="0" style="610" hidden="1" customWidth="1"/>
    <col min="9992" max="9992" width="15.44140625" style="610" customWidth="1"/>
    <col min="9993" max="9993" width="12.88671875" style="610" bestFit="1" customWidth="1"/>
    <col min="9994" max="9994" width="8.88671875" style="610"/>
    <col min="9995" max="9995" width="12.88671875" style="610" bestFit="1" customWidth="1"/>
    <col min="9996" max="10239" width="8.88671875" style="610"/>
    <col min="10240" max="10240" width="3.6640625" style="610" bestFit="1" customWidth="1"/>
    <col min="10241" max="10241" width="8.33203125" style="610" customWidth="1"/>
    <col min="10242" max="10242" width="46.109375" style="610" customWidth="1"/>
    <col min="10243" max="10243" width="11" style="610" customWidth="1"/>
    <col min="10244" max="10244" width="12.5546875" style="610" customWidth="1"/>
    <col min="10245" max="10245" width="10.88671875" style="610" customWidth="1"/>
    <col min="10246" max="10246" width="16.109375" style="610" customWidth="1"/>
    <col min="10247" max="10247" width="0" style="610" hidden="1" customWidth="1"/>
    <col min="10248" max="10248" width="15.44140625" style="610" customWidth="1"/>
    <col min="10249" max="10249" width="12.88671875" style="610" bestFit="1" customWidth="1"/>
    <col min="10250" max="10250" width="8.88671875" style="610"/>
    <col min="10251" max="10251" width="12.88671875" style="610" bestFit="1" customWidth="1"/>
    <col min="10252" max="10495" width="8.88671875" style="610"/>
    <col min="10496" max="10496" width="3.6640625" style="610" bestFit="1" customWidth="1"/>
    <col min="10497" max="10497" width="8.33203125" style="610" customWidth="1"/>
    <col min="10498" max="10498" width="46.109375" style="610" customWidth="1"/>
    <col min="10499" max="10499" width="11" style="610" customWidth="1"/>
    <col min="10500" max="10500" width="12.5546875" style="610" customWidth="1"/>
    <col min="10501" max="10501" width="10.88671875" style="610" customWidth="1"/>
    <col min="10502" max="10502" width="16.109375" style="610" customWidth="1"/>
    <col min="10503" max="10503" width="0" style="610" hidden="1" customWidth="1"/>
    <col min="10504" max="10504" width="15.44140625" style="610" customWidth="1"/>
    <col min="10505" max="10505" width="12.88671875" style="610" bestFit="1" customWidth="1"/>
    <col min="10506" max="10506" width="8.88671875" style="610"/>
    <col min="10507" max="10507" width="12.88671875" style="610" bestFit="1" customWidth="1"/>
    <col min="10508" max="10751" width="8.88671875" style="610"/>
    <col min="10752" max="10752" width="3.6640625" style="610" bestFit="1" customWidth="1"/>
    <col min="10753" max="10753" width="8.33203125" style="610" customWidth="1"/>
    <col min="10754" max="10754" width="46.109375" style="610" customWidth="1"/>
    <col min="10755" max="10755" width="11" style="610" customWidth="1"/>
    <col min="10756" max="10756" width="12.5546875" style="610" customWidth="1"/>
    <col min="10757" max="10757" width="10.88671875" style="610" customWidth="1"/>
    <col min="10758" max="10758" width="16.109375" style="610" customWidth="1"/>
    <col min="10759" max="10759" width="0" style="610" hidden="1" customWidth="1"/>
    <col min="10760" max="10760" width="15.44140625" style="610" customWidth="1"/>
    <col min="10761" max="10761" width="12.88671875" style="610" bestFit="1" customWidth="1"/>
    <col min="10762" max="10762" width="8.88671875" style="610"/>
    <col min="10763" max="10763" width="12.88671875" style="610" bestFit="1" customWidth="1"/>
    <col min="10764" max="11007" width="8.88671875" style="610"/>
    <col min="11008" max="11008" width="3.6640625" style="610" bestFit="1" customWidth="1"/>
    <col min="11009" max="11009" width="8.33203125" style="610" customWidth="1"/>
    <col min="11010" max="11010" width="46.109375" style="610" customWidth="1"/>
    <col min="11011" max="11011" width="11" style="610" customWidth="1"/>
    <col min="11012" max="11012" width="12.5546875" style="610" customWidth="1"/>
    <col min="11013" max="11013" width="10.88671875" style="610" customWidth="1"/>
    <col min="11014" max="11014" width="16.109375" style="610" customWidth="1"/>
    <col min="11015" max="11015" width="0" style="610" hidden="1" customWidth="1"/>
    <col min="11016" max="11016" width="15.44140625" style="610" customWidth="1"/>
    <col min="11017" max="11017" width="12.88671875" style="610" bestFit="1" customWidth="1"/>
    <col min="11018" max="11018" width="8.88671875" style="610"/>
    <col min="11019" max="11019" width="12.88671875" style="610" bestFit="1" customWidth="1"/>
    <col min="11020" max="11263" width="8.88671875" style="610"/>
    <col min="11264" max="11264" width="3.6640625" style="610" bestFit="1" customWidth="1"/>
    <col min="11265" max="11265" width="8.33203125" style="610" customWidth="1"/>
    <col min="11266" max="11266" width="46.109375" style="610" customWidth="1"/>
    <col min="11267" max="11267" width="11" style="610" customWidth="1"/>
    <col min="11268" max="11268" width="12.5546875" style="610" customWidth="1"/>
    <col min="11269" max="11269" width="10.88671875" style="610" customWidth="1"/>
    <col min="11270" max="11270" width="16.109375" style="610" customWidth="1"/>
    <col min="11271" max="11271" width="0" style="610" hidden="1" customWidth="1"/>
    <col min="11272" max="11272" width="15.44140625" style="610" customWidth="1"/>
    <col min="11273" max="11273" width="12.88671875" style="610" bestFit="1" customWidth="1"/>
    <col min="11274" max="11274" width="8.88671875" style="610"/>
    <col min="11275" max="11275" width="12.88671875" style="610" bestFit="1" customWidth="1"/>
    <col min="11276" max="11519" width="8.88671875" style="610"/>
    <col min="11520" max="11520" width="3.6640625" style="610" bestFit="1" customWidth="1"/>
    <col min="11521" max="11521" width="8.33203125" style="610" customWidth="1"/>
    <col min="11522" max="11522" width="46.109375" style="610" customWidth="1"/>
    <col min="11523" max="11523" width="11" style="610" customWidth="1"/>
    <col min="11524" max="11524" width="12.5546875" style="610" customWidth="1"/>
    <col min="11525" max="11525" width="10.88671875" style="610" customWidth="1"/>
    <col min="11526" max="11526" width="16.109375" style="610" customWidth="1"/>
    <col min="11527" max="11527" width="0" style="610" hidden="1" customWidth="1"/>
    <col min="11528" max="11528" width="15.44140625" style="610" customWidth="1"/>
    <col min="11529" max="11529" width="12.88671875" style="610" bestFit="1" customWidth="1"/>
    <col min="11530" max="11530" width="8.88671875" style="610"/>
    <col min="11531" max="11531" width="12.88671875" style="610" bestFit="1" customWidth="1"/>
    <col min="11532" max="11775" width="8.88671875" style="610"/>
    <col min="11776" max="11776" width="3.6640625" style="610" bestFit="1" customWidth="1"/>
    <col min="11777" max="11777" width="8.33203125" style="610" customWidth="1"/>
    <col min="11778" max="11778" width="46.109375" style="610" customWidth="1"/>
    <col min="11779" max="11779" width="11" style="610" customWidth="1"/>
    <col min="11780" max="11780" width="12.5546875" style="610" customWidth="1"/>
    <col min="11781" max="11781" width="10.88671875" style="610" customWidth="1"/>
    <col min="11782" max="11782" width="16.109375" style="610" customWidth="1"/>
    <col min="11783" max="11783" width="0" style="610" hidden="1" customWidth="1"/>
    <col min="11784" max="11784" width="15.44140625" style="610" customWidth="1"/>
    <col min="11785" max="11785" width="12.88671875" style="610" bestFit="1" customWidth="1"/>
    <col min="11786" max="11786" width="8.88671875" style="610"/>
    <col min="11787" max="11787" width="12.88671875" style="610" bestFit="1" customWidth="1"/>
    <col min="11788" max="12031" width="8.88671875" style="610"/>
    <col min="12032" max="12032" width="3.6640625" style="610" bestFit="1" customWidth="1"/>
    <col min="12033" max="12033" width="8.33203125" style="610" customWidth="1"/>
    <col min="12034" max="12034" width="46.109375" style="610" customWidth="1"/>
    <col min="12035" max="12035" width="11" style="610" customWidth="1"/>
    <col min="12036" max="12036" width="12.5546875" style="610" customWidth="1"/>
    <col min="12037" max="12037" width="10.88671875" style="610" customWidth="1"/>
    <col min="12038" max="12038" width="16.109375" style="610" customWidth="1"/>
    <col min="12039" max="12039" width="0" style="610" hidden="1" customWidth="1"/>
    <col min="12040" max="12040" width="15.44140625" style="610" customWidth="1"/>
    <col min="12041" max="12041" width="12.88671875" style="610" bestFit="1" customWidth="1"/>
    <col min="12042" max="12042" width="8.88671875" style="610"/>
    <col min="12043" max="12043" width="12.88671875" style="610" bestFit="1" customWidth="1"/>
    <col min="12044" max="12287" width="8.88671875" style="610"/>
    <col min="12288" max="12288" width="3.6640625" style="610" bestFit="1" customWidth="1"/>
    <col min="12289" max="12289" width="8.33203125" style="610" customWidth="1"/>
    <col min="12290" max="12290" width="46.109375" style="610" customWidth="1"/>
    <col min="12291" max="12291" width="11" style="610" customWidth="1"/>
    <col min="12292" max="12292" width="12.5546875" style="610" customWidth="1"/>
    <col min="12293" max="12293" width="10.88671875" style="610" customWidth="1"/>
    <col min="12294" max="12294" width="16.109375" style="610" customWidth="1"/>
    <col min="12295" max="12295" width="0" style="610" hidden="1" customWidth="1"/>
    <col min="12296" max="12296" width="15.44140625" style="610" customWidth="1"/>
    <col min="12297" max="12297" width="12.88671875" style="610" bestFit="1" customWidth="1"/>
    <col min="12298" max="12298" width="8.88671875" style="610"/>
    <col min="12299" max="12299" width="12.88671875" style="610" bestFit="1" customWidth="1"/>
    <col min="12300" max="12543" width="8.88671875" style="610"/>
    <col min="12544" max="12544" width="3.6640625" style="610" bestFit="1" customWidth="1"/>
    <col min="12545" max="12545" width="8.33203125" style="610" customWidth="1"/>
    <col min="12546" max="12546" width="46.109375" style="610" customWidth="1"/>
    <col min="12547" max="12547" width="11" style="610" customWidth="1"/>
    <col min="12548" max="12548" width="12.5546875" style="610" customWidth="1"/>
    <col min="12549" max="12549" width="10.88671875" style="610" customWidth="1"/>
    <col min="12550" max="12550" width="16.109375" style="610" customWidth="1"/>
    <col min="12551" max="12551" width="0" style="610" hidden="1" customWidth="1"/>
    <col min="12552" max="12552" width="15.44140625" style="610" customWidth="1"/>
    <col min="12553" max="12553" width="12.88671875" style="610" bestFit="1" customWidth="1"/>
    <col min="12554" max="12554" width="8.88671875" style="610"/>
    <col min="12555" max="12555" width="12.88671875" style="610" bestFit="1" customWidth="1"/>
    <col min="12556" max="12799" width="8.88671875" style="610"/>
    <col min="12800" max="12800" width="3.6640625" style="610" bestFit="1" customWidth="1"/>
    <col min="12801" max="12801" width="8.33203125" style="610" customWidth="1"/>
    <col min="12802" max="12802" width="46.109375" style="610" customWidth="1"/>
    <col min="12803" max="12803" width="11" style="610" customWidth="1"/>
    <col min="12804" max="12804" width="12.5546875" style="610" customWidth="1"/>
    <col min="12805" max="12805" width="10.88671875" style="610" customWidth="1"/>
    <col min="12806" max="12806" width="16.109375" style="610" customWidth="1"/>
    <col min="12807" max="12807" width="0" style="610" hidden="1" customWidth="1"/>
    <col min="12808" max="12808" width="15.44140625" style="610" customWidth="1"/>
    <col min="12809" max="12809" width="12.88671875" style="610" bestFit="1" customWidth="1"/>
    <col min="12810" max="12810" width="8.88671875" style="610"/>
    <col min="12811" max="12811" width="12.88671875" style="610" bestFit="1" customWidth="1"/>
    <col min="12812" max="13055" width="8.88671875" style="610"/>
    <col min="13056" max="13056" width="3.6640625" style="610" bestFit="1" customWidth="1"/>
    <col min="13057" max="13057" width="8.33203125" style="610" customWidth="1"/>
    <col min="13058" max="13058" width="46.109375" style="610" customWidth="1"/>
    <col min="13059" max="13059" width="11" style="610" customWidth="1"/>
    <col min="13060" max="13060" width="12.5546875" style="610" customWidth="1"/>
    <col min="13061" max="13061" width="10.88671875" style="610" customWidth="1"/>
    <col min="13062" max="13062" width="16.109375" style="610" customWidth="1"/>
    <col min="13063" max="13063" width="0" style="610" hidden="1" customWidth="1"/>
    <col min="13064" max="13064" width="15.44140625" style="610" customWidth="1"/>
    <col min="13065" max="13065" width="12.88671875" style="610" bestFit="1" customWidth="1"/>
    <col min="13066" max="13066" width="8.88671875" style="610"/>
    <col min="13067" max="13067" width="12.88671875" style="610" bestFit="1" customWidth="1"/>
    <col min="13068" max="13311" width="8.88671875" style="610"/>
    <col min="13312" max="13312" width="3.6640625" style="610" bestFit="1" customWidth="1"/>
    <col min="13313" max="13313" width="8.33203125" style="610" customWidth="1"/>
    <col min="13314" max="13314" width="46.109375" style="610" customWidth="1"/>
    <col min="13315" max="13315" width="11" style="610" customWidth="1"/>
    <col min="13316" max="13316" width="12.5546875" style="610" customWidth="1"/>
    <col min="13317" max="13317" width="10.88671875" style="610" customWidth="1"/>
    <col min="13318" max="13318" width="16.109375" style="610" customWidth="1"/>
    <col min="13319" max="13319" width="0" style="610" hidden="1" customWidth="1"/>
    <col min="13320" max="13320" width="15.44140625" style="610" customWidth="1"/>
    <col min="13321" max="13321" width="12.88671875" style="610" bestFit="1" customWidth="1"/>
    <col min="13322" max="13322" width="8.88671875" style="610"/>
    <col min="13323" max="13323" width="12.88671875" style="610" bestFit="1" customWidth="1"/>
    <col min="13324" max="13567" width="8.88671875" style="610"/>
    <col min="13568" max="13568" width="3.6640625" style="610" bestFit="1" customWidth="1"/>
    <col min="13569" max="13569" width="8.33203125" style="610" customWidth="1"/>
    <col min="13570" max="13570" width="46.109375" style="610" customWidth="1"/>
    <col min="13571" max="13571" width="11" style="610" customWidth="1"/>
    <col min="13572" max="13572" width="12.5546875" style="610" customWidth="1"/>
    <col min="13573" max="13573" width="10.88671875" style="610" customWidth="1"/>
    <col min="13574" max="13574" width="16.109375" style="610" customWidth="1"/>
    <col min="13575" max="13575" width="0" style="610" hidden="1" customWidth="1"/>
    <col min="13576" max="13576" width="15.44140625" style="610" customWidth="1"/>
    <col min="13577" max="13577" width="12.88671875" style="610" bestFit="1" customWidth="1"/>
    <col min="13578" max="13578" width="8.88671875" style="610"/>
    <col min="13579" max="13579" width="12.88671875" style="610" bestFit="1" customWidth="1"/>
    <col min="13580" max="13823" width="8.88671875" style="610"/>
    <col min="13824" max="13824" width="3.6640625" style="610" bestFit="1" customWidth="1"/>
    <col min="13825" max="13825" width="8.33203125" style="610" customWidth="1"/>
    <col min="13826" max="13826" width="46.109375" style="610" customWidth="1"/>
    <col min="13827" max="13827" width="11" style="610" customWidth="1"/>
    <col min="13828" max="13828" width="12.5546875" style="610" customWidth="1"/>
    <col min="13829" max="13829" width="10.88671875" style="610" customWidth="1"/>
    <col min="13830" max="13830" width="16.109375" style="610" customWidth="1"/>
    <col min="13831" max="13831" width="0" style="610" hidden="1" customWidth="1"/>
    <col min="13832" max="13832" width="15.44140625" style="610" customWidth="1"/>
    <col min="13833" max="13833" width="12.88671875" style="610" bestFit="1" customWidth="1"/>
    <col min="13834" max="13834" width="8.88671875" style="610"/>
    <col min="13835" max="13835" width="12.88671875" style="610" bestFit="1" customWidth="1"/>
    <col min="13836" max="14079" width="8.88671875" style="610"/>
    <col min="14080" max="14080" width="3.6640625" style="610" bestFit="1" customWidth="1"/>
    <col min="14081" max="14081" width="8.33203125" style="610" customWidth="1"/>
    <col min="14082" max="14082" width="46.109375" style="610" customWidth="1"/>
    <col min="14083" max="14083" width="11" style="610" customWidth="1"/>
    <col min="14084" max="14084" width="12.5546875" style="610" customWidth="1"/>
    <col min="14085" max="14085" width="10.88671875" style="610" customWidth="1"/>
    <col min="14086" max="14086" width="16.109375" style="610" customWidth="1"/>
    <col min="14087" max="14087" width="0" style="610" hidden="1" customWidth="1"/>
    <col min="14088" max="14088" width="15.44140625" style="610" customWidth="1"/>
    <col min="14089" max="14089" width="12.88671875" style="610" bestFit="1" customWidth="1"/>
    <col min="14090" max="14090" width="8.88671875" style="610"/>
    <col min="14091" max="14091" width="12.88671875" style="610" bestFit="1" customWidth="1"/>
    <col min="14092" max="14335" width="8.88671875" style="610"/>
    <col min="14336" max="14336" width="3.6640625" style="610" bestFit="1" customWidth="1"/>
    <col min="14337" max="14337" width="8.33203125" style="610" customWidth="1"/>
    <col min="14338" max="14338" width="46.109375" style="610" customWidth="1"/>
    <col min="14339" max="14339" width="11" style="610" customWidth="1"/>
    <col min="14340" max="14340" width="12.5546875" style="610" customWidth="1"/>
    <col min="14341" max="14341" width="10.88671875" style="610" customWidth="1"/>
    <col min="14342" max="14342" width="16.109375" style="610" customWidth="1"/>
    <col min="14343" max="14343" width="0" style="610" hidden="1" customWidth="1"/>
    <col min="14344" max="14344" width="15.44140625" style="610" customWidth="1"/>
    <col min="14345" max="14345" width="12.88671875" style="610" bestFit="1" customWidth="1"/>
    <col min="14346" max="14346" width="8.88671875" style="610"/>
    <col min="14347" max="14347" width="12.88671875" style="610" bestFit="1" customWidth="1"/>
    <col min="14348" max="14591" width="8.88671875" style="610"/>
    <col min="14592" max="14592" width="3.6640625" style="610" bestFit="1" customWidth="1"/>
    <col min="14593" max="14593" width="8.33203125" style="610" customWidth="1"/>
    <col min="14594" max="14594" width="46.109375" style="610" customWidth="1"/>
    <col min="14595" max="14595" width="11" style="610" customWidth="1"/>
    <col min="14596" max="14596" width="12.5546875" style="610" customWidth="1"/>
    <col min="14597" max="14597" width="10.88671875" style="610" customWidth="1"/>
    <col min="14598" max="14598" width="16.109375" style="610" customWidth="1"/>
    <col min="14599" max="14599" width="0" style="610" hidden="1" customWidth="1"/>
    <col min="14600" max="14600" width="15.44140625" style="610" customWidth="1"/>
    <col min="14601" max="14601" width="12.88671875" style="610" bestFit="1" customWidth="1"/>
    <col min="14602" max="14602" width="8.88671875" style="610"/>
    <col min="14603" max="14603" width="12.88671875" style="610" bestFit="1" customWidth="1"/>
    <col min="14604" max="14847" width="8.88671875" style="610"/>
    <col min="14848" max="14848" width="3.6640625" style="610" bestFit="1" customWidth="1"/>
    <col min="14849" max="14849" width="8.33203125" style="610" customWidth="1"/>
    <col min="14850" max="14850" width="46.109375" style="610" customWidth="1"/>
    <col min="14851" max="14851" width="11" style="610" customWidth="1"/>
    <col min="14852" max="14852" width="12.5546875" style="610" customWidth="1"/>
    <col min="14853" max="14853" width="10.88671875" style="610" customWidth="1"/>
    <col min="14854" max="14854" width="16.109375" style="610" customWidth="1"/>
    <col min="14855" max="14855" width="0" style="610" hidden="1" customWidth="1"/>
    <col min="14856" max="14856" width="15.44140625" style="610" customWidth="1"/>
    <col min="14857" max="14857" width="12.88671875" style="610" bestFit="1" customWidth="1"/>
    <col min="14858" max="14858" width="8.88671875" style="610"/>
    <col min="14859" max="14859" width="12.88671875" style="610" bestFit="1" customWidth="1"/>
    <col min="14860" max="15103" width="8.88671875" style="610"/>
    <col min="15104" max="15104" width="3.6640625" style="610" bestFit="1" customWidth="1"/>
    <col min="15105" max="15105" width="8.33203125" style="610" customWidth="1"/>
    <col min="15106" max="15106" width="46.109375" style="610" customWidth="1"/>
    <col min="15107" max="15107" width="11" style="610" customWidth="1"/>
    <col min="15108" max="15108" width="12.5546875" style="610" customWidth="1"/>
    <col min="15109" max="15109" width="10.88671875" style="610" customWidth="1"/>
    <col min="15110" max="15110" width="16.109375" style="610" customWidth="1"/>
    <col min="15111" max="15111" width="0" style="610" hidden="1" customWidth="1"/>
    <col min="15112" max="15112" width="15.44140625" style="610" customWidth="1"/>
    <col min="15113" max="15113" width="12.88671875" style="610" bestFit="1" customWidth="1"/>
    <col min="15114" max="15114" width="8.88671875" style="610"/>
    <col min="15115" max="15115" width="12.88671875" style="610" bestFit="1" customWidth="1"/>
    <col min="15116" max="15359" width="8.88671875" style="610"/>
    <col min="15360" max="15360" width="3.6640625" style="610" bestFit="1" customWidth="1"/>
    <col min="15361" max="15361" width="8.33203125" style="610" customWidth="1"/>
    <col min="15362" max="15362" width="46.109375" style="610" customWidth="1"/>
    <col min="15363" max="15363" width="11" style="610" customWidth="1"/>
    <col min="15364" max="15364" width="12.5546875" style="610" customWidth="1"/>
    <col min="15365" max="15365" width="10.88671875" style="610" customWidth="1"/>
    <col min="15366" max="15366" width="16.109375" style="610" customWidth="1"/>
    <col min="15367" max="15367" width="0" style="610" hidden="1" customWidth="1"/>
    <col min="15368" max="15368" width="15.44140625" style="610" customWidth="1"/>
    <col min="15369" max="15369" width="12.88671875" style="610" bestFit="1" customWidth="1"/>
    <col min="15370" max="15370" width="8.88671875" style="610"/>
    <col min="15371" max="15371" width="12.88671875" style="610" bestFit="1" customWidth="1"/>
    <col min="15372" max="15615" width="8.88671875" style="610"/>
    <col min="15616" max="15616" width="3.6640625" style="610" bestFit="1" customWidth="1"/>
    <col min="15617" max="15617" width="8.33203125" style="610" customWidth="1"/>
    <col min="15618" max="15618" width="46.109375" style="610" customWidth="1"/>
    <col min="15619" max="15619" width="11" style="610" customWidth="1"/>
    <col min="15620" max="15620" width="12.5546875" style="610" customWidth="1"/>
    <col min="15621" max="15621" width="10.88671875" style="610" customWidth="1"/>
    <col min="15622" max="15622" width="16.109375" style="610" customWidth="1"/>
    <col min="15623" max="15623" width="0" style="610" hidden="1" customWidth="1"/>
    <col min="15624" max="15624" width="15.44140625" style="610" customWidth="1"/>
    <col min="15625" max="15625" width="12.88671875" style="610" bestFit="1" customWidth="1"/>
    <col min="15626" max="15626" width="8.88671875" style="610"/>
    <col min="15627" max="15627" width="12.88671875" style="610" bestFit="1" customWidth="1"/>
    <col min="15628" max="15871" width="8.88671875" style="610"/>
    <col min="15872" max="15872" width="3.6640625" style="610" bestFit="1" customWidth="1"/>
    <col min="15873" max="15873" width="8.33203125" style="610" customWidth="1"/>
    <col min="15874" max="15874" width="46.109375" style="610" customWidth="1"/>
    <col min="15875" max="15875" width="11" style="610" customWidth="1"/>
    <col min="15876" max="15876" width="12.5546875" style="610" customWidth="1"/>
    <col min="15877" max="15877" width="10.88671875" style="610" customWidth="1"/>
    <col min="15878" max="15878" width="16.109375" style="610" customWidth="1"/>
    <col min="15879" max="15879" width="0" style="610" hidden="1" customWidth="1"/>
    <col min="15880" max="15880" width="15.44140625" style="610" customWidth="1"/>
    <col min="15881" max="15881" width="12.88671875" style="610" bestFit="1" customWidth="1"/>
    <col min="15882" max="15882" width="8.88671875" style="610"/>
    <col min="15883" max="15883" width="12.88671875" style="610" bestFit="1" customWidth="1"/>
    <col min="15884" max="16127" width="8.88671875" style="610"/>
    <col min="16128" max="16128" width="3.6640625" style="610" bestFit="1" customWidth="1"/>
    <col min="16129" max="16129" width="8.33203125" style="610" customWidth="1"/>
    <col min="16130" max="16130" width="46.109375" style="610" customWidth="1"/>
    <col min="16131" max="16131" width="11" style="610" customWidth="1"/>
    <col min="16132" max="16132" width="12.5546875" style="610" customWidth="1"/>
    <col min="16133" max="16133" width="10.88671875" style="610" customWidth="1"/>
    <col min="16134" max="16134" width="16.109375" style="610" customWidth="1"/>
    <col min="16135" max="16135" width="0" style="610" hidden="1" customWidth="1"/>
    <col min="16136" max="16136" width="15.44140625" style="610" customWidth="1"/>
    <col min="16137" max="16137" width="12.88671875" style="610" bestFit="1" customWidth="1"/>
    <col min="16138" max="16138" width="8.88671875" style="610"/>
    <col min="16139" max="16139" width="12.88671875" style="610" bestFit="1" customWidth="1"/>
    <col min="16140" max="16384" width="8.88671875" style="610"/>
  </cols>
  <sheetData>
    <row r="1" spans="1:13" s="108" customFormat="1" ht="63" customHeight="1" thickBot="1" x14ac:dyDescent="0.3">
      <c r="A1" s="581" t="s">
        <v>495</v>
      </c>
      <c r="B1" s="581"/>
      <c r="C1" s="582"/>
      <c r="D1" s="583" t="str">
        <f>'Bill No 4.1.2 '!D1:G1</f>
        <v>BILL 4.1  - KEGALLE DISTRICT - LHS ARANAYAKA - HULANKAPOLLA ROAD - LOCATION 01</v>
      </c>
      <c r="E1" s="583"/>
      <c r="F1" s="583"/>
      <c r="G1" s="584"/>
      <c r="I1" s="112"/>
      <c r="J1" s="639"/>
    </row>
    <row r="2" spans="1:13" s="617" customFormat="1" ht="18" customHeight="1" x14ac:dyDescent="0.25">
      <c r="A2" s="640" t="s">
        <v>17</v>
      </c>
      <c r="B2" s="109" t="s">
        <v>18</v>
      </c>
      <c r="C2" s="110" t="s">
        <v>4</v>
      </c>
      <c r="D2" s="110" t="s">
        <v>19</v>
      </c>
      <c r="E2" s="641" t="s">
        <v>20</v>
      </c>
      <c r="F2" s="111" t="s">
        <v>21</v>
      </c>
      <c r="G2" s="616" t="s">
        <v>22</v>
      </c>
      <c r="I2" s="642"/>
      <c r="J2" s="643"/>
    </row>
    <row r="3" spans="1:13" s="617" customFormat="1" ht="18" customHeight="1" x14ac:dyDescent="0.25">
      <c r="A3" s="589"/>
      <c r="B3" s="113"/>
      <c r="C3" s="110"/>
      <c r="D3" s="110"/>
      <c r="E3" s="641"/>
      <c r="F3" s="111"/>
      <c r="G3" s="590"/>
      <c r="I3" s="642"/>
      <c r="J3" s="643"/>
    </row>
    <row r="4" spans="1:13" s="108" customFormat="1" ht="24" customHeight="1" x14ac:dyDescent="0.25">
      <c r="A4" s="644" t="s">
        <v>496</v>
      </c>
      <c r="B4" s="116"/>
      <c r="C4" s="451" t="s">
        <v>497</v>
      </c>
      <c r="D4" s="116"/>
      <c r="E4" s="168"/>
      <c r="F4" s="118"/>
      <c r="G4" s="645"/>
      <c r="I4" s="112"/>
      <c r="J4" s="639"/>
    </row>
    <row r="5" spans="1:13" s="108" customFormat="1" ht="26.4" customHeight="1" x14ac:dyDescent="0.25">
      <c r="A5" s="646" t="s">
        <v>498</v>
      </c>
      <c r="B5" s="116" t="s">
        <v>212</v>
      </c>
      <c r="C5" s="176" t="s">
        <v>213</v>
      </c>
      <c r="D5" s="116" t="s">
        <v>129</v>
      </c>
      <c r="E5" s="168">
        <v>1</v>
      </c>
      <c r="F5" s="118">
        <f>'Bill No 3.3'!F5</f>
        <v>0</v>
      </c>
      <c r="G5" s="628">
        <f>F5*E5</f>
        <v>0</v>
      </c>
      <c r="I5" s="112">
        <f>[5]Ath!L96</f>
        <v>0.67925000000000002</v>
      </c>
      <c r="J5" s="639">
        <f>19*0.05*0.65*1.1</f>
        <v>0.67925000000000013</v>
      </c>
    </row>
    <row r="6" spans="1:13" s="108" customFormat="1" ht="30" customHeight="1" x14ac:dyDescent="0.25">
      <c r="A6" s="646" t="s">
        <v>499</v>
      </c>
      <c r="B6" s="116" t="s">
        <v>200</v>
      </c>
      <c r="C6" s="176" t="s">
        <v>367</v>
      </c>
      <c r="D6" s="116" t="s">
        <v>150</v>
      </c>
      <c r="E6" s="168">
        <v>4</v>
      </c>
      <c r="F6" s="118">
        <f>'Bill No 3.3'!F6</f>
        <v>0</v>
      </c>
      <c r="G6" s="628">
        <f t="shared" ref="G6:G8" si="0">F6*E6</f>
        <v>0</v>
      </c>
      <c r="I6" s="112">
        <f>[5]Ath!K96</f>
        <v>3.2395</v>
      </c>
      <c r="J6" s="639">
        <f>19*(0.065+0.09)*1.1</f>
        <v>3.2395</v>
      </c>
    </row>
    <row r="7" spans="1:13" s="108" customFormat="1" ht="21.6" customHeight="1" x14ac:dyDescent="0.25">
      <c r="A7" s="646" t="s">
        <v>500</v>
      </c>
      <c r="B7" s="116" t="s">
        <v>203</v>
      </c>
      <c r="C7" s="176" t="s">
        <v>204</v>
      </c>
      <c r="D7" s="116" t="s">
        <v>205</v>
      </c>
      <c r="E7" s="168">
        <v>235</v>
      </c>
      <c r="F7" s="118">
        <f>'Bill No 3.3'!F7</f>
        <v>0</v>
      </c>
      <c r="G7" s="628">
        <f t="shared" si="0"/>
        <v>0</v>
      </c>
      <c r="I7" s="112">
        <f>[5]Ath!U96</f>
        <v>233.2407407407407</v>
      </c>
      <c r="J7" s="639">
        <f>(((0.55+0.35)*((19/0.2)+1))+((0.9/0.25)+1)*19)*0.62*1.1</f>
        <v>118.53160000000001</v>
      </c>
      <c r="M7" s="647">
        <f>10^2/162</f>
        <v>0.61728395061728392</v>
      </c>
    </row>
    <row r="8" spans="1:13" s="108" customFormat="1" ht="21" customHeight="1" x14ac:dyDescent="0.25">
      <c r="A8" s="646" t="s">
        <v>501</v>
      </c>
      <c r="B8" s="116" t="s">
        <v>207</v>
      </c>
      <c r="C8" s="176" t="s">
        <v>208</v>
      </c>
      <c r="D8" s="116" t="s">
        <v>129</v>
      </c>
      <c r="E8" s="168">
        <v>53</v>
      </c>
      <c r="F8" s="118">
        <f>'Bill No 3.3'!F8</f>
        <v>0</v>
      </c>
      <c r="G8" s="628">
        <f t="shared" si="0"/>
        <v>0</v>
      </c>
      <c r="I8" s="112">
        <f>[5]Ath!M96</f>
        <v>41.8</v>
      </c>
      <c r="J8" s="639">
        <f>(19*0.65+19*0.6)*2*1.1</f>
        <v>52.250000000000007</v>
      </c>
    </row>
    <row r="9" spans="1:13" s="108" customFormat="1" ht="22.8" customHeight="1" x14ac:dyDescent="0.25">
      <c r="A9" s="601" t="s">
        <v>502</v>
      </c>
      <c r="B9" s="116"/>
      <c r="C9" s="451" t="s">
        <v>503</v>
      </c>
      <c r="D9" s="116"/>
      <c r="E9" s="168"/>
      <c r="F9" s="118"/>
      <c r="G9" s="645"/>
      <c r="I9" s="112"/>
      <c r="J9" s="639"/>
    </row>
    <row r="10" spans="1:13" s="108" customFormat="1" ht="30" customHeight="1" x14ac:dyDescent="0.25">
      <c r="A10" s="646" t="s">
        <v>504</v>
      </c>
      <c r="B10" s="116" t="s">
        <v>212</v>
      </c>
      <c r="C10" s="176" t="s">
        <v>213</v>
      </c>
      <c r="D10" s="116" t="s">
        <v>129</v>
      </c>
      <c r="E10" s="168">
        <v>2</v>
      </c>
      <c r="F10" s="118">
        <f>F5</f>
        <v>0</v>
      </c>
      <c r="G10" s="628">
        <f t="shared" ref="G10:G18" si="1">F10*E10</f>
        <v>0</v>
      </c>
      <c r="I10" s="112">
        <f>[5]Ath!L97</f>
        <v>1.276</v>
      </c>
      <c r="J10" s="639">
        <f>0.8*0.05*29*1.1</f>
        <v>1.2760000000000002</v>
      </c>
    </row>
    <row r="11" spans="1:13" s="108" customFormat="1" ht="30" customHeight="1" x14ac:dyDescent="0.25">
      <c r="A11" s="646" t="s">
        <v>505</v>
      </c>
      <c r="B11" s="116" t="s">
        <v>200</v>
      </c>
      <c r="C11" s="176" t="s">
        <v>360</v>
      </c>
      <c r="D11" s="116" t="s">
        <v>150</v>
      </c>
      <c r="E11" s="168">
        <v>8</v>
      </c>
      <c r="F11" s="118">
        <f t="shared" ref="F11:F13" si="2">F6</f>
        <v>0</v>
      </c>
      <c r="G11" s="628">
        <f t="shared" si="1"/>
        <v>0</v>
      </c>
      <c r="I11" s="112">
        <f>[5]Ath!K97</f>
        <v>6.38</v>
      </c>
      <c r="J11" s="639">
        <f>(0.8+1.6)*0.1*29*1.1</f>
        <v>7.6560000000000024</v>
      </c>
    </row>
    <row r="12" spans="1:13" s="108" customFormat="1" ht="21" customHeight="1" x14ac:dyDescent="0.25">
      <c r="A12" s="646" t="s">
        <v>506</v>
      </c>
      <c r="B12" s="116" t="s">
        <v>203</v>
      </c>
      <c r="C12" s="176" t="s">
        <v>204</v>
      </c>
      <c r="D12" s="116" t="s">
        <v>205</v>
      </c>
      <c r="E12" s="168">
        <v>450</v>
      </c>
      <c r="F12" s="118">
        <f t="shared" si="2"/>
        <v>0</v>
      </c>
      <c r="G12" s="628">
        <f t="shared" si="1"/>
        <v>0</v>
      </c>
      <c r="I12" s="112">
        <f>[5]Ath!U97</f>
        <v>444.35185185185179</v>
      </c>
      <c r="J12" s="639">
        <f>((0.5+0.6 +0.8)*((29/0.2)+1)+(1.9/0.25)*29)*0.62*1.1</f>
        <v>339.49960000000004</v>
      </c>
    </row>
    <row r="13" spans="1:13" s="108" customFormat="1" ht="18.600000000000001" customHeight="1" x14ac:dyDescent="0.25">
      <c r="A13" s="646" t="s">
        <v>507</v>
      </c>
      <c r="B13" s="116" t="s">
        <v>207</v>
      </c>
      <c r="C13" s="176" t="s">
        <v>208</v>
      </c>
      <c r="D13" s="116" t="s">
        <v>129</v>
      </c>
      <c r="E13" s="168">
        <v>85</v>
      </c>
      <c r="F13" s="118">
        <f t="shared" si="2"/>
        <v>0</v>
      </c>
      <c r="G13" s="628">
        <f t="shared" si="1"/>
        <v>0</v>
      </c>
      <c r="I13" s="112">
        <f>[5]Ath!M97</f>
        <v>82.939999999999984</v>
      </c>
      <c r="J13" s="639">
        <f>((0.7+0.6)+(0.6*2))*29*1.1</f>
        <v>79.75</v>
      </c>
    </row>
    <row r="14" spans="1:13" s="108" customFormat="1" ht="22.2" customHeight="1" x14ac:dyDescent="0.25">
      <c r="A14" s="601" t="s">
        <v>508</v>
      </c>
      <c r="B14" s="116"/>
      <c r="C14" s="451" t="s">
        <v>509</v>
      </c>
      <c r="D14" s="116"/>
      <c r="E14" s="168"/>
      <c r="F14" s="118"/>
      <c r="G14" s="645"/>
      <c r="I14" s="112"/>
      <c r="J14" s="639"/>
    </row>
    <row r="15" spans="1:13" s="108" customFormat="1" ht="30" customHeight="1" x14ac:dyDescent="0.25">
      <c r="A15" s="646" t="s">
        <v>510</v>
      </c>
      <c r="B15" s="116" t="s">
        <v>212</v>
      </c>
      <c r="C15" s="176" t="s">
        <v>213</v>
      </c>
      <c r="D15" s="116" t="s">
        <v>129</v>
      </c>
      <c r="E15" s="168">
        <v>1</v>
      </c>
      <c r="F15" s="118">
        <f>F10</f>
        <v>0</v>
      </c>
      <c r="G15" s="628">
        <f t="shared" si="1"/>
        <v>0</v>
      </c>
      <c r="I15" s="112">
        <f>[5]Ath!L99</f>
        <v>0.79749999999999999</v>
      </c>
      <c r="J15" s="639">
        <f>0.05*29*0.5*1.1</f>
        <v>0.79750000000000021</v>
      </c>
    </row>
    <row r="16" spans="1:13" s="108" customFormat="1" ht="30" customHeight="1" x14ac:dyDescent="0.25">
      <c r="A16" s="646" t="s">
        <v>511</v>
      </c>
      <c r="B16" s="116" t="s">
        <v>200</v>
      </c>
      <c r="C16" s="176" t="s">
        <v>360</v>
      </c>
      <c r="D16" s="116" t="s">
        <v>150</v>
      </c>
      <c r="E16" s="168">
        <v>9</v>
      </c>
      <c r="F16" s="118">
        <f t="shared" ref="F16:F18" si="3">F11</f>
        <v>0</v>
      </c>
      <c r="G16" s="628">
        <f t="shared" si="1"/>
        <v>0</v>
      </c>
      <c r="I16" s="112">
        <f>[5]Ath!K101</f>
        <v>6.0609999999999999</v>
      </c>
      <c r="J16" s="639">
        <f>(0.5+0.9)*0.1*29*1.1+0.1*1.5*29*1.1</f>
        <v>9.2510000000000012</v>
      </c>
    </row>
    <row r="17" spans="1:21" s="108" customFormat="1" ht="30" customHeight="1" x14ac:dyDescent="0.25">
      <c r="A17" s="646" t="s">
        <v>512</v>
      </c>
      <c r="B17" s="116" t="s">
        <v>203</v>
      </c>
      <c r="C17" s="176" t="s">
        <v>204</v>
      </c>
      <c r="D17" s="116" t="s">
        <v>205</v>
      </c>
      <c r="E17" s="168">
        <v>420</v>
      </c>
      <c r="F17" s="118">
        <f>F12</f>
        <v>0</v>
      </c>
      <c r="G17" s="628">
        <f t="shared" si="1"/>
        <v>0</v>
      </c>
      <c r="I17" s="112">
        <f>[5]Ath!U99</f>
        <v>276.41975308641969</v>
      </c>
      <c r="J17" s="639">
        <f>((0.4+0.9)*((29/0.2)+1)+((1.3/0.25)+1)*29+1.5*(29/2+1)+((1.5/0.2)*29))*0.62*1.1</f>
        <v>416.25870000000009</v>
      </c>
    </row>
    <row r="18" spans="1:21" s="108" customFormat="1" ht="30" customHeight="1" x14ac:dyDescent="0.25">
      <c r="A18" s="646" t="s">
        <v>513</v>
      </c>
      <c r="B18" s="116" t="s">
        <v>207</v>
      </c>
      <c r="C18" s="176" t="s">
        <v>208</v>
      </c>
      <c r="D18" s="116" t="s">
        <v>129</v>
      </c>
      <c r="E18" s="168">
        <v>55</v>
      </c>
      <c r="F18" s="118">
        <f t="shared" si="3"/>
        <v>0</v>
      </c>
      <c r="G18" s="628">
        <f t="shared" si="1"/>
        <v>0</v>
      </c>
      <c r="I18" s="112">
        <f>[5]Ath!M99</f>
        <v>44.66</v>
      </c>
      <c r="J18" s="639">
        <f>(0.9+0.8)*29*1.1</f>
        <v>54.230000000000011</v>
      </c>
    </row>
    <row r="19" spans="1:21" s="108" customFormat="1" ht="19.2" customHeight="1" x14ac:dyDescent="0.25">
      <c r="A19" s="601" t="s">
        <v>514</v>
      </c>
      <c r="B19" s="116"/>
      <c r="C19" s="451" t="s">
        <v>515</v>
      </c>
      <c r="D19" s="116"/>
      <c r="E19" s="168"/>
      <c r="F19" s="118"/>
      <c r="G19" s="645"/>
      <c r="I19" s="112"/>
      <c r="J19" s="639"/>
    </row>
    <row r="20" spans="1:21" s="108" customFormat="1" ht="37.5" customHeight="1" x14ac:dyDescent="0.25">
      <c r="A20" s="646" t="s">
        <v>516</v>
      </c>
      <c r="B20" s="144" t="s">
        <v>258</v>
      </c>
      <c r="C20" s="344" t="s">
        <v>517</v>
      </c>
      <c r="D20" s="144" t="s">
        <v>150</v>
      </c>
      <c r="E20" s="155">
        <v>200</v>
      </c>
      <c r="F20" s="648">
        <f>'Bill No 3.3'!F35</f>
        <v>0</v>
      </c>
      <c r="G20" s="649">
        <f>F20*E20</f>
        <v>0</v>
      </c>
      <c r="I20" s="112">
        <f>[5]Ath!J6</f>
        <v>196.35</v>
      </c>
      <c r="J20" s="639">
        <f>8.5*20*1.1</f>
        <v>187.00000000000003</v>
      </c>
    </row>
    <row r="21" spans="1:21" s="108" customFormat="1" ht="37.5" customHeight="1" x14ac:dyDescent="0.25">
      <c r="A21" s="646" t="s">
        <v>518</v>
      </c>
      <c r="B21" s="144" t="s">
        <v>258</v>
      </c>
      <c r="C21" s="176" t="s">
        <v>262</v>
      </c>
      <c r="D21" s="116" t="s">
        <v>150</v>
      </c>
      <c r="E21" s="155">
        <v>42</v>
      </c>
      <c r="F21" s="648">
        <f>'Bill No 3.3'!F36</f>
        <v>0</v>
      </c>
      <c r="G21" s="649">
        <f t="shared" ref="G21:G22" si="4">F21*E21</f>
        <v>0</v>
      </c>
      <c r="I21" s="112">
        <f>[5]Ath!J7</f>
        <v>40.424999999999997</v>
      </c>
      <c r="J21" s="639">
        <f>((0.3+0.6)*2)*20*1.1</f>
        <v>39.6</v>
      </c>
    </row>
    <row r="22" spans="1:21" s="108" customFormat="1" ht="30" customHeight="1" x14ac:dyDescent="0.25">
      <c r="A22" s="646" t="s">
        <v>519</v>
      </c>
      <c r="B22" s="144" t="s">
        <v>264</v>
      </c>
      <c r="C22" s="176" t="s">
        <v>265</v>
      </c>
      <c r="D22" s="144" t="s">
        <v>129</v>
      </c>
      <c r="E22" s="155">
        <v>265</v>
      </c>
      <c r="F22" s="648">
        <f>'Bill No 3.3'!F37</f>
        <v>0</v>
      </c>
      <c r="G22" s="649">
        <f t="shared" si="4"/>
        <v>0</v>
      </c>
      <c r="I22" s="112">
        <f>[5]Ath!J26</f>
        <v>263.34000000000003</v>
      </c>
      <c r="J22" s="639">
        <f>11*20*1.1</f>
        <v>242.00000000000003</v>
      </c>
    </row>
    <row r="23" spans="1:21" s="108" customFormat="1" ht="23.4" customHeight="1" x14ac:dyDescent="0.25">
      <c r="A23" s="644" t="s">
        <v>520</v>
      </c>
      <c r="B23" s="116"/>
      <c r="C23" s="154" t="s">
        <v>402</v>
      </c>
      <c r="D23" s="116"/>
      <c r="E23" s="168"/>
      <c r="F23" s="118"/>
      <c r="G23" s="628"/>
      <c r="I23" s="112"/>
      <c r="J23" s="639"/>
    </row>
    <row r="24" spans="1:21" s="108" customFormat="1" ht="30" customHeight="1" x14ac:dyDescent="0.25">
      <c r="A24" s="646" t="s">
        <v>521</v>
      </c>
      <c r="B24" s="116" t="s">
        <v>269</v>
      </c>
      <c r="C24" s="176" t="s">
        <v>292</v>
      </c>
      <c r="D24" s="116" t="s">
        <v>234</v>
      </c>
      <c r="E24" s="168">
        <v>20</v>
      </c>
      <c r="F24" s="118">
        <f>'Bill No 3.3'!F39</f>
        <v>0</v>
      </c>
      <c r="G24" s="628">
        <f>F24*E24</f>
        <v>0</v>
      </c>
      <c r="I24" s="112"/>
      <c r="J24" s="639"/>
    </row>
    <row r="25" spans="1:21" s="182" customFormat="1" ht="33.75" customHeight="1" thickBot="1" x14ac:dyDescent="0.3">
      <c r="A25" s="650"/>
      <c r="B25" s="603" t="s">
        <v>522</v>
      </c>
      <c r="C25" s="604"/>
      <c r="D25" s="604"/>
      <c r="E25" s="604"/>
      <c r="F25" s="605"/>
      <c r="G25" s="606">
        <f>SUM(G5:G24)</f>
        <v>0</v>
      </c>
      <c r="H25" s="607"/>
      <c r="I25" s="651"/>
      <c r="J25" s="652"/>
      <c r="K25" s="653"/>
      <c r="L25" s="653"/>
      <c r="M25" s="653"/>
      <c r="N25" s="653"/>
      <c r="O25" s="653"/>
      <c r="P25" s="653"/>
      <c r="Q25" s="653"/>
      <c r="R25" s="653"/>
      <c r="S25" s="653"/>
      <c r="T25" s="653"/>
      <c r="U25" s="653"/>
    </row>
  </sheetData>
  <mergeCells count="9">
    <mergeCell ref="B25:F25"/>
    <mergeCell ref="D1:G1"/>
    <mergeCell ref="A2:A3"/>
    <mergeCell ref="B2:B3"/>
    <mergeCell ref="C2:C3"/>
    <mergeCell ref="D2:D3"/>
    <mergeCell ref="E2:E3"/>
    <mergeCell ref="F2:F3"/>
    <mergeCell ref="G2:G3"/>
  </mergeCells>
  <printOptions horizontalCentered="1"/>
  <pageMargins left="0.75" right="0.5" top="0.57999999999999996" bottom="0.4" header="0.25" footer="0.25"/>
  <pageSetup paperSize="9" scale="80" fitToHeight="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DFC89-A649-471A-9630-38D2536C7EBC}">
  <sheetPr>
    <tabColor rgb="FF92D050"/>
  </sheetPr>
  <dimension ref="A1:U22"/>
  <sheetViews>
    <sheetView view="pageBreakPreview" zoomScaleSheetLayoutView="100" workbookViewId="0">
      <selection activeCell="G37" sqref="G37"/>
    </sheetView>
  </sheetViews>
  <sheetFormatPr defaultColWidth="8.88671875" defaultRowHeight="13.8" x14ac:dyDescent="0.25"/>
  <cols>
    <col min="1" max="1" width="8.6640625" style="185" customWidth="1"/>
    <col min="2" max="2" width="10.6640625" style="613" customWidth="1"/>
    <col min="3" max="3" width="50.6640625" style="610" customWidth="1"/>
    <col min="4" max="4" width="7.6640625" style="613" customWidth="1"/>
    <col min="5" max="5" width="8.6640625" style="654" customWidth="1"/>
    <col min="6" max="6" width="10.6640625" style="614" customWidth="1"/>
    <col min="7" max="7" width="16.6640625" style="614" customWidth="1"/>
    <col min="8" max="8" width="12.109375" style="610" hidden="1" customWidth="1"/>
    <col min="9" max="9" width="12.88671875" style="662" bestFit="1" customWidth="1"/>
    <col min="10" max="253" width="8.88671875" style="610"/>
    <col min="254" max="254" width="3.6640625" style="610" bestFit="1" customWidth="1"/>
    <col min="255" max="255" width="8.33203125" style="610" customWidth="1"/>
    <col min="256" max="256" width="46.109375" style="610" customWidth="1"/>
    <col min="257" max="257" width="11" style="610" customWidth="1"/>
    <col min="258" max="258" width="12.5546875" style="610" customWidth="1"/>
    <col min="259" max="259" width="10.88671875" style="610" customWidth="1"/>
    <col min="260" max="260" width="16.109375" style="610" customWidth="1"/>
    <col min="261" max="261" width="0" style="610" hidden="1" customWidth="1"/>
    <col min="262" max="262" width="15.44140625" style="610" customWidth="1"/>
    <col min="263" max="263" width="12.88671875" style="610" bestFit="1" customWidth="1"/>
    <col min="264" max="264" width="8.88671875" style="610"/>
    <col min="265" max="265" width="12.88671875" style="610" bestFit="1" customWidth="1"/>
    <col min="266" max="509" width="8.88671875" style="610"/>
    <col min="510" max="510" width="3.6640625" style="610" bestFit="1" customWidth="1"/>
    <col min="511" max="511" width="8.33203125" style="610" customWidth="1"/>
    <col min="512" max="512" width="46.109375" style="610" customWidth="1"/>
    <col min="513" max="513" width="11" style="610" customWidth="1"/>
    <col min="514" max="514" width="12.5546875" style="610" customWidth="1"/>
    <col min="515" max="515" width="10.88671875" style="610" customWidth="1"/>
    <col min="516" max="516" width="16.109375" style="610" customWidth="1"/>
    <col min="517" max="517" width="0" style="610" hidden="1" customWidth="1"/>
    <col min="518" max="518" width="15.44140625" style="610" customWidth="1"/>
    <col min="519" max="519" width="12.88671875" style="610" bestFit="1" customWidth="1"/>
    <col min="520" max="520" width="8.88671875" style="610"/>
    <col min="521" max="521" width="12.88671875" style="610" bestFit="1" customWidth="1"/>
    <col min="522" max="765" width="8.88671875" style="610"/>
    <col min="766" max="766" width="3.6640625" style="610" bestFit="1" customWidth="1"/>
    <col min="767" max="767" width="8.33203125" style="610" customWidth="1"/>
    <col min="768" max="768" width="46.109375" style="610" customWidth="1"/>
    <col min="769" max="769" width="11" style="610" customWidth="1"/>
    <col min="770" max="770" width="12.5546875" style="610" customWidth="1"/>
    <col min="771" max="771" width="10.88671875" style="610" customWidth="1"/>
    <col min="772" max="772" width="16.109375" style="610" customWidth="1"/>
    <col min="773" max="773" width="0" style="610" hidden="1" customWidth="1"/>
    <col min="774" max="774" width="15.44140625" style="610" customWidth="1"/>
    <col min="775" max="775" width="12.88671875" style="610" bestFit="1" customWidth="1"/>
    <col min="776" max="776" width="8.88671875" style="610"/>
    <col min="777" max="777" width="12.88671875" style="610" bestFit="1" customWidth="1"/>
    <col min="778" max="1021" width="8.88671875" style="610"/>
    <col min="1022" max="1022" width="3.6640625" style="610" bestFit="1" customWidth="1"/>
    <col min="1023" max="1023" width="8.33203125" style="610" customWidth="1"/>
    <col min="1024" max="1024" width="46.109375" style="610" customWidth="1"/>
    <col min="1025" max="1025" width="11" style="610" customWidth="1"/>
    <col min="1026" max="1026" width="12.5546875" style="610" customWidth="1"/>
    <col min="1027" max="1027" width="10.88671875" style="610" customWidth="1"/>
    <col min="1028" max="1028" width="16.109375" style="610" customWidth="1"/>
    <col min="1029" max="1029" width="0" style="610" hidden="1" customWidth="1"/>
    <col min="1030" max="1030" width="15.44140625" style="610" customWidth="1"/>
    <col min="1031" max="1031" width="12.88671875" style="610" bestFit="1" customWidth="1"/>
    <col min="1032" max="1032" width="8.88671875" style="610"/>
    <col min="1033" max="1033" width="12.88671875" style="610" bestFit="1" customWidth="1"/>
    <col min="1034" max="1277" width="8.88671875" style="610"/>
    <col min="1278" max="1278" width="3.6640625" style="610" bestFit="1" customWidth="1"/>
    <col min="1279" max="1279" width="8.33203125" style="610" customWidth="1"/>
    <col min="1280" max="1280" width="46.109375" style="610" customWidth="1"/>
    <col min="1281" max="1281" width="11" style="610" customWidth="1"/>
    <col min="1282" max="1282" width="12.5546875" style="610" customWidth="1"/>
    <col min="1283" max="1283" width="10.88671875" style="610" customWidth="1"/>
    <col min="1284" max="1284" width="16.109375" style="610" customWidth="1"/>
    <col min="1285" max="1285" width="0" style="610" hidden="1" customWidth="1"/>
    <col min="1286" max="1286" width="15.44140625" style="610" customWidth="1"/>
    <col min="1287" max="1287" width="12.88671875" style="610" bestFit="1" customWidth="1"/>
    <col min="1288" max="1288" width="8.88671875" style="610"/>
    <col min="1289" max="1289" width="12.88671875" style="610" bestFit="1" customWidth="1"/>
    <col min="1290" max="1533" width="8.88671875" style="610"/>
    <col min="1534" max="1534" width="3.6640625" style="610" bestFit="1" customWidth="1"/>
    <col min="1535" max="1535" width="8.33203125" style="610" customWidth="1"/>
    <col min="1536" max="1536" width="46.109375" style="610" customWidth="1"/>
    <col min="1537" max="1537" width="11" style="610" customWidth="1"/>
    <col min="1538" max="1538" width="12.5546875" style="610" customWidth="1"/>
    <col min="1539" max="1539" width="10.88671875" style="610" customWidth="1"/>
    <col min="1540" max="1540" width="16.109375" style="610" customWidth="1"/>
    <col min="1541" max="1541" width="0" style="610" hidden="1" customWidth="1"/>
    <col min="1542" max="1542" width="15.44140625" style="610" customWidth="1"/>
    <col min="1543" max="1543" width="12.88671875" style="610" bestFit="1" customWidth="1"/>
    <col min="1544" max="1544" width="8.88671875" style="610"/>
    <col min="1545" max="1545" width="12.88671875" style="610" bestFit="1" customWidth="1"/>
    <col min="1546" max="1789" width="8.88671875" style="610"/>
    <col min="1790" max="1790" width="3.6640625" style="610" bestFit="1" customWidth="1"/>
    <col min="1791" max="1791" width="8.33203125" style="610" customWidth="1"/>
    <col min="1792" max="1792" width="46.109375" style="610" customWidth="1"/>
    <col min="1793" max="1793" width="11" style="610" customWidth="1"/>
    <col min="1794" max="1794" width="12.5546875" style="610" customWidth="1"/>
    <col min="1795" max="1795" width="10.88671875" style="610" customWidth="1"/>
    <col min="1796" max="1796" width="16.109375" style="610" customWidth="1"/>
    <col min="1797" max="1797" width="0" style="610" hidden="1" customWidth="1"/>
    <col min="1798" max="1798" width="15.44140625" style="610" customWidth="1"/>
    <col min="1799" max="1799" width="12.88671875" style="610" bestFit="1" customWidth="1"/>
    <col min="1800" max="1800" width="8.88671875" style="610"/>
    <col min="1801" max="1801" width="12.88671875" style="610" bestFit="1" customWidth="1"/>
    <col min="1802" max="2045" width="8.88671875" style="610"/>
    <col min="2046" max="2046" width="3.6640625" style="610" bestFit="1" customWidth="1"/>
    <col min="2047" max="2047" width="8.33203125" style="610" customWidth="1"/>
    <col min="2048" max="2048" width="46.109375" style="610" customWidth="1"/>
    <col min="2049" max="2049" width="11" style="610" customWidth="1"/>
    <col min="2050" max="2050" width="12.5546875" style="610" customWidth="1"/>
    <col min="2051" max="2051" width="10.88671875" style="610" customWidth="1"/>
    <col min="2052" max="2052" width="16.109375" style="610" customWidth="1"/>
    <col min="2053" max="2053" width="0" style="610" hidden="1" customWidth="1"/>
    <col min="2054" max="2054" width="15.44140625" style="610" customWidth="1"/>
    <col min="2055" max="2055" width="12.88671875" style="610" bestFit="1" customWidth="1"/>
    <col min="2056" max="2056" width="8.88671875" style="610"/>
    <col min="2057" max="2057" width="12.88671875" style="610" bestFit="1" customWidth="1"/>
    <col min="2058" max="2301" width="8.88671875" style="610"/>
    <col min="2302" max="2302" width="3.6640625" style="610" bestFit="1" customWidth="1"/>
    <col min="2303" max="2303" width="8.33203125" style="610" customWidth="1"/>
    <col min="2304" max="2304" width="46.109375" style="610" customWidth="1"/>
    <col min="2305" max="2305" width="11" style="610" customWidth="1"/>
    <col min="2306" max="2306" width="12.5546875" style="610" customWidth="1"/>
    <col min="2307" max="2307" width="10.88671875" style="610" customWidth="1"/>
    <col min="2308" max="2308" width="16.109375" style="610" customWidth="1"/>
    <col min="2309" max="2309" width="0" style="610" hidden="1" customWidth="1"/>
    <col min="2310" max="2310" width="15.44140625" style="610" customWidth="1"/>
    <col min="2311" max="2311" width="12.88671875" style="610" bestFit="1" customWidth="1"/>
    <col min="2312" max="2312" width="8.88671875" style="610"/>
    <col min="2313" max="2313" width="12.88671875" style="610" bestFit="1" customWidth="1"/>
    <col min="2314" max="2557" width="8.88671875" style="610"/>
    <col min="2558" max="2558" width="3.6640625" style="610" bestFit="1" customWidth="1"/>
    <col min="2559" max="2559" width="8.33203125" style="610" customWidth="1"/>
    <col min="2560" max="2560" width="46.109375" style="610" customWidth="1"/>
    <col min="2561" max="2561" width="11" style="610" customWidth="1"/>
    <col min="2562" max="2562" width="12.5546875" style="610" customWidth="1"/>
    <col min="2563" max="2563" width="10.88671875" style="610" customWidth="1"/>
    <col min="2564" max="2564" width="16.109375" style="610" customWidth="1"/>
    <col min="2565" max="2565" width="0" style="610" hidden="1" customWidth="1"/>
    <col min="2566" max="2566" width="15.44140625" style="610" customWidth="1"/>
    <col min="2567" max="2567" width="12.88671875" style="610" bestFit="1" customWidth="1"/>
    <col min="2568" max="2568" width="8.88671875" style="610"/>
    <col min="2569" max="2569" width="12.88671875" style="610" bestFit="1" customWidth="1"/>
    <col min="2570" max="2813" width="8.88671875" style="610"/>
    <col min="2814" max="2814" width="3.6640625" style="610" bestFit="1" customWidth="1"/>
    <col min="2815" max="2815" width="8.33203125" style="610" customWidth="1"/>
    <col min="2816" max="2816" width="46.109375" style="610" customWidth="1"/>
    <col min="2817" max="2817" width="11" style="610" customWidth="1"/>
    <col min="2818" max="2818" width="12.5546875" style="610" customWidth="1"/>
    <col min="2819" max="2819" width="10.88671875" style="610" customWidth="1"/>
    <col min="2820" max="2820" width="16.109375" style="610" customWidth="1"/>
    <col min="2821" max="2821" width="0" style="610" hidden="1" customWidth="1"/>
    <col min="2822" max="2822" width="15.44140625" style="610" customWidth="1"/>
    <col min="2823" max="2823" width="12.88671875" style="610" bestFit="1" customWidth="1"/>
    <col min="2824" max="2824" width="8.88671875" style="610"/>
    <col min="2825" max="2825" width="12.88671875" style="610" bestFit="1" customWidth="1"/>
    <col min="2826" max="3069" width="8.88671875" style="610"/>
    <col min="3070" max="3070" width="3.6640625" style="610" bestFit="1" customWidth="1"/>
    <col min="3071" max="3071" width="8.33203125" style="610" customWidth="1"/>
    <col min="3072" max="3072" width="46.109375" style="610" customWidth="1"/>
    <col min="3073" max="3073" width="11" style="610" customWidth="1"/>
    <col min="3074" max="3074" width="12.5546875" style="610" customWidth="1"/>
    <col min="3075" max="3075" width="10.88671875" style="610" customWidth="1"/>
    <col min="3076" max="3076" width="16.109375" style="610" customWidth="1"/>
    <col min="3077" max="3077" width="0" style="610" hidden="1" customWidth="1"/>
    <col min="3078" max="3078" width="15.44140625" style="610" customWidth="1"/>
    <col min="3079" max="3079" width="12.88671875" style="610" bestFit="1" customWidth="1"/>
    <col min="3080" max="3080" width="8.88671875" style="610"/>
    <col min="3081" max="3081" width="12.88671875" style="610" bestFit="1" customWidth="1"/>
    <col min="3082" max="3325" width="8.88671875" style="610"/>
    <col min="3326" max="3326" width="3.6640625" style="610" bestFit="1" customWidth="1"/>
    <col min="3327" max="3327" width="8.33203125" style="610" customWidth="1"/>
    <col min="3328" max="3328" width="46.109375" style="610" customWidth="1"/>
    <col min="3329" max="3329" width="11" style="610" customWidth="1"/>
    <col min="3330" max="3330" width="12.5546875" style="610" customWidth="1"/>
    <col min="3331" max="3331" width="10.88671875" style="610" customWidth="1"/>
    <col min="3332" max="3332" width="16.109375" style="610" customWidth="1"/>
    <col min="3333" max="3333" width="0" style="610" hidden="1" customWidth="1"/>
    <col min="3334" max="3334" width="15.44140625" style="610" customWidth="1"/>
    <col min="3335" max="3335" width="12.88671875" style="610" bestFit="1" customWidth="1"/>
    <col min="3336" max="3336" width="8.88671875" style="610"/>
    <col min="3337" max="3337" width="12.88671875" style="610" bestFit="1" customWidth="1"/>
    <col min="3338" max="3581" width="8.88671875" style="610"/>
    <col min="3582" max="3582" width="3.6640625" style="610" bestFit="1" customWidth="1"/>
    <col min="3583" max="3583" width="8.33203125" style="610" customWidth="1"/>
    <col min="3584" max="3584" width="46.109375" style="610" customWidth="1"/>
    <col min="3585" max="3585" width="11" style="610" customWidth="1"/>
    <col min="3586" max="3586" width="12.5546875" style="610" customWidth="1"/>
    <col min="3587" max="3587" width="10.88671875" style="610" customWidth="1"/>
    <col min="3588" max="3588" width="16.109375" style="610" customWidth="1"/>
    <col min="3589" max="3589" width="0" style="610" hidden="1" customWidth="1"/>
    <col min="3590" max="3590" width="15.44140625" style="610" customWidth="1"/>
    <col min="3591" max="3591" width="12.88671875" style="610" bestFit="1" customWidth="1"/>
    <col min="3592" max="3592" width="8.88671875" style="610"/>
    <col min="3593" max="3593" width="12.88671875" style="610" bestFit="1" customWidth="1"/>
    <col min="3594" max="3837" width="8.88671875" style="610"/>
    <col min="3838" max="3838" width="3.6640625" style="610" bestFit="1" customWidth="1"/>
    <col min="3839" max="3839" width="8.33203125" style="610" customWidth="1"/>
    <col min="3840" max="3840" width="46.109375" style="610" customWidth="1"/>
    <col min="3841" max="3841" width="11" style="610" customWidth="1"/>
    <col min="3842" max="3842" width="12.5546875" style="610" customWidth="1"/>
    <col min="3843" max="3843" width="10.88671875" style="610" customWidth="1"/>
    <col min="3844" max="3844" width="16.109375" style="610" customWidth="1"/>
    <col min="3845" max="3845" width="0" style="610" hidden="1" customWidth="1"/>
    <col min="3846" max="3846" width="15.44140625" style="610" customWidth="1"/>
    <col min="3847" max="3847" width="12.88671875" style="610" bestFit="1" customWidth="1"/>
    <col min="3848" max="3848" width="8.88671875" style="610"/>
    <col min="3849" max="3849" width="12.88671875" style="610" bestFit="1" customWidth="1"/>
    <col min="3850" max="4093" width="8.88671875" style="610"/>
    <col min="4094" max="4094" width="3.6640625" style="610" bestFit="1" customWidth="1"/>
    <col min="4095" max="4095" width="8.33203125" style="610" customWidth="1"/>
    <col min="4096" max="4096" width="46.109375" style="610" customWidth="1"/>
    <col min="4097" max="4097" width="11" style="610" customWidth="1"/>
    <col min="4098" max="4098" width="12.5546875" style="610" customWidth="1"/>
    <col min="4099" max="4099" width="10.88671875" style="610" customWidth="1"/>
    <col min="4100" max="4100" width="16.109375" style="610" customWidth="1"/>
    <col min="4101" max="4101" width="0" style="610" hidden="1" customWidth="1"/>
    <col min="4102" max="4102" width="15.44140625" style="610" customWidth="1"/>
    <col min="4103" max="4103" width="12.88671875" style="610" bestFit="1" customWidth="1"/>
    <col min="4104" max="4104" width="8.88671875" style="610"/>
    <col min="4105" max="4105" width="12.88671875" style="610" bestFit="1" customWidth="1"/>
    <col min="4106" max="4349" width="8.88671875" style="610"/>
    <col min="4350" max="4350" width="3.6640625" style="610" bestFit="1" customWidth="1"/>
    <col min="4351" max="4351" width="8.33203125" style="610" customWidth="1"/>
    <col min="4352" max="4352" width="46.109375" style="610" customWidth="1"/>
    <col min="4353" max="4353" width="11" style="610" customWidth="1"/>
    <col min="4354" max="4354" width="12.5546875" style="610" customWidth="1"/>
    <col min="4355" max="4355" width="10.88671875" style="610" customWidth="1"/>
    <col min="4356" max="4356" width="16.109375" style="610" customWidth="1"/>
    <col min="4357" max="4357" width="0" style="610" hidden="1" customWidth="1"/>
    <col min="4358" max="4358" width="15.44140625" style="610" customWidth="1"/>
    <col min="4359" max="4359" width="12.88671875" style="610" bestFit="1" customWidth="1"/>
    <col min="4360" max="4360" width="8.88671875" style="610"/>
    <col min="4361" max="4361" width="12.88671875" style="610" bestFit="1" customWidth="1"/>
    <col min="4362" max="4605" width="8.88671875" style="610"/>
    <col min="4606" max="4606" width="3.6640625" style="610" bestFit="1" customWidth="1"/>
    <col min="4607" max="4607" width="8.33203125" style="610" customWidth="1"/>
    <col min="4608" max="4608" width="46.109375" style="610" customWidth="1"/>
    <col min="4609" max="4609" width="11" style="610" customWidth="1"/>
    <col min="4610" max="4610" width="12.5546875" style="610" customWidth="1"/>
    <col min="4611" max="4611" width="10.88671875" style="610" customWidth="1"/>
    <col min="4612" max="4612" width="16.109375" style="610" customWidth="1"/>
    <col min="4613" max="4613" width="0" style="610" hidden="1" customWidth="1"/>
    <col min="4614" max="4614" width="15.44140625" style="610" customWidth="1"/>
    <col min="4615" max="4615" width="12.88671875" style="610" bestFit="1" customWidth="1"/>
    <col min="4616" max="4616" width="8.88671875" style="610"/>
    <col min="4617" max="4617" width="12.88671875" style="610" bestFit="1" customWidth="1"/>
    <col min="4618" max="4861" width="8.88671875" style="610"/>
    <col min="4862" max="4862" width="3.6640625" style="610" bestFit="1" customWidth="1"/>
    <col min="4863" max="4863" width="8.33203125" style="610" customWidth="1"/>
    <col min="4864" max="4864" width="46.109375" style="610" customWidth="1"/>
    <col min="4865" max="4865" width="11" style="610" customWidth="1"/>
    <col min="4866" max="4866" width="12.5546875" style="610" customWidth="1"/>
    <col min="4867" max="4867" width="10.88671875" style="610" customWidth="1"/>
    <col min="4868" max="4868" width="16.109375" style="610" customWidth="1"/>
    <col min="4869" max="4869" width="0" style="610" hidden="1" customWidth="1"/>
    <col min="4870" max="4870" width="15.44140625" style="610" customWidth="1"/>
    <col min="4871" max="4871" width="12.88671875" style="610" bestFit="1" customWidth="1"/>
    <col min="4872" max="4872" width="8.88671875" style="610"/>
    <col min="4873" max="4873" width="12.88671875" style="610" bestFit="1" customWidth="1"/>
    <col min="4874" max="5117" width="8.88671875" style="610"/>
    <col min="5118" max="5118" width="3.6640625" style="610" bestFit="1" customWidth="1"/>
    <col min="5119" max="5119" width="8.33203125" style="610" customWidth="1"/>
    <col min="5120" max="5120" width="46.109375" style="610" customWidth="1"/>
    <col min="5121" max="5121" width="11" style="610" customWidth="1"/>
    <col min="5122" max="5122" width="12.5546875" style="610" customWidth="1"/>
    <col min="5123" max="5123" width="10.88671875" style="610" customWidth="1"/>
    <col min="5124" max="5124" width="16.109375" style="610" customWidth="1"/>
    <col min="5125" max="5125" width="0" style="610" hidden="1" customWidth="1"/>
    <col min="5126" max="5126" width="15.44140625" style="610" customWidth="1"/>
    <col min="5127" max="5127" width="12.88671875" style="610" bestFit="1" customWidth="1"/>
    <col min="5128" max="5128" width="8.88671875" style="610"/>
    <col min="5129" max="5129" width="12.88671875" style="610" bestFit="1" customWidth="1"/>
    <col min="5130" max="5373" width="8.88671875" style="610"/>
    <col min="5374" max="5374" width="3.6640625" style="610" bestFit="1" customWidth="1"/>
    <col min="5375" max="5375" width="8.33203125" style="610" customWidth="1"/>
    <col min="5376" max="5376" width="46.109375" style="610" customWidth="1"/>
    <col min="5377" max="5377" width="11" style="610" customWidth="1"/>
    <col min="5378" max="5378" width="12.5546875" style="610" customWidth="1"/>
    <col min="5379" max="5379" width="10.88671875" style="610" customWidth="1"/>
    <col min="5380" max="5380" width="16.109375" style="610" customWidth="1"/>
    <col min="5381" max="5381" width="0" style="610" hidden="1" customWidth="1"/>
    <col min="5382" max="5382" width="15.44140625" style="610" customWidth="1"/>
    <col min="5383" max="5383" width="12.88671875" style="610" bestFit="1" customWidth="1"/>
    <col min="5384" max="5384" width="8.88671875" style="610"/>
    <col min="5385" max="5385" width="12.88671875" style="610" bestFit="1" customWidth="1"/>
    <col min="5386" max="5629" width="8.88671875" style="610"/>
    <col min="5630" max="5630" width="3.6640625" style="610" bestFit="1" customWidth="1"/>
    <col min="5631" max="5631" width="8.33203125" style="610" customWidth="1"/>
    <col min="5632" max="5632" width="46.109375" style="610" customWidth="1"/>
    <col min="5633" max="5633" width="11" style="610" customWidth="1"/>
    <col min="5634" max="5634" width="12.5546875" style="610" customWidth="1"/>
    <col min="5635" max="5635" width="10.88671875" style="610" customWidth="1"/>
    <col min="5636" max="5636" width="16.109375" style="610" customWidth="1"/>
    <col min="5637" max="5637" width="0" style="610" hidden="1" customWidth="1"/>
    <col min="5638" max="5638" width="15.44140625" style="610" customWidth="1"/>
    <col min="5639" max="5639" width="12.88671875" style="610" bestFit="1" customWidth="1"/>
    <col min="5640" max="5640" width="8.88671875" style="610"/>
    <col min="5641" max="5641" width="12.88671875" style="610" bestFit="1" customWidth="1"/>
    <col min="5642" max="5885" width="8.88671875" style="610"/>
    <col min="5886" max="5886" width="3.6640625" style="610" bestFit="1" customWidth="1"/>
    <col min="5887" max="5887" width="8.33203125" style="610" customWidth="1"/>
    <col min="5888" max="5888" width="46.109375" style="610" customWidth="1"/>
    <col min="5889" max="5889" width="11" style="610" customWidth="1"/>
    <col min="5890" max="5890" width="12.5546875" style="610" customWidth="1"/>
    <col min="5891" max="5891" width="10.88671875" style="610" customWidth="1"/>
    <col min="5892" max="5892" width="16.109375" style="610" customWidth="1"/>
    <col min="5893" max="5893" width="0" style="610" hidden="1" customWidth="1"/>
    <col min="5894" max="5894" width="15.44140625" style="610" customWidth="1"/>
    <col min="5895" max="5895" width="12.88671875" style="610" bestFit="1" customWidth="1"/>
    <col min="5896" max="5896" width="8.88671875" style="610"/>
    <col min="5897" max="5897" width="12.88671875" style="610" bestFit="1" customWidth="1"/>
    <col min="5898" max="6141" width="8.88671875" style="610"/>
    <col min="6142" max="6142" width="3.6640625" style="610" bestFit="1" customWidth="1"/>
    <col min="6143" max="6143" width="8.33203125" style="610" customWidth="1"/>
    <col min="6144" max="6144" width="46.109375" style="610" customWidth="1"/>
    <col min="6145" max="6145" width="11" style="610" customWidth="1"/>
    <col min="6146" max="6146" width="12.5546875" style="610" customWidth="1"/>
    <col min="6147" max="6147" width="10.88671875" style="610" customWidth="1"/>
    <col min="6148" max="6148" width="16.109375" style="610" customWidth="1"/>
    <col min="6149" max="6149" width="0" style="610" hidden="1" customWidth="1"/>
    <col min="6150" max="6150" width="15.44140625" style="610" customWidth="1"/>
    <col min="6151" max="6151" width="12.88671875" style="610" bestFit="1" customWidth="1"/>
    <col min="6152" max="6152" width="8.88671875" style="610"/>
    <col min="6153" max="6153" width="12.88671875" style="610" bestFit="1" customWidth="1"/>
    <col min="6154" max="6397" width="8.88671875" style="610"/>
    <col min="6398" max="6398" width="3.6640625" style="610" bestFit="1" customWidth="1"/>
    <col min="6399" max="6399" width="8.33203125" style="610" customWidth="1"/>
    <col min="6400" max="6400" width="46.109375" style="610" customWidth="1"/>
    <col min="6401" max="6401" width="11" style="610" customWidth="1"/>
    <col min="6402" max="6402" width="12.5546875" style="610" customWidth="1"/>
    <col min="6403" max="6403" width="10.88671875" style="610" customWidth="1"/>
    <col min="6404" max="6404" width="16.109375" style="610" customWidth="1"/>
    <col min="6405" max="6405" width="0" style="610" hidden="1" customWidth="1"/>
    <col min="6406" max="6406" width="15.44140625" style="610" customWidth="1"/>
    <col min="6407" max="6407" width="12.88671875" style="610" bestFit="1" customWidth="1"/>
    <col min="6408" max="6408" width="8.88671875" style="610"/>
    <col min="6409" max="6409" width="12.88671875" style="610" bestFit="1" customWidth="1"/>
    <col min="6410" max="6653" width="8.88671875" style="610"/>
    <col min="6654" max="6654" width="3.6640625" style="610" bestFit="1" customWidth="1"/>
    <col min="6655" max="6655" width="8.33203125" style="610" customWidth="1"/>
    <col min="6656" max="6656" width="46.109375" style="610" customWidth="1"/>
    <col min="6657" max="6657" width="11" style="610" customWidth="1"/>
    <col min="6658" max="6658" width="12.5546875" style="610" customWidth="1"/>
    <col min="6659" max="6659" width="10.88671875" style="610" customWidth="1"/>
    <col min="6660" max="6660" width="16.109375" style="610" customWidth="1"/>
    <col min="6661" max="6661" width="0" style="610" hidden="1" customWidth="1"/>
    <col min="6662" max="6662" width="15.44140625" style="610" customWidth="1"/>
    <col min="6663" max="6663" width="12.88671875" style="610" bestFit="1" customWidth="1"/>
    <col min="6664" max="6664" width="8.88671875" style="610"/>
    <col min="6665" max="6665" width="12.88671875" style="610" bestFit="1" customWidth="1"/>
    <col min="6666" max="6909" width="8.88671875" style="610"/>
    <col min="6910" max="6910" width="3.6640625" style="610" bestFit="1" customWidth="1"/>
    <col min="6911" max="6911" width="8.33203125" style="610" customWidth="1"/>
    <col min="6912" max="6912" width="46.109375" style="610" customWidth="1"/>
    <col min="6913" max="6913" width="11" style="610" customWidth="1"/>
    <col min="6914" max="6914" width="12.5546875" style="610" customWidth="1"/>
    <col min="6915" max="6915" width="10.88671875" style="610" customWidth="1"/>
    <col min="6916" max="6916" width="16.109375" style="610" customWidth="1"/>
    <col min="6917" max="6917" width="0" style="610" hidden="1" customWidth="1"/>
    <col min="6918" max="6918" width="15.44140625" style="610" customWidth="1"/>
    <col min="6919" max="6919" width="12.88671875" style="610" bestFit="1" customWidth="1"/>
    <col min="6920" max="6920" width="8.88671875" style="610"/>
    <col min="6921" max="6921" width="12.88671875" style="610" bestFit="1" customWidth="1"/>
    <col min="6922" max="7165" width="8.88671875" style="610"/>
    <col min="7166" max="7166" width="3.6640625" style="610" bestFit="1" customWidth="1"/>
    <col min="7167" max="7167" width="8.33203125" style="610" customWidth="1"/>
    <col min="7168" max="7168" width="46.109375" style="610" customWidth="1"/>
    <col min="7169" max="7169" width="11" style="610" customWidth="1"/>
    <col min="7170" max="7170" width="12.5546875" style="610" customWidth="1"/>
    <col min="7171" max="7171" width="10.88671875" style="610" customWidth="1"/>
    <col min="7172" max="7172" width="16.109375" style="610" customWidth="1"/>
    <col min="7173" max="7173" width="0" style="610" hidden="1" customWidth="1"/>
    <col min="7174" max="7174" width="15.44140625" style="610" customWidth="1"/>
    <col min="7175" max="7175" width="12.88671875" style="610" bestFit="1" customWidth="1"/>
    <col min="7176" max="7176" width="8.88671875" style="610"/>
    <col min="7177" max="7177" width="12.88671875" style="610" bestFit="1" customWidth="1"/>
    <col min="7178" max="7421" width="8.88671875" style="610"/>
    <col min="7422" max="7422" width="3.6640625" style="610" bestFit="1" customWidth="1"/>
    <col min="7423" max="7423" width="8.33203125" style="610" customWidth="1"/>
    <col min="7424" max="7424" width="46.109375" style="610" customWidth="1"/>
    <col min="7425" max="7425" width="11" style="610" customWidth="1"/>
    <col min="7426" max="7426" width="12.5546875" style="610" customWidth="1"/>
    <col min="7427" max="7427" width="10.88671875" style="610" customWidth="1"/>
    <col min="7428" max="7428" width="16.109375" style="610" customWidth="1"/>
    <col min="7429" max="7429" width="0" style="610" hidden="1" customWidth="1"/>
    <col min="7430" max="7430" width="15.44140625" style="610" customWidth="1"/>
    <col min="7431" max="7431" width="12.88671875" style="610" bestFit="1" customWidth="1"/>
    <col min="7432" max="7432" width="8.88671875" style="610"/>
    <col min="7433" max="7433" width="12.88671875" style="610" bestFit="1" customWidth="1"/>
    <col min="7434" max="7677" width="8.88671875" style="610"/>
    <col min="7678" max="7678" width="3.6640625" style="610" bestFit="1" customWidth="1"/>
    <col min="7679" max="7679" width="8.33203125" style="610" customWidth="1"/>
    <col min="7680" max="7680" width="46.109375" style="610" customWidth="1"/>
    <col min="7681" max="7681" width="11" style="610" customWidth="1"/>
    <col min="7682" max="7682" width="12.5546875" style="610" customWidth="1"/>
    <col min="7683" max="7683" width="10.88671875" style="610" customWidth="1"/>
    <col min="7684" max="7684" width="16.109375" style="610" customWidth="1"/>
    <col min="7685" max="7685" width="0" style="610" hidden="1" customWidth="1"/>
    <col min="7686" max="7686" width="15.44140625" style="610" customWidth="1"/>
    <col min="7687" max="7687" width="12.88671875" style="610" bestFit="1" customWidth="1"/>
    <col min="7688" max="7688" width="8.88671875" style="610"/>
    <col min="7689" max="7689" width="12.88671875" style="610" bestFit="1" customWidth="1"/>
    <col min="7690" max="7933" width="8.88671875" style="610"/>
    <col min="7934" max="7934" width="3.6640625" style="610" bestFit="1" customWidth="1"/>
    <col min="7935" max="7935" width="8.33203125" style="610" customWidth="1"/>
    <col min="7936" max="7936" width="46.109375" style="610" customWidth="1"/>
    <col min="7937" max="7937" width="11" style="610" customWidth="1"/>
    <col min="7938" max="7938" width="12.5546875" style="610" customWidth="1"/>
    <col min="7939" max="7939" width="10.88671875" style="610" customWidth="1"/>
    <col min="7940" max="7940" width="16.109375" style="610" customWidth="1"/>
    <col min="7941" max="7941" width="0" style="610" hidden="1" customWidth="1"/>
    <col min="7942" max="7942" width="15.44140625" style="610" customWidth="1"/>
    <col min="7943" max="7943" width="12.88671875" style="610" bestFit="1" customWidth="1"/>
    <col min="7944" max="7944" width="8.88671875" style="610"/>
    <col min="7945" max="7945" width="12.88671875" style="610" bestFit="1" customWidth="1"/>
    <col min="7946" max="8189" width="8.88671875" style="610"/>
    <col min="8190" max="8190" width="3.6640625" style="610" bestFit="1" customWidth="1"/>
    <col min="8191" max="8191" width="8.33203125" style="610" customWidth="1"/>
    <col min="8192" max="8192" width="46.109375" style="610" customWidth="1"/>
    <col min="8193" max="8193" width="11" style="610" customWidth="1"/>
    <col min="8194" max="8194" width="12.5546875" style="610" customWidth="1"/>
    <col min="8195" max="8195" width="10.88671875" style="610" customWidth="1"/>
    <col min="8196" max="8196" width="16.109375" style="610" customWidth="1"/>
    <col min="8197" max="8197" width="0" style="610" hidden="1" customWidth="1"/>
    <col min="8198" max="8198" width="15.44140625" style="610" customWidth="1"/>
    <col min="8199" max="8199" width="12.88671875" style="610" bestFit="1" customWidth="1"/>
    <col min="8200" max="8200" width="8.88671875" style="610"/>
    <col min="8201" max="8201" width="12.88671875" style="610" bestFit="1" customWidth="1"/>
    <col min="8202" max="8445" width="8.88671875" style="610"/>
    <col min="8446" max="8446" width="3.6640625" style="610" bestFit="1" customWidth="1"/>
    <col min="8447" max="8447" width="8.33203125" style="610" customWidth="1"/>
    <col min="8448" max="8448" width="46.109375" style="610" customWidth="1"/>
    <col min="8449" max="8449" width="11" style="610" customWidth="1"/>
    <col min="8450" max="8450" width="12.5546875" style="610" customWidth="1"/>
    <col min="8451" max="8451" width="10.88671875" style="610" customWidth="1"/>
    <col min="8452" max="8452" width="16.109375" style="610" customWidth="1"/>
    <col min="8453" max="8453" width="0" style="610" hidden="1" customWidth="1"/>
    <col min="8454" max="8454" width="15.44140625" style="610" customWidth="1"/>
    <col min="8455" max="8455" width="12.88671875" style="610" bestFit="1" customWidth="1"/>
    <col min="8456" max="8456" width="8.88671875" style="610"/>
    <col min="8457" max="8457" width="12.88671875" style="610" bestFit="1" customWidth="1"/>
    <col min="8458" max="8701" width="8.88671875" style="610"/>
    <col min="8702" max="8702" width="3.6640625" style="610" bestFit="1" customWidth="1"/>
    <col min="8703" max="8703" width="8.33203125" style="610" customWidth="1"/>
    <col min="8704" max="8704" width="46.109375" style="610" customWidth="1"/>
    <col min="8705" max="8705" width="11" style="610" customWidth="1"/>
    <col min="8706" max="8706" width="12.5546875" style="610" customWidth="1"/>
    <col min="8707" max="8707" width="10.88671875" style="610" customWidth="1"/>
    <col min="8708" max="8708" width="16.109375" style="610" customWidth="1"/>
    <col min="8709" max="8709" width="0" style="610" hidden="1" customWidth="1"/>
    <col min="8710" max="8710" width="15.44140625" style="610" customWidth="1"/>
    <col min="8711" max="8711" width="12.88671875" style="610" bestFit="1" customWidth="1"/>
    <col min="8712" max="8712" width="8.88671875" style="610"/>
    <col min="8713" max="8713" width="12.88671875" style="610" bestFit="1" customWidth="1"/>
    <col min="8714" max="8957" width="8.88671875" style="610"/>
    <col min="8958" max="8958" width="3.6640625" style="610" bestFit="1" customWidth="1"/>
    <col min="8959" max="8959" width="8.33203125" style="610" customWidth="1"/>
    <col min="8960" max="8960" width="46.109375" style="610" customWidth="1"/>
    <col min="8961" max="8961" width="11" style="610" customWidth="1"/>
    <col min="8962" max="8962" width="12.5546875" style="610" customWidth="1"/>
    <col min="8963" max="8963" width="10.88671875" style="610" customWidth="1"/>
    <col min="8964" max="8964" width="16.109375" style="610" customWidth="1"/>
    <col min="8965" max="8965" width="0" style="610" hidden="1" customWidth="1"/>
    <col min="8966" max="8966" width="15.44140625" style="610" customWidth="1"/>
    <col min="8967" max="8967" width="12.88671875" style="610" bestFit="1" customWidth="1"/>
    <col min="8968" max="8968" width="8.88671875" style="610"/>
    <col min="8969" max="8969" width="12.88671875" style="610" bestFit="1" customWidth="1"/>
    <col min="8970" max="9213" width="8.88671875" style="610"/>
    <col min="9214" max="9214" width="3.6640625" style="610" bestFit="1" customWidth="1"/>
    <col min="9215" max="9215" width="8.33203125" style="610" customWidth="1"/>
    <col min="9216" max="9216" width="46.109375" style="610" customWidth="1"/>
    <col min="9217" max="9217" width="11" style="610" customWidth="1"/>
    <col min="9218" max="9218" width="12.5546875" style="610" customWidth="1"/>
    <col min="9219" max="9219" width="10.88671875" style="610" customWidth="1"/>
    <col min="9220" max="9220" width="16.109375" style="610" customWidth="1"/>
    <col min="9221" max="9221" width="0" style="610" hidden="1" customWidth="1"/>
    <col min="9222" max="9222" width="15.44140625" style="610" customWidth="1"/>
    <col min="9223" max="9223" width="12.88671875" style="610" bestFit="1" customWidth="1"/>
    <col min="9224" max="9224" width="8.88671875" style="610"/>
    <col min="9225" max="9225" width="12.88671875" style="610" bestFit="1" customWidth="1"/>
    <col min="9226" max="9469" width="8.88671875" style="610"/>
    <col min="9470" max="9470" width="3.6640625" style="610" bestFit="1" customWidth="1"/>
    <col min="9471" max="9471" width="8.33203125" style="610" customWidth="1"/>
    <col min="9472" max="9472" width="46.109375" style="610" customWidth="1"/>
    <col min="9473" max="9473" width="11" style="610" customWidth="1"/>
    <col min="9474" max="9474" width="12.5546875" style="610" customWidth="1"/>
    <col min="9475" max="9475" width="10.88671875" style="610" customWidth="1"/>
    <col min="9476" max="9476" width="16.109375" style="610" customWidth="1"/>
    <col min="9477" max="9477" width="0" style="610" hidden="1" customWidth="1"/>
    <col min="9478" max="9478" width="15.44140625" style="610" customWidth="1"/>
    <col min="9479" max="9479" width="12.88671875" style="610" bestFit="1" customWidth="1"/>
    <col min="9480" max="9480" width="8.88671875" style="610"/>
    <col min="9481" max="9481" width="12.88671875" style="610" bestFit="1" customWidth="1"/>
    <col min="9482" max="9725" width="8.88671875" style="610"/>
    <col min="9726" max="9726" width="3.6640625" style="610" bestFit="1" customWidth="1"/>
    <col min="9727" max="9727" width="8.33203125" style="610" customWidth="1"/>
    <col min="9728" max="9728" width="46.109375" style="610" customWidth="1"/>
    <col min="9729" max="9729" width="11" style="610" customWidth="1"/>
    <col min="9730" max="9730" width="12.5546875" style="610" customWidth="1"/>
    <col min="9731" max="9731" width="10.88671875" style="610" customWidth="1"/>
    <col min="9732" max="9732" width="16.109375" style="610" customWidth="1"/>
    <col min="9733" max="9733" width="0" style="610" hidden="1" customWidth="1"/>
    <col min="9734" max="9734" width="15.44140625" style="610" customWidth="1"/>
    <col min="9735" max="9735" width="12.88671875" style="610" bestFit="1" customWidth="1"/>
    <col min="9736" max="9736" width="8.88671875" style="610"/>
    <col min="9737" max="9737" width="12.88671875" style="610" bestFit="1" customWidth="1"/>
    <col min="9738" max="9981" width="8.88671875" style="610"/>
    <col min="9982" max="9982" width="3.6640625" style="610" bestFit="1" customWidth="1"/>
    <col min="9983" max="9983" width="8.33203125" style="610" customWidth="1"/>
    <col min="9984" max="9984" width="46.109375" style="610" customWidth="1"/>
    <col min="9985" max="9985" width="11" style="610" customWidth="1"/>
    <col min="9986" max="9986" width="12.5546875" style="610" customWidth="1"/>
    <col min="9987" max="9987" width="10.88671875" style="610" customWidth="1"/>
    <col min="9988" max="9988" width="16.109375" style="610" customWidth="1"/>
    <col min="9989" max="9989" width="0" style="610" hidden="1" customWidth="1"/>
    <col min="9990" max="9990" width="15.44140625" style="610" customWidth="1"/>
    <col min="9991" max="9991" width="12.88671875" style="610" bestFit="1" customWidth="1"/>
    <col min="9992" max="9992" width="8.88671875" style="610"/>
    <col min="9993" max="9993" width="12.88671875" style="610" bestFit="1" customWidth="1"/>
    <col min="9994" max="10237" width="8.88671875" style="610"/>
    <col min="10238" max="10238" width="3.6640625" style="610" bestFit="1" customWidth="1"/>
    <col min="10239" max="10239" width="8.33203125" style="610" customWidth="1"/>
    <col min="10240" max="10240" width="46.109375" style="610" customWidth="1"/>
    <col min="10241" max="10241" width="11" style="610" customWidth="1"/>
    <col min="10242" max="10242" width="12.5546875" style="610" customWidth="1"/>
    <col min="10243" max="10243" width="10.88671875" style="610" customWidth="1"/>
    <col min="10244" max="10244" width="16.109375" style="610" customWidth="1"/>
    <col min="10245" max="10245" width="0" style="610" hidden="1" customWidth="1"/>
    <col min="10246" max="10246" width="15.44140625" style="610" customWidth="1"/>
    <col min="10247" max="10247" width="12.88671875" style="610" bestFit="1" customWidth="1"/>
    <col min="10248" max="10248" width="8.88671875" style="610"/>
    <col min="10249" max="10249" width="12.88671875" style="610" bestFit="1" customWidth="1"/>
    <col min="10250" max="10493" width="8.88671875" style="610"/>
    <col min="10494" max="10494" width="3.6640625" style="610" bestFit="1" customWidth="1"/>
    <col min="10495" max="10495" width="8.33203125" style="610" customWidth="1"/>
    <col min="10496" max="10496" width="46.109375" style="610" customWidth="1"/>
    <col min="10497" max="10497" width="11" style="610" customWidth="1"/>
    <col min="10498" max="10498" width="12.5546875" style="610" customWidth="1"/>
    <col min="10499" max="10499" width="10.88671875" style="610" customWidth="1"/>
    <col min="10500" max="10500" width="16.109375" style="610" customWidth="1"/>
    <col min="10501" max="10501" width="0" style="610" hidden="1" customWidth="1"/>
    <col min="10502" max="10502" width="15.44140625" style="610" customWidth="1"/>
    <col min="10503" max="10503" width="12.88671875" style="610" bestFit="1" customWidth="1"/>
    <col min="10504" max="10504" width="8.88671875" style="610"/>
    <col min="10505" max="10505" width="12.88671875" style="610" bestFit="1" customWidth="1"/>
    <col min="10506" max="10749" width="8.88671875" style="610"/>
    <col min="10750" max="10750" width="3.6640625" style="610" bestFit="1" customWidth="1"/>
    <col min="10751" max="10751" width="8.33203125" style="610" customWidth="1"/>
    <col min="10752" max="10752" width="46.109375" style="610" customWidth="1"/>
    <col min="10753" max="10753" width="11" style="610" customWidth="1"/>
    <col min="10754" max="10754" width="12.5546875" style="610" customWidth="1"/>
    <col min="10755" max="10755" width="10.88671875" style="610" customWidth="1"/>
    <col min="10756" max="10756" width="16.109375" style="610" customWidth="1"/>
    <col min="10757" max="10757" width="0" style="610" hidden="1" customWidth="1"/>
    <col min="10758" max="10758" width="15.44140625" style="610" customWidth="1"/>
    <col min="10759" max="10759" width="12.88671875" style="610" bestFit="1" customWidth="1"/>
    <col min="10760" max="10760" width="8.88671875" style="610"/>
    <col min="10761" max="10761" width="12.88671875" style="610" bestFit="1" customWidth="1"/>
    <col min="10762" max="11005" width="8.88671875" style="610"/>
    <col min="11006" max="11006" width="3.6640625" style="610" bestFit="1" customWidth="1"/>
    <col min="11007" max="11007" width="8.33203125" style="610" customWidth="1"/>
    <col min="11008" max="11008" width="46.109375" style="610" customWidth="1"/>
    <col min="11009" max="11009" width="11" style="610" customWidth="1"/>
    <col min="11010" max="11010" width="12.5546875" style="610" customWidth="1"/>
    <col min="11011" max="11011" width="10.88671875" style="610" customWidth="1"/>
    <col min="11012" max="11012" width="16.109375" style="610" customWidth="1"/>
    <col min="11013" max="11013" width="0" style="610" hidden="1" customWidth="1"/>
    <col min="11014" max="11014" width="15.44140625" style="610" customWidth="1"/>
    <col min="11015" max="11015" width="12.88671875" style="610" bestFit="1" customWidth="1"/>
    <col min="11016" max="11016" width="8.88671875" style="610"/>
    <col min="11017" max="11017" width="12.88671875" style="610" bestFit="1" customWidth="1"/>
    <col min="11018" max="11261" width="8.88671875" style="610"/>
    <col min="11262" max="11262" width="3.6640625" style="610" bestFit="1" customWidth="1"/>
    <col min="11263" max="11263" width="8.33203125" style="610" customWidth="1"/>
    <col min="11264" max="11264" width="46.109375" style="610" customWidth="1"/>
    <col min="11265" max="11265" width="11" style="610" customWidth="1"/>
    <col min="11266" max="11266" width="12.5546875" style="610" customWidth="1"/>
    <col min="11267" max="11267" width="10.88671875" style="610" customWidth="1"/>
    <col min="11268" max="11268" width="16.109375" style="610" customWidth="1"/>
    <col min="11269" max="11269" width="0" style="610" hidden="1" customWidth="1"/>
    <col min="11270" max="11270" width="15.44140625" style="610" customWidth="1"/>
    <col min="11271" max="11271" width="12.88671875" style="610" bestFit="1" customWidth="1"/>
    <col min="11272" max="11272" width="8.88671875" style="610"/>
    <col min="11273" max="11273" width="12.88671875" style="610" bestFit="1" customWidth="1"/>
    <col min="11274" max="11517" width="8.88671875" style="610"/>
    <col min="11518" max="11518" width="3.6640625" style="610" bestFit="1" customWidth="1"/>
    <col min="11519" max="11519" width="8.33203125" style="610" customWidth="1"/>
    <col min="11520" max="11520" width="46.109375" style="610" customWidth="1"/>
    <col min="11521" max="11521" width="11" style="610" customWidth="1"/>
    <col min="11522" max="11522" width="12.5546875" style="610" customWidth="1"/>
    <col min="11523" max="11523" width="10.88671875" style="610" customWidth="1"/>
    <col min="11524" max="11524" width="16.109375" style="610" customWidth="1"/>
    <col min="11525" max="11525" width="0" style="610" hidden="1" customWidth="1"/>
    <col min="11526" max="11526" width="15.44140625" style="610" customWidth="1"/>
    <col min="11527" max="11527" width="12.88671875" style="610" bestFit="1" customWidth="1"/>
    <col min="11528" max="11528" width="8.88671875" style="610"/>
    <col min="11529" max="11529" width="12.88671875" style="610" bestFit="1" customWidth="1"/>
    <col min="11530" max="11773" width="8.88671875" style="610"/>
    <col min="11774" max="11774" width="3.6640625" style="610" bestFit="1" customWidth="1"/>
    <col min="11775" max="11775" width="8.33203125" style="610" customWidth="1"/>
    <col min="11776" max="11776" width="46.109375" style="610" customWidth="1"/>
    <col min="11777" max="11777" width="11" style="610" customWidth="1"/>
    <col min="11778" max="11778" width="12.5546875" style="610" customWidth="1"/>
    <col min="11779" max="11779" width="10.88671875" style="610" customWidth="1"/>
    <col min="11780" max="11780" width="16.109375" style="610" customWidth="1"/>
    <col min="11781" max="11781" width="0" style="610" hidden="1" customWidth="1"/>
    <col min="11782" max="11782" width="15.44140625" style="610" customWidth="1"/>
    <col min="11783" max="11783" width="12.88671875" style="610" bestFit="1" customWidth="1"/>
    <col min="11784" max="11784" width="8.88671875" style="610"/>
    <col min="11785" max="11785" width="12.88671875" style="610" bestFit="1" customWidth="1"/>
    <col min="11786" max="12029" width="8.88671875" style="610"/>
    <col min="12030" max="12030" width="3.6640625" style="610" bestFit="1" customWidth="1"/>
    <col min="12031" max="12031" width="8.33203125" style="610" customWidth="1"/>
    <col min="12032" max="12032" width="46.109375" style="610" customWidth="1"/>
    <col min="12033" max="12033" width="11" style="610" customWidth="1"/>
    <col min="12034" max="12034" width="12.5546875" style="610" customWidth="1"/>
    <col min="12035" max="12035" width="10.88671875" style="610" customWidth="1"/>
    <col min="12036" max="12036" width="16.109375" style="610" customWidth="1"/>
    <col min="12037" max="12037" width="0" style="610" hidden="1" customWidth="1"/>
    <col min="12038" max="12038" width="15.44140625" style="610" customWidth="1"/>
    <col min="12039" max="12039" width="12.88671875" style="610" bestFit="1" customWidth="1"/>
    <col min="12040" max="12040" width="8.88671875" style="610"/>
    <col min="12041" max="12041" width="12.88671875" style="610" bestFit="1" customWidth="1"/>
    <col min="12042" max="12285" width="8.88671875" style="610"/>
    <col min="12286" max="12286" width="3.6640625" style="610" bestFit="1" customWidth="1"/>
    <col min="12287" max="12287" width="8.33203125" style="610" customWidth="1"/>
    <col min="12288" max="12288" width="46.109375" style="610" customWidth="1"/>
    <col min="12289" max="12289" width="11" style="610" customWidth="1"/>
    <col min="12290" max="12290" width="12.5546875" style="610" customWidth="1"/>
    <col min="12291" max="12291" width="10.88671875" style="610" customWidth="1"/>
    <col min="12292" max="12292" width="16.109375" style="610" customWidth="1"/>
    <col min="12293" max="12293" width="0" style="610" hidden="1" customWidth="1"/>
    <col min="12294" max="12294" width="15.44140625" style="610" customWidth="1"/>
    <col min="12295" max="12295" width="12.88671875" style="610" bestFit="1" customWidth="1"/>
    <col min="12296" max="12296" width="8.88671875" style="610"/>
    <col min="12297" max="12297" width="12.88671875" style="610" bestFit="1" customWidth="1"/>
    <col min="12298" max="12541" width="8.88671875" style="610"/>
    <col min="12542" max="12542" width="3.6640625" style="610" bestFit="1" customWidth="1"/>
    <col min="12543" max="12543" width="8.33203125" style="610" customWidth="1"/>
    <col min="12544" max="12544" width="46.109375" style="610" customWidth="1"/>
    <col min="12545" max="12545" width="11" style="610" customWidth="1"/>
    <col min="12546" max="12546" width="12.5546875" style="610" customWidth="1"/>
    <col min="12547" max="12547" width="10.88671875" style="610" customWidth="1"/>
    <col min="12548" max="12548" width="16.109375" style="610" customWidth="1"/>
    <col min="12549" max="12549" width="0" style="610" hidden="1" customWidth="1"/>
    <col min="12550" max="12550" width="15.44140625" style="610" customWidth="1"/>
    <col min="12551" max="12551" width="12.88671875" style="610" bestFit="1" customWidth="1"/>
    <col min="12552" max="12552" width="8.88671875" style="610"/>
    <col min="12553" max="12553" width="12.88671875" style="610" bestFit="1" customWidth="1"/>
    <col min="12554" max="12797" width="8.88671875" style="610"/>
    <col min="12798" max="12798" width="3.6640625" style="610" bestFit="1" customWidth="1"/>
    <col min="12799" max="12799" width="8.33203125" style="610" customWidth="1"/>
    <col min="12800" max="12800" width="46.109375" style="610" customWidth="1"/>
    <col min="12801" max="12801" width="11" style="610" customWidth="1"/>
    <col min="12802" max="12802" width="12.5546875" style="610" customWidth="1"/>
    <col min="12803" max="12803" width="10.88671875" style="610" customWidth="1"/>
    <col min="12804" max="12804" width="16.109375" style="610" customWidth="1"/>
    <col min="12805" max="12805" width="0" style="610" hidden="1" customWidth="1"/>
    <col min="12806" max="12806" width="15.44140625" style="610" customWidth="1"/>
    <col min="12807" max="12807" width="12.88671875" style="610" bestFit="1" customWidth="1"/>
    <col min="12808" max="12808" width="8.88671875" style="610"/>
    <col min="12809" max="12809" width="12.88671875" style="610" bestFit="1" customWidth="1"/>
    <col min="12810" max="13053" width="8.88671875" style="610"/>
    <col min="13054" max="13054" width="3.6640625" style="610" bestFit="1" customWidth="1"/>
    <col min="13055" max="13055" width="8.33203125" style="610" customWidth="1"/>
    <col min="13056" max="13056" width="46.109375" style="610" customWidth="1"/>
    <col min="13057" max="13057" width="11" style="610" customWidth="1"/>
    <col min="13058" max="13058" width="12.5546875" style="610" customWidth="1"/>
    <col min="13059" max="13059" width="10.88671875" style="610" customWidth="1"/>
    <col min="13060" max="13060" width="16.109375" style="610" customWidth="1"/>
    <col min="13061" max="13061" width="0" style="610" hidden="1" customWidth="1"/>
    <col min="13062" max="13062" width="15.44140625" style="610" customWidth="1"/>
    <col min="13063" max="13063" width="12.88671875" style="610" bestFit="1" customWidth="1"/>
    <col min="13064" max="13064" width="8.88671875" style="610"/>
    <col min="13065" max="13065" width="12.88671875" style="610" bestFit="1" customWidth="1"/>
    <col min="13066" max="13309" width="8.88671875" style="610"/>
    <col min="13310" max="13310" width="3.6640625" style="610" bestFit="1" customWidth="1"/>
    <col min="13311" max="13311" width="8.33203125" style="610" customWidth="1"/>
    <col min="13312" max="13312" width="46.109375" style="610" customWidth="1"/>
    <col min="13313" max="13313" width="11" style="610" customWidth="1"/>
    <col min="13314" max="13314" width="12.5546875" style="610" customWidth="1"/>
    <col min="13315" max="13315" width="10.88671875" style="610" customWidth="1"/>
    <col min="13316" max="13316" width="16.109375" style="610" customWidth="1"/>
    <col min="13317" max="13317" width="0" style="610" hidden="1" customWidth="1"/>
    <col min="13318" max="13318" width="15.44140625" style="610" customWidth="1"/>
    <col min="13319" max="13319" width="12.88671875" style="610" bestFit="1" customWidth="1"/>
    <col min="13320" max="13320" width="8.88671875" style="610"/>
    <col min="13321" max="13321" width="12.88671875" style="610" bestFit="1" customWidth="1"/>
    <col min="13322" max="13565" width="8.88671875" style="610"/>
    <col min="13566" max="13566" width="3.6640625" style="610" bestFit="1" customWidth="1"/>
    <col min="13567" max="13567" width="8.33203125" style="610" customWidth="1"/>
    <col min="13568" max="13568" width="46.109375" style="610" customWidth="1"/>
    <col min="13569" max="13569" width="11" style="610" customWidth="1"/>
    <col min="13570" max="13570" width="12.5546875" style="610" customWidth="1"/>
    <col min="13571" max="13571" width="10.88671875" style="610" customWidth="1"/>
    <col min="13572" max="13572" width="16.109375" style="610" customWidth="1"/>
    <col min="13573" max="13573" width="0" style="610" hidden="1" customWidth="1"/>
    <col min="13574" max="13574" width="15.44140625" style="610" customWidth="1"/>
    <col min="13575" max="13575" width="12.88671875" style="610" bestFit="1" customWidth="1"/>
    <col min="13576" max="13576" width="8.88671875" style="610"/>
    <col min="13577" max="13577" width="12.88671875" style="610" bestFit="1" customWidth="1"/>
    <col min="13578" max="13821" width="8.88671875" style="610"/>
    <col min="13822" max="13822" width="3.6640625" style="610" bestFit="1" customWidth="1"/>
    <col min="13823" max="13823" width="8.33203125" style="610" customWidth="1"/>
    <col min="13824" max="13824" width="46.109375" style="610" customWidth="1"/>
    <col min="13825" max="13825" width="11" style="610" customWidth="1"/>
    <col min="13826" max="13826" width="12.5546875" style="610" customWidth="1"/>
    <col min="13827" max="13827" width="10.88671875" style="610" customWidth="1"/>
    <col min="13828" max="13828" width="16.109375" style="610" customWidth="1"/>
    <col min="13829" max="13829" width="0" style="610" hidden="1" customWidth="1"/>
    <col min="13830" max="13830" width="15.44140625" style="610" customWidth="1"/>
    <col min="13831" max="13831" width="12.88671875" style="610" bestFit="1" customWidth="1"/>
    <col min="13832" max="13832" width="8.88671875" style="610"/>
    <col min="13833" max="13833" width="12.88671875" style="610" bestFit="1" customWidth="1"/>
    <col min="13834" max="14077" width="8.88671875" style="610"/>
    <col min="14078" max="14078" width="3.6640625" style="610" bestFit="1" customWidth="1"/>
    <col min="14079" max="14079" width="8.33203125" style="610" customWidth="1"/>
    <col min="14080" max="14080" width="46.109375" style="610" customWidth="1"/>
    <col min="14081" max="14081" width="11" style="610" customWidth="1"/>
    <col min="14082" max="14082" width="12.5546875" style="610" customWidth="1"/>
    <col min="14083" max="14083" width="10.88671875" style="610" customWidth="1"/>
    <col min="14084" max="14084" width="16.109375" style="610" customWidth="1"/>
    <col min="14085" max="14085" width="0" style="610" hidden="1" customWidth="1"/>
    <col min="14086" max="14086" width="15.44140625" style="610" customWidth="1"/>
    <col min="14087" max="14087" width="12.88671875" style="610" bestFit="1" customWidth="1"/>
    <col min="14088" max="14088" width="8.88671875" style="610"/>
    <col min="14089" max="14089" width="12.88671875" style="610" bestFit="1" customWidth="1"/>
    <col min="14090" max="14333" width="8.88671875" style="610"/>
    <col min="14334" max="14334" width="3.6640625" style="610" bestFit="1" customWidth="1"/>
    <col min="14335" max="14335" width="8.33203125" style="610" customWidth="1"/>
    <col min="14336" max="14336" width="46.109375" style="610" customWidth="1"/>
    <col min="14337" max="14337" width="11" style="610" customWidth="1"/>
    <col min="14338" max="14338" width="12.5546875" style="610" customWidth="1"/>
    <col min="14339" max="14339" width="10.88671875" style="610" customWidth="1"/>
    <col min="14340" max="14340" width="16.109375" style="610" customWidth="1"/>
    <col min="14341" max="14341" width="0" style="610" hidden="1" customWidth="1"/>
    <col min="14342" max="14342" width="15.44140625" style="610" customWidth="1"/>
    <col min="14343" max="14343" width="12.88671875" style="610" bestFit="1" customWidth="1"/>
    <col min="14344" max="14344" width="8.88671875" style="610"/>
    <col min="14345" max="14345" width="12.88671875" style="610" bestFit="1" customWidth="1"/>
    <col min="14346" max="14589" width="8.88671875" style="610"/>
    <col min="14590" max="14590" width="3.6640625" style="610" bestFit="1" customWidth="1"/>
    <col min="14591" max="14591" width="8.33203125" style="610" customWidth="1"/>
    <col min="14592" max="14592" width="46.109375" style="610" customWidth="1"/>
    <col min="14593" max="14593" width="11" style="610" customWidth="1"/>
    <col min="14594" max="14594" width="12.5546875" style="610" customWidth="1"/>
    <col min="14595" max="14595" width="10.88671875" style="610" customWidth="1"/>
    <col min="14596" max="14596" width="16.109375" style="610" customWidth="1"/>
    <col min="14597" max="14597" width="0" style="610" hidden="1" customWidth="1"/>
    <col min="14598" max="14598" width="15.44140625" style="610" customWidth="1"/>
    <col min="14599" max="14599" width="12.88671875" style="610" bestFit="1" customWidth="1"/>
    <col min="14600" max="14600" width="8.88671875" style="610"/>
    <col min="14601" max="14601" width="12.88671875" style="610" bestFit="1" customWidth="1"/>
    <col min="14602" max="14845" width="8.88671875" style="610"/>
    <col min="14846" max="14846" width="3.6640625" style="610" bestFit="1" customWidth="1"/>
    <col min="14847" max="14847" width="8.33203125" style="610" customWidth="1"/>
    <col min="14848" max="14848" width="46.109375" style="610" customWidth="1"/>
    <col min="14849" max="14849" width="11" style="610" customWidth="1"/>
    <col min="14850" max="14850" width="12.5546875" style="610" customWidth="1"/>
    <col min="14851" max="14851" width="10.88671875" style="610" customWidth="1"/>
    <col min="14852" max="14852" width="16.109375" style="610" customWidth="1"/>
    <col min="14853" max="14853" width="0" style="610" hidden="1" customWidth="1"/>
    <col min="14854" max="14854" width="15.44140625" style="610" customWidth="1"/>
    <col min="14855" max="14855" width="12.88671875" style="610" bestFit="1" customWidth="1"/>
    <col min="14856" max="14856" width="8.88671875" style="610"/>
    <col min="14857" max="14857" width="12.88671875" style="610" bestFit="1" customWidth="1"/>
    <col min="14858" max="15101" width="8.88671875" style="610"/>
    <col min="15102" max="15102" width="3.6640625" style="610" bestFit="1" customWidth="1"/>
    <col min="15103" max="15103" width="8.33203125" style="610" customWidth="1"/>
    <col min="15104" max="15104" width="46.109375" style="610" customWidth="1"/>
    <col min="15105" max="15105" width="11" style="610" customWidth="1"/>
    <col min="15106" max="15106" width="12.5546875" style="610" customWidth="1"/>
    <col min="15107" max="15107" width="10.88671875" style="610" customWidth="1"/>
    <col min="15108" max="15108" width="16.109375" style="610" customWidth="1"/>
    <col min="15109" max="15109" width="0" style="610" hidden="1" customWidth="1"/>
    <col min="15110" max="15110" width="15.44140625" style="610" customWidth="1"/>
    <col min="15111" max="15111" width="12.88671875" style="610" bestFit="1" customWidth="1"/>
    <col min="15112" max="15112" width="8.88671875" style="610"/>
    <col min="15113" max="15113" width="12.88671875" style="610" bestFit="1" customWidth="1"/>
    <col min="15114" max="15357" width="8.88671875" style="610"/>
    <col min="15358" max="15358" width="3.6640625" style="610" bestFit="1" customWidth="1"/>
    <col min="15359" max="15359" width="8.33203125" style="610" customWidth="1"/>
    <col min="15360" max="15360" width="46.109375" style="610" customWidth="1"/>
    <col min="15361" max="15361" width="11" style="610" customWidth="1"/>
    <col min="15362" max="15362" width="12.5546875" style="610" customWidth="1"/>
    <col min="15363" max="15363" width="10.88671875" style="610" customWidth="1"/>
    <col min="15364" max="15364" width="16.109375" style="610" customWidth="1"/>
    <col min="15365" max="15365" width="0" style="610" hidden="1" customWidth="1"/>
    <col min="15366" max="15366" width="15.44140625" style="610" customWidth="1"/>
    <col min="15367" max="15367" width="12.88671875" style="610" bestFit="1" customWidth="1"/>
    <col min="15368" max="15368" width="8.88671875" style="610"/>
    <col min="15369" max="15369" width="12.88671875" style="610" bestFit="1" customWidth="1"/>
    <col min="15370" max="15613" width="8.88671875" style="610"/>
    <col min="15614" max="15614" width="3.6640625" style="610" bestFit="1" customWidth="1"/>
    <col min="15615" max="15615" width="8.33203125" style="610" customWidth="1"/>
    <col min="15616" max="15616" width="46.109375" style="610" customWidth="1"/>
    <col min="15617" max="15617" width="11" style="610" customWidth="1"/>
    <col min="15618" max="15618" width="12.5546875" style="610" customWidth="1"/>
    <col min="15619" max="15619" width="10.88671875" style="610" customWidth="1"/>
    <col min="15620" max="15620" width="16.109375" style="610" customWidth="1"/>
    <col min="15621" max="15621" width="0" style="610" hidden="1" customWidth="1"/>
    <col min="15622" max="15622" width="15.44140625" style="610" customWidth="1"/>
    <col min="15623" max="15623" width="12.88671875" style="610" bestFit="1" customWidth="1"/>
    <col min="15624" max="15624" width="8.88671875" style="610"/>
    <col min="15625" max="15625" width="12.88671875" style="610" bestFit="1" customWidth="1"/>
    <col min="15626" max="15869" width="8.88671875" style="610"/>
    <col min="15870" max="15870" width="3.6640625" style="610" bestFit="1" customWidth="1"/>
    <col min="15871" max="15871" width="8.33203125" style="610" customWidth="1"/>
    <col min="15872" max="15872" width="46.109375" style="610" customWidth="1"/>
    <col min="15873" max="15873" width="11" style="610" customWidth="1"/>
    <col min="15874" max="15874" width="12.5546875" style="610" customWidth="1"/>
    <col min="15875" max="15875" width="10.88671875" style="610" customWidth="1"/>
    <col min="15876" max="15876" width="16.109375" style="610" customWidth="1"/>
    <col min="15877" max="15877" width="0" style="610" hidden="1" customWidth="1"/>
    <col min="15878" max="15878" width="15.44140625" style="610" customWidth="1"/>
    <col min="15879" max="15879" width="12.88671875" style="610" bestFit="1" customWidth="1"/>
    <col min="15880" max="15880" width="8.88671875" style="610"/>
    <col min="15881" max="15881" width="12.88671875" style="610" bestFit="1" customWidth="1"/>
    <col min="15882" max="16125" width="8.88671875" style="610"/>
    <col min="16126" max="16126" width="3.6640625" style="610" bestFit="1" customWidth="1"/>
    <col min="16127" max="16127" width="8.33203125" style="610" customWidth="1"/>
    <col min="16128" max="16128" width="46.109375" style="610" customWidth="1"/>
    <col min="16129" max="16129" width="11" style="610" customWidth="1"/>
    <col min="16130" max="16130" width="12.5546875" style="610" customWidth="1"/>
    <col min="16131" max="16131" width="10.88671875" style="610" customWidth="1"/>
    <col min="16132" max="16132" width="16.109375" style="610" customWidth="1"/>
    <col min="16133" max="16133" width="0" style="610" hidden="1" customWidth="1"/>
    <col min="16134" max="16134" width="15.44140625" style="610" customWidth="1"/>
    <col min="16135" max="16135" width="12.88671875" style="610" bestFit="1" customWidth="1"/>
    <col min="16136" max="16136" width="8.88671875" style="610"/>
    <col min="16137" max="16137" width="12.88671875" style="610" bestFit="1" customWidth="1"/>
    <col min="16138" max="16384" width="8.88671875" style="610"/>
  </cols>
  <sheetData>
    <row r="1" spans="1:21" s="108" customFormat="1" ht="61.5" customHeight="1" x14ac:dyDescent="0.25">
      <c r="A1" s="581" t="s">
        <v>523</v>
      </c>
      <c r="B1" s="581"/>
      <c r="C1" s="582"/>
      <c r="D1" s="583" t="str">
        <f>'Bill No 4.1.3'!D1:G1</f>
        <v>BILL 4.1  - KEGALLE DISTRICT - LHS ARANAYAKA - HULANKAPOLLA ROAD - LOCATION 01</v>
      </c>
      <c r="E1" s="583"/>
      <c r="F1" s="583"/>
      <c r="G1" s="584"/>
      <c r="I1" s="657"/>
    </row>
    <row r="2" spans="1:21" s="617" customFormat="1" ht="18" customHeight="1" x14ac:dyDescent="0.25">
      <c r="A2" s="640" t="s">
        <v>17</v>
      </c>
      <c r="B2" s="109" t="s">
        <v>18</v>
      </c>
      <c r="C2" s="110" t="s">
        <v>4</v>
      </c>
      <c r="D2" s="110" t="s">
        <v>19</v>
      </c>
      <c r="E2" s="641" t="s">
        <v>20</v>
      </c>
      <c r="F2" s="111" t="s">
        <v>21</v>
      </c>
      <c r="G2" s="590" t="s">
        <v>22</v>
      </c>
      <c r="I2" s="658"/>
    </row>
    <row r="3" spans="1:21" s="617" customFormat="1" ht="18" customHeight="1" x14ac:dyDescent="0.25">
      <c r="A3" s="589"/>
      <c r="B3" s="113"/>
      <c r="C3" s="110"/>
      <c r="D3" s="110"/>
      <c r="E3" s="641"/>
      <c r="F3" s="111"/>
      <c r="G3" s="590"/>
      <c r="I3" s="657"/>
      <c r="J3" s="108"/>
      <c r="K3" s="108"/>
      <c r="L3" s="108"/>
      <c r="M3" s="108"/>
      <c r="N3" s="108"/>
      <c r="O3" s="108"/>
      <c r="P3" s="108"/>
      <c r="Q3" s="108"/>
      <c r="R3" s="108"/>
      <c r="S3" s="108"/>
      <c r="T3" s="108"/>
      <c r="U3" s="108"/>
    </row>
    <row r="4" spans="1:21" s="617" customFormat="1" ht="30" customHeight="1" x14ac:dyDescent="0.25">
      <c r="A4" s="601" t="s">
        <v>524</v>
      </c>
      <c r="B4" s="116"/>
      <c r="C4" s="451" t="s">
        <v>302</v>
      </c>
      <c r="D4" s="116"/>
      <c r="E4" s="168"/>
      <c r="F4" s="118"/>
      <c r="G4" s="628"/>
      <c r="I4" s="642"/>
      <c r="J4" s="643"/>
    </row>
    <row r="5" spans="1:21" s="501" customFormat="1" ht="30" customHeight="1" x14ac:dyDescent="0.25">
      <c r="A5" s="659" t="s">
        <v>525</v>
      </c>
      <c r="B5" s="151" t="s">
        <v>304</v>
      </c>
      <c r="C5" s="176" t="s">
        <v>310</v>
      </c>
      <c r="D5" s="151" t="s">
        <v>129</v>
      </c>
      <c r="E5" s="463">
        <v>462</v>
      </c>
      <c r="F5" s="263">
        <f>'Bill No 3.5'!F7</f>
        <v>0</v>
      </c>
      <c r="G5" s="628">
        <f t="shared" ref="G5" si="0">F5*E5</f>
        <v>0</v>
      </c>
      <c r="I5" s="660">
        <f>[5]QTY!F58*1.15</f>
        <v>390.99999999999994</v>
      </c>
      <c r="K5" s="501">
        <f>1.1*340/0.81</f>
        <v>461.72839506172846</v>
      </c>
    </row>
    <row r="6" spans="1:21" s="182" customFormat="1" ht="33.75" customHeight="1" thickBot="1" x14ac:dyDescent="0.3">
      <c r="A6" s="661"/>
      <c r="B6" s="603" t="s">
        <v>526</v>
      </c>
      <c r="C6" s="604"/>
      <c r="D6" s="604"/>
      <c r="E6" s="604"/>
      <c r="F6" s="605"/>
      <c r="G6" s="606">
        <f>ROUND(SUM(G4:H5),2)</f>
        <v>0</v>
      </c>
      <c r="H6" s="607"/>
      <c r="I6" s="662"/>
      <c r="J6" s="610"/>
      <c r="K6" s="610"/>
      <c r="L6" s="610"/>
      <c r="M6" s="610"/>
      <c r="N6" s="610"/>
      <c r="O6" s="610"/>
      <c r="P6" s="610"/>
      <c r="Q6" s="610"/>
      <c r="R6" s="610"/>
      <c r="S6" s="610"/>
      <c r="T6" s="610"/>
      <c r="U6" s="610"/>
    </row>
    <row r="7" spans="1:21" ht="13.2" x14ac:dyDescent="0.25">
      <c r="A7" s="611"/>
      <c r="B7" s="608"/>
      <c r="C7" s="120"/>
      <c r="D7" s="608"/>
      <c r="E7" s="663"/>
      <c r="F7" s="609"/>
      <c r="G7" s="609"/>
    </row>
    <row r="8" spans="1:21" ht="13.2" x14ac:dyDescent="0.25">
      <c r="A8" s="608"/>
      <c r="B8" s="608"/>
      <c r="C8" s="120"/>
      <c r="D8" s="608"/>
      <c r="E8" s="663"/>
      <c r="F8" s="609"/>
      <c r="G8" s="609"/>
    </row>
    <row r="9" spans="1:21" ht="13.2" x14ac:dyDescent="0.25">
      <c r="A9" s="608"/>
      <c r="B9" s="608"/>
      <c r="C9" s="120"/>
      <c r="D9" s="608"/>
      <c r="E9" s="663"/>
      <c r="F9" s="609"/>
      <c r="G9" s="609"/>
    </row>
    <row r="10" spans="1:21" x14ac:dyDescent="0.25">
      <c r="A10" s="612"/>
      <c r="B10" s="608"/>
      <c r="C10" s="120"/>
      <c r="D10" s="608"/>
      <c r="E10" s="663"/>
      <c r="F10" s="609"/>
      <c r="G10" s="609"/>
      <c r="K10" s="610">
        <f>E5+'Bill No 4.2.4'!E5</f>
        <v>1779</v>
      </c>
    </row>
    <row r="11" spans="1:21" ht="13.2" x14ac:dyDescent="0.25">
      <c r="A11" s="608"/>
      <c r="B11" s="608"/>
      <c r="C11" s="120"/>
      <c r="D11" s="608"/>
      <c r="E11" s="663"/>
      <c r="F11" s="609"/>
      <c r="G11" s="609"/>
    </row>
    <row r="12" spans="1:21" ht="13.2" x14ac:dyDescent="0.25">
      <c r="A12" s="611"/>
      <c r="B12" s="608"/>
      <c r="C12" s="120"/>
      <c r="D12" s="608"/>
      <c r="E12" s="663"/>
      <c r="F12" s="609"/>
      <c r="G12" s="609"/>
    </row>
    <row r="13" spans="1:21" ht="13.2" x14ac:dyDescent="0.25">
      <c r="A13" s="608"/>
      <c r="B13" s="608"/>
      <c r="C13" s="120"/>
      <c r="D13" s="608"/>
      <c r="E13" s="663"/>
      <c r="F13" s="609"/>
      <c r="G13" s="609"/>
    </row>
    <row r="14" spans="1:21" x14ac:dyDescent="0.25">
      <c r="A14" s="183"/>
      <c r="B14" s="608"/>
      <c r="C14" s="120"/>
      <c r="D14" s="608"/>
      <c r="E14" s="663"/>
      <c r="F14" s="609"/>
      <c r="G14" s="609"/>
    </row>
    <row r="15" spans="1:21" x14ac:dyDescent="0.25">
      <c r="A15" s="612"/>
      <c r="B15" s="608"/>
      <c r="C15" s="120"/>
      <c r="D15" s="608"/>
      <c r="E15" s="663"/>
      <c r="F15" s="609"/>
      <c r="G15" s="609"/>
    </row>
    <row r="16" spans="1:21" x14ac:dyDescent="0.25">
      <c r="A16" s="183"/>
      <c r="B16" s="608"/>
      <c r="C16" s="120"/>
      <c r="D16" s="608"/>
      <c r="E16" s="663"/>
      <c r="F16" s="609"/>
      <c r="G16" s="609"/>
    </row>
    <row r="17" spans="2:7" x14ac:dyDescent="0.25">
      <c r="B17" s="608"/>
      <c r="C17" s="120"/>
      <c r="D17" s="608"/>
      <c r="E17" s="663"/>
      <c r="F17" s="609"/>
      <c r="G17" s="609"/>
    </row>
    <row r="18" spans="2:7" x14ac:dyDescent="0.25">
      <c r="B18" s="608"/>
      <c r="C18" s="120"/>
      <c r="D18" s="608"/>
      <c r="E18" s="663"/>
      <c r="F18" s="609"/>
      <c r="G18" s="609"/>
    </row>
    <row r="19" spans="2:7" x14ac:dyDescent="0.25">
      <c r="B19" s="608"/>
      <c r="C19" s="120"/>
      <c r="D19" s="608"/>
      <c r="E19" s="663"/>
      <c r="F19" s="609"/>
      <c r="G19" s="609"/>
    </row>
    <row r="20" spans="2:7" x14ac:dyDescent="0.25">
      <c r="B20" s="608"/>
      <c r="C20" s="120"/>
      <c r="D20" s="608"/>
      <c r="E20" s="663"/>
      <c r="F20" s="609"/>
      <c r="G20" s="609"/>
    </row>
    <row r="21" spans="2:7" x14ac:dyDescent="0.25">
      <c r="B21" s="608"/>
      <c r="C21" s="120"/>
      <c r="D21" s="608"/>
      <c r="E21" s="663"/>
      <c r="F21" s="609"/>
      <c r="G21" s="609"/>
    </row>
    <row r="22" spans="2:7" x14ac:dyDescent="0.25">
      <c r="B22" s="608"/>
      <c r="C22" s="120"/>
      <c r="D22" s="608"/>
      <c r="E22" s="663"/>
      <c r="F22" s="609"/>
      <c r="G22" s="609"/>
    </row>
  </sheetData>
  <mergeCells count="9">
    <mergeCell ref="B6:F6"/>
    <mergeCell ref="D1:G1"/>
    <mergeCell ref="A2:A3"/>
    <mergeCell ref="B2:B3"/>
    <mergeCell ref="C2:C3"/>
    <mergeCell ref="D2:D3"/>
    <mergeCell ref="E2:E3"/>
    <mergeCell ref="F2:F3"/>
    <mergeCell ref="G2:G3"/>
  </mergeCells>
  <printOptions horizontalCentered="1"/>
  <pageMargins left="0.75" right="0.5" top="1" bottom="0.5" header="0.25" footer="0.25"/>
  <pageSetup paperSize="9" scale="79" fitToWidth="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05F15-BD4A-4F1A-ACBA-9CC8B3DF7D30}">
  <sheetPr>
    <tabColor rgb="FF92D050"/>
  </sheetPr>
  <dimension ref="A1:L75"/>
  <sheetViews>
    <sheetView view="pageBreakPreview" topLeftCell="A28" zoomScaleNormal="100" zoomScaleSheetLayoutView="100" workbookViewId="0">
      <selection activeCell="G37" sqref="G37"/>
    </sheetView>
  </sheetViews>
  <sheetFormatPr defaultColWidth="8.88671875" defaultRowHeight="13.8" x14ac:dyDescent="0.25"/>
  <cols>
    <col min="1" max="1" width="7.6640625" style="183" customWidth="1"/>
    <col min="2" max="2" width="9.6640625" style="183" customWidth="1"/>
    <col min="3" max="3" width="50.6640625" style="182" customWidth="1"/>
    <col min="4" max="4" width="7.6640625" style="185" customWidth="1"/>
    <col min="5" max="5" width="8.6640625" style="185" customWidth="1"/>
    <col min="6" max="6" width="15.44140625" style="186" customWidth="1"/>
    <col min="7" max="7" width="16.5546875" style="186" customWidth="1"/>
    <col min="8" max="8" width="18.5546875" style="181" customWidth="1"/>
    <col min="9" max="10" width="15.44140625" style="182" customWidth="1"/>
    <col min="11" max="11" width="16.88671875" style="182" customWidth="1"/>
    <col min="12" max="12" width="15.5546875" style="182" customWidth="1"/>
    <col min="13" max="256" width="8.88671875" style="182"/>
    <col min="257" max="257" width="3.6640625" style="182" bestFit="1" customWidth="1"/>
    <col min="258" max="258" width="8.33203125" style="182" customWidth="1"/>
    <col min="259" max="259" width="46.109375" style="182" customWidth="1"/>
    <col min="260" max="260" width="11" style="182" customWidth="1"/>
    <col min="261" max="261" width="12.5546875" style="182" customWidth="1"/>
    <col min="262" max="262" width="10.88671875" style="182" customWidth="1"/>
    <col min="263" max="263" width="16.109375" style="182" customWidth="1"/>
    <col min="264" max="264" width="0" style="182" hidden="1" customWidth="1"/>
    <col min="265" max="265" width="15.44140625" style="182" customWidth="1"/>
    <col min="266" max="266" width="12.88671875" style="182" bestFit="1" customWidth="1"/>
    <col min="267" max="267" width="8.88671875" style="182"/>
    <col min="268" max="268" width="12.88671875" style="182" bestFit="1" customWidth="1"/>
    <col min="269" max="512" width="8.88671875" style="182"/>
    <col min="513" max="513" width="3.6640625" style="182" bestFit="1" customWidth="1"/>
    <col min="514" max="514" width="8.33203125" style="182" customWidth="1"/>
    <col min="515" max="515" width="46.109375" style="182" customWidth="1"/>
    <col min="516" max="516" width="11" style="182" customWidth="1"/>
    <col min="517" max="517" width="12.5546875" style="182" customWidth="1"/>
    <col min="518" max="518" width="10.88671875" style="182" customWidth="1"/>
    <col min="519" max="519" width="16.109375" style="182" customWidth="1"/>
    <col min="520" max="520" width="0" style="182" hidden="1" customWidth="1"/>
    <col min="521" max="521" width="15.44140625" style="182" customWidth="1"/>
    <col min="522" max="522" width="12.88671875" style="182" bestFit="1" customWidth="1"/>
    <col min="523" max="523" width="8.88671875" style="182"/>
    <col min="524" max="524" width="12.88671875" style="182" bestFit="1" customWidth="1"/>
    <col min="525" max="768" width="8.88671875" style="182"/>
    <col min="769" max="769" width="3.6640625" style="182" bestFit="1" customWidth="1"/>
    <col min="770" max="770" width="8.33203125" style="182" customWidth="1"/>
    <col min="771" max="771" width="46.109375" style="182" customWidth="1"/>
    <col min="772" max="772" width="11" style="182" customWidth="1"/>
    <col min="773" max="773" width="12.5546875" style="182" customWidth="1"/>
    <col min="774" max="774" width="10.88671875" style="182" customWidth="1"/>
    <col min="775" max="775" width="16.109375" style="182" customWidth="1"/>
    <col min="776" max="776" width="0" style="182" hidden="1" customWidth="1"/>
    <col min="777" max="777" width="15.44140625" style="182" customWidth="1"/>
    <col min="778" max="778" width="12.88671875" style="182" bestFit="1" customWidth="1"/>
    <col min="779" max="779" width="8.88671875" style="182"/>
    <col min="780" max="780" width="12.88671875" style="182" bestFit="1" customWidth="1"/>
    <col min="781" max="1024" width="8.88671875" style="182"/>
    <col min="1025" max="1025" width="3.6640625" style="182" bestFit="1" customWidth="1"/>
    <col min="1026" max="1026" width="8.33203125" style="182" customWidth="1"/>
    <col min="1027" max="1027" width="46.109375" style="182" customWidth="1"/>
    <col min="1028" max="1028" width="11" style="182" customWidth="1"/>
    <col min="1029" max="1029" width="12.5546875" style="182" customWidth="1"/>
    <col min="1030" max="1030" width="10.88671875" style="182" customWidth="1"/>
    <col min="1031" max="1031" width="16.109375" style="182" customWidth="1"/>
    <col min="1032" max="1032" width="0" style="182" hidden="1" customWidth="1"/>
    <col min="1033" max="1033" width="15.44140625" style="182" customWidth="1"/>
    <col min="1034" max="1034" width="12.88671875" style="182" bestFit="1" customWidth="1"/>
    <col min="1035" max="1035" width="8.88671875" style="182"/>
    <col min="1036" max="1036" width="12.88671875" style="182" bestFit="1" customWidth="1"/>
    <col min="1037" max="1280" width="8.88671875" style="182"/>
    <col min="1281" max="1281" width="3.6640625" style="182" bestFit="1" customWidth="1"/>
    <col min="1282" max="1282" width="8.33203125" style="182" customWidth="1"/>
    <col min="1283" max="1283" width="46.109375" style="182" customWidth="1"/>
    <col min="1284" max="1284" width="11" style="182" customWidth="1"/>
    <col min="1285" max="1285" width="12.5546875" style="182" customWidth="1"/>
    <col min="1286" max="1286" width="10.88671875" style="182" customWidth="1"/>
    <col min="1287" max="1287" width="16.109375" style="182" customWidth="1"/>
    <col min="1288" max="1288" width="0" style="182" hidden="1" customWidth="1"/>
    <col min="1289" max="1289" width="15.44140625" style="182" customWidth="1"/>
    <col min="1290" max="1290" width="12.88671875" style="182" bestFit="1" customWidth="1"/>
    <col min="1291" max="1291" width="8.88671875" style="182"/>
    <col min="1292" max="1292" width="12.88671875" style="182" bestFit="1" customWidth="1"/>
    <col min="1293" max="1536" width="8.88671875" style="182"/>
    <col min="1537" max="1537" width="3.6640625" style="182" bestFit="1" customWidth="1"/>
    <col min="1538" max="1538" width="8.33203125" style="182" customWidth="1"/>
    <col min="1539" max="1539" width="46.109375" style="182" customWidth="1"/>
    <col min="1540" max="1540" width="11" style="182" customWidth="1"/>
    <col min="1541" max="1541" width="12.5546875" style="182" customWidth="1"/>
    <col min="1542" max="1542" width="10.88671875" style="182" customWidth="1"/>
    <col min="1543" max="1543" width="16.109375" style="182" customWidth="1"/>
    <col min="1544" max="1544" width="0" style="182" hidden="1" customWidth="1"/>
    <col min="1545" max="1545" width="15.44140625" style="182" customWidth="1"/>
    <col min="1546" max="1546" width="12.88671875" style="182" bestFit="1" customWidth="1"/>
    <col min="1547" max="1547" width="8.88671875" style="182"/>
    <col min="1548" max="1548" width="12.88671875" style="182" bestFit="1" customWidth="1"/>
    <col min="1549" max="1792" width="8.88671875" style="182"/>
    <col min="1793" max="1793" width="3.6640625" style="182" bestFit="1" customWidth="1"/>
    <col min="1794" max="1794" width="8.33203125" style="182" customWidth="1"/>
    <col min="1795" max="1795" width="46.109375" style="182" customWidth="1"/>
    <col min="1796" max="1796" width="11" style="182" customWidth="1"/>
    <col min="1797" max="1797" width="12.5546875" style="182" customWidth="1"/>
    <col min="1798" max="1798" width="10.88671875" style="182" customWidth="1"/>
    <col min="1799" max="1799" width="16.109375" style="182" customWidth="1"/>
    <col min="1800" max="1800" width="0" style="182" hidden="1" customWidth="1"/>
    <col min="1801" max="1801" width="15.44140625" style="182" customWidth="1"/>
    <col min="1802" max="1802" width="12.88671875" style="182" bestFit="1" customWidth="1"/>
    <col min="1803" max="1803" width="8.88671875" style="182"/>
    <col min="1804" max="1804" width="12.88671875" style="182" bestFit="1" customWidth="1"/>
    <col min="1805" max="2048" width="8.88671875" style="182"/>
    <col min="2049" max="2049" width="3.6640625" style="182" bestFit="1" customWidth="1"/>
    <col min="2050" max="2050" width="8.33203125" style="182" customWidth="1"/>
    <col min="2051" max="2051" width="46.109375" style="182" customWidth="1"/>
    <col min="2052" max="2052" width="11" style="182" customWidth="1"/>
    <col min="2053" max="2053" width="12.5546875" style="182" customWidth="1"/>
    <col min="2054" max="2054" width="10.88671875" style="182" customWidth="1"/>
    <col min="2055" max="2055" width="16.109375" style="182" customWidth="1"/>
    <col min="2056" max="2056" width="0" style="182" hidden="1" customWidth="1"/>
    <col min="2057" max="2057" width="15.44140625" style="182" customWidth="1"/>
    <col min="2058" max="2058" width="12.88671875" style="182" bestFit="1" customWidth="1"/>
    <col min="2059" max="2059" width="8.88671875" style="182"/>
    <col min="2060" max="2060" width="12.88671875" style="182" bestFit="1" customWidth="1"/>
    <col min="2061" max="2304" width="8.88671875" style="182"/>
    <col min="2305" max="2305" width="3.6640625" style="182" bestFit="1" customWidth="1"/>
    <col min="2306" max="2306" width="8.33203125" style="182" customWidth="1"/>
    <col min="2307" max="2307" width="46.109375" style="182" customWidth="1"/>
    <col min="2308" max="2308" width="11" style="182" customWidth="1"/>
    <col min="2309" max="2309" width="12.5546875" style="182" customWidth="1"/>
    <col min="2310" max="2310" width="10.88671875" style="182" customWidth="1"/>
    <col min="2311" max="2311" width="16.109375" style="182" customWidth="1"/>
    <col min="2312" max="2312" width="0" style="182" hidden="1" customWidth="1"/>
    <col min="2313" max="2313" width="15.44140625" style="182" customWidth="1"/>
    <col min="2314" max="2314" width="12.88671875" style="182" bestFit="1" customWidth="1"/>
    <col min="2315" max="2315" width="8.88671875" style="182"/>
    <col min="2316" max="2316" width="12.88671875" style="182" bestFit="1" customWidth="1"/>
    <col min="2317" max="2560" width="8.88671875" style="182"/>
    <col min="2561" max="2561" width="3.6640625" style="182" bestFit="1" customWidth="1"/>
    <col min="2562" max="2562" width="8.33203125" style="182" customWidth="1"/>
    <col min="2563" max="2563" width="46.109375" style="182" customWidth="1"/>
    <col min="2564" max="2564" width="11" style="182" customWidth="1"/>
    <col min="2565" max="2565" width="12.5546875" style="182" customWidth="1"/>
    <col min="2566" max="2566" width="10.88671875" style="182" customWidth="1"/>
    <col min="2567" max="2567" width="16.109375" style="182" customWidth="1"/>
    <col min="2568" max="2568" width="0" style="182" hidden="1" customWidth="1"/>
    <col min="2569" max="2569" width="15.44140625" style="182" customWidth="1"/>
    <col min="2570" max="2570" width="12.88671875" style="182" bestFit="1" customWidth="1"/>
    <col min="2571" max="2571" width="8.88671875" style="182"/>
    <col min="2572" max="2572" width="12.88671875" style="182" bestFit="1" customWidth="1"/>
    <col min="2573" max="2816" width="8.88671875" style="182"/>
    <col min="2817" max="2817" width="3.6640625" style="182" bestFit="1" customWidth="1"/>
    <col min="2818" max="2818" width="8.33203125" style="182" customWidth="1"/>
    <col min="2819" max="2819" width="46.109375" style="182" customWidth="1"/>
    <col min="2820" max="2820" width="11" style="182" customWidth="1"/>
    <col min="2821" max="2821" width="12.5546875" style="182" customWidth="1"/>
    <col min="2822" max="2822" width="10.88671875" style="182" customWidth="1"/>
    <col min="2823" max="2823" width="16.109375" style="182" customWidth="1"/>
    <col min="2824" max="2824" width="0" style="182" hidden="1" customWidth="1"/>
    <col min="2825" max="2825" width="15.44140625" style="182" customWidth="1"/>
    <col min="2826" max="2826" width="12.88671875" style="182" bestFit="1" customWidth="1"/>
    <col min="2827" max="2827" width="8.88671875" style="182"/>
    <col min="2828" max="2828" width="12.88671875" style="182" bestFit="1" customWidth="1"/>
    <col min="2829" max="3072" width="8.88671875" style="182"/>
    <col min="3073" max="3073" width="3.6640625" style="182" bestFit="1" customWidth="1"/>
    <col min="3074" max="3074" width="8.33203125" style="182" customWidth="1"/>
    <col min="3075" max="3075" width="46.109375" style="182" customWidth="1"/>
    <col min="3076" max="3076" width="11" style="182" customWidth="1"/>
    <col min="3077" max="3077" width="12.5546875" style="182" customWidth="1"/>
    <col min="3078" max="3078" width="10.88671875" style="182" customWidth="1"/>
    <col min="3079" max="3079" width="16.109375" style="182" customWidth="1"/>
    <col min="3080" max="3080" width="0" style="182" hidden="1" customWidth="1"/>
    <col min="3081" max="3081" width="15.44140625" style="182" customWidth="1"/>
    <col min="3082" max="3082" width="12.88671875" style="182" bestFit="1" customWidth="1"/>
    <col min="3083" max="3083" width="8.88671875" style="182"/>
    <col min="3084" max="3084" width="12.88671875" style="182" bestFit="1" customWidth="1"/>
    <col min="3085" max="3328" width="8.88671875" style="182"/>
    <col min="3329" max="3329" width="3.6640625" style="182" bestFit="1" customWidth="1"/>
    <col min="3330" max="3330" width="8.33203125" style="182" customWidth="1"/>
    <col min="3331" max="3331" width="46.109375" style="182" customWidth="1"/>
    <col min="3332" max="3332" width="11" style="182" customWidth="1"/>
    <col min="3333" max="3333" width="12.5546875" style="182" customWidth="1"/>
    <col min="3334" max="3334" width="10.88671875" style="182" customWidth="1"/>
    <col min="3335" max="3335" width="16.109375" style="182" customWidth="1"/>
    <col min="3336" max="3336" width="0" style="182" hidden="1" customWidth="1"/>
    <col min="3337" max="3337" width="15.44140625" style="182" customWidth="1"/>
    <col min="3338" max="3338" width="12.88671875" style="182" bestFit="1" customWidth="1"/>
    <col min="3339" max="3339" width="8.88671875" style="182"/>
    <col min="3340" max="3340" width="12.88671875" style="182" bestFit="1" customWidth="1"/>
    <col min="3341" max="3584" width="8.88671875" style="182"/>
    <col min="3585" max="3585" width="3.6640625" style="182" bestFit="1" customWidth="1"/>
    <col min="3586" max="3586" width="8.33203125" style="182" customWidth="1"/>
    <col min="3587" max="3587" width="46.109375" style="182" customWidth="1"/>
    <col min="3588" max="3588" width="11" style="182" customWidth="1"/>
    <col min="3589" max="3589" width="12.5546875" style="182" customWidth="1"/>
    <col min="3590" max="3590" width="10.88671875" style="182" customWidth="1"/>
    <col min="3591" max="3591" width="16.109375" style="182" customWidth="1"/>
    <col min="3592" max="3592" width="0" style="182" hidden="1" customWidth="1"/>
    <col min="3593" max="3593" width="15.44140625" style="182" customWidth="1"/>
    <col min="3594" max="3594" width="12.88671875" style="182" bestFit="1" customWidth="1"/>
    <col min="3595" max="3595" width="8.88671875" style="182"/>
    <col min="3596" max="3596" width="12.88671875" style="182" bestFit="1" customWidth="1"/>
    <col min="3597" max="3840" width="8.88671875" style="182"/>
    <col min="3841" max="3841" width="3.6640625" style="182" bestFit="1" customWidth="1"/>
    <col min="3842" max="3842" width="8.33203125" style="182" customWidth="1"/>
    <col min="3843" max="3843" width="46.109375" style="182" customWidth="1"/>
    <col min="3844" max="3844" width="11" style="182" customWidth="1"/>
    <col min="3845" max="3845" width="12.5546875" style="182" customWidth="1"/>
    <col min="3846" max="3846" width="10.88671875" style="182" customWidth="1"/>
    <col min="3847" max="3847" width="16.109375" style="182" customWidth="1"/>
    <col min="3848" max="3848" width="0" style="182" hidden="1" customWidth="1"/>
    <col min="3849" max="3849" width="15.44140625" style="182" customWidth="1"/>
    <col min="3850" max="3850" width="12.88671875" style="182" bestFit="1" customWidth="1"/>
    <col min="3851" max="3851" width="8.88671875" style="182"/>
    <col min="3852" max="3852" width="12.88671875" style="182" bestFit="1" customWidth="1"/>
    <col min="3853" max="4096" width="8.88671875" style="182"/>
    <col min="4097" max="4097" width="3.6640625" style="182" bestFit="1" customWidth="1"/>
    <col min="4098" max="4098" width="8.33203125" style="182" customWidth="1"/>
    <col min="4099" max="4099" width="46.109375" style="182" customWidth="1"/>
    <col min="4100" max="4100" width="11" style="182" customWidth="1"/>
    <col min="4101" max="4101" width="12.5546875" style="182" customWidth="1"/>
    <col min="4102" max="4102" width="10.88671875" style="182" customWidth="1"/>
    <col min="4103" max="4103" width="16.109375" style="182" customWidth="1"/>
    <col min="4104" max="4104" width="0" style="182" hidden="1" customWidth="1"/>
    <col min="4105" max="4105" width="15.44140625" style="182" customWidth="1"/>
    <col min="4106" max="4106" width="12.88671875" style="182" bestFit="1" customWidth="1"/>
    <col min="4107" max="4107" width="8.88671875" style="182"/>
    <col min="4108" max="4108" width="12.88671875" style="182" bestFit="1" customWidth="1"/>
    <col min="4109" max="4352" width="8.88671875" style="182"/>
    <col min="4353" max="4353" width="3.6640625" style="182" bestFit="1" customWidth="1"/>
    <col min="4354" max="4354" width="8.33203125" style="182" customWidth="1"/>
    <col min="4355" max="4355" width="46.109375" style="182" customWidth="1"/>
    <col min="4356" max="4356" width="11" style="182" customWidth="1"/>
    <col min="4357" max="4357" width="12.5546875" style="182" customWidth="1"/>
    <col min="4358" max="4358" width="10.88671875" style="182" customWidth="1"/>
    <col min="4359" max="4359" width="16.109375" style="182" customWidth="1"/>
    <col min="4360" max="4360" width="0" style="182" hidden="1" customWidth="1"/>
    <col min="4361" max="4361" width="15.44140625" style="182" customWidth="1"/>
    <col min="4362" max="4362" width="12.88671875" style="182" bestFit="1" customWidth="1"/>
    <col min="4363" max="4363" width="8.88671875" style="182"/>
    <col min="4364" max="4364" width="12.88671875" style="182" bestFit="1" customWidth="1"/>
    <col min="4365" max="4608" width="8.88671875" style="182"/>
    <col min="4609" max="4609" width="3.6640625" style="182" bestFit="1" customWidth="1"/>
    <col min="4610" max="4610" width="8.33203125" style="182" customWidth="1"/>
    <col min="4611" max="4611" width="46.109375" style="182" customWidth="1"/>
    <col min="4612" max="4612" width="11" style="182" customWidth="1"/>
    <col min="4613" max="4613" width="12.5546875" style="182" customWidth="1"/>
    <col min="4614" max="4614" width="10.88671875" style="182" customWidth="1"/>
    <col min="4615" max="4615" width="16.109375" style="182" customWidth="1"/>
    <col min="4616" max="4616" width="0" style="182" hidden="1" customWidth="1"/>
    <col min="4617" max="4617" width="15.44140625" style="182" customWidth="1"/>
    <col min="4618" max="4618" width="12.88671875" style="182" bestFit="1" customWidth="1"/>
    <col min="4619" max="4619" width="8.88671875" style="182"/>
    <col min="4620" max="4620" width="12.88671875" style="182" bestFit="1" customWidth="1"/>
    <col min="4621" max="4864" width="8.88671875" style="182"/>
    <col min="4865" max="4865" width="3.6640625" style="182" bestFit="1" customWidth="1"/>
    <col min="4866" max="4866" width="8.33203125" style="182" customWidth="1"/>
    <col min="4867" max="4867" width="46.109375" style="182" customWidth="1"/>
    <col min="4868" max="4868" width="11" style="182" customWidth="1"/>
    <col min="4869" max="4869" width="12.5546875" style="182" customWidth="1"/>
    <col min="4870" max="4870" width="10.88671875" style="182" customWidth="1"/>
    <col min="4871" max="4871" width="16.109375" style="182" customWidth="1"/>
    <col min="4872" max="4872" width="0" style="182" hidden="1" customWidth="1"/>
    <col min="4873" max="4873" width="15.44140625" style="182" customWidth="1"/>
    <col min="4874" max="4874" width="12.88671875" style="182" bestFit="1" customWidth="1"/>
    <col min="4875" max="4875" width="8.88671875" style="182"/>
    <col min="4876" max="4876" width="12.88671875" style="182" bestFit="1" customWidth="1"/>
    <col min="4877" max="5120" width="8.88671875" style="182"/>
    <col min="5121" max="5121" width="3.6640625" style="182" bestFit="1" customWidth="1"/>
    <col min="5122" max="5122" width="8.33203125" style="182" customWidth="1"/>
    <col min="5123" max="5123" width="46.109375" style="182" customWidth="1"/>
    <col min="5124" max="5124" width="11" style="182" customWidth="1"/>
    <col min="5125" max="5125" width="12.5546875" style="182" customWidth="1"/>
    <col min="5126" max="5126" width="10.88671875" style="182" customWidth="1"/>
    <col min="5127" max="5127" width="16.109375" style="182" customWidth="1"/>
    <col min="5128" max="5128" width="0" style="182" hidden="1" customWidth="1"/>
    <col min="5129" max="5129" width="15.44140625" style="182" customWidth="1"/>
    <col min="5130" max="5130" width="12.88671875" style="182" bestFit="1" customWidth="1"/>
    <col min="5131" max="5131" width="8.88671875" style="182"/>
    <col min="5132" max="5132" width="12.88671875" style="182" bestFit="1" customWidth="1"/>
    <col min="5133" max="5376" width="8.88671875" style="182"/>
    <col min="5377" max="5377" width="3.6640625" style="182" bestFit="1" customWidth="1"/>
    <col min="5378" max="5378" width="8.33203125" style="182" customWidth="1"/>
    <col min="5379" max="5379" width="46.109375" style="182" customWidth="1"/>
    <col min="5380" max="5380" width="11" style="182" customWidth="1"/>
    <col min="5381" max="5381" width="12.5546875" style="182" customWidth="1"/>
    <col min="5382" max="5382" width="10.88671875" style="182" customWidth="1"/>
    <col min="5383" max="5383" width="16.109375" style="182" customWidth="1"/>
    <col min="5384" max="5384" width="0" style="182" hidden="1" customWidth="1"/>
    <col min="5385" max="5385" width="15.44140625" style="182" customWidth="1"/>
    <col min="5386" max="5386" width="12.88671875" style="182" bestFit="1" customWidth="1"/>
    <col min="5387" max="5387" width="8.88671875" style="182"/>
    <col min="5388" max="5388" width="12.88671875" style="182" bestFit="1" customWidth="1"/>
    <col min="5389" max="5632" width="8.88671875" style="182"/>
    <col min="5633" max="5633" width="3.6640625" style="182" bestFit="1" customWidth="1"/>
    <col min="5634" max="5634" width="8.33203125" style="182" customWidth="1"/>
    <col min="5635" max="5635" width="46.109375" style="182" customWidth="1"/>
    <col min="5636" max="5636" width="11" style="182" customWidth="1"/>
    <col min="5637" max="5637" width="12.5546875" style="182" customWidth="1"/>
    <col min="5638" max="5638" width="10.88671875" style="182" customWidth="1"/>
    <col min="5639" max="5639" width="16.109375" style="182" customWidth="1"/>
    <col min="5640" max="5640" width="0" style="182" hidden="1" customWidth="1"/>
    <col min="5641" max="5641" width="15.44140625" style="182" customWidth="1"/>
    <col min="5642" max="5642" width="12.88671875" style="182" bestFit="1" customWidth="1"/>
    <col min="5643" max="5643" width="8.88671875" style="182"/>
    <col min="5644" max="5644" width="12.88671875" style="182" bestFit="1" customWidth="1"/>
    <col min="5645" max="5888" width="8.88671875" style="182"/>
    <col min="5889" max="5889" width="3.6640625" style="182" bestFit="1" customWidth="1"/>
    <col min="5890" max="5890" width="8.33203125" style="182" customWidth="1"/>
    <col min="5891" max="5891" width="46.109375" style="182" customWidth="1"/>
    <col min="5892" max="5892" width="11" style="182" customWidth="1"/>
    <col min="5893" max="5893" width="12.5546875" style="182" customWidth="1"/>
    <col min="5894" max="5894" width="10.88671875" style="182" customWidth="1"/>
    <col min="5895" max="5895" width="16.109375" style="182" customWidth="1"/>
    <col min="5896" max="5896" width="0" style="182" hidden="1" customWidth="1"/>
    <col min="5897" max="5897" width="15.44140625" style="182" customWidth="1"/>
    <col min="5898" max="5898" width="12.88671875" style="182" bestFit="1" customWidth="1"/>
    <col min="5899" max="5899" width="8.88671875" style="182"/>
    <col min="5900" max="5900" width="12.88671875" style="182" bestFit="1" customWidth="1"/>
    <col min="5901" max="6144" width="8.88671875" style="182"/>
    <col min="6145" max="6145" width="3.6640625" style="182" bestFit="1" customWidth="1"/>
    <col min="6146" max="6146" width="8.33203125" style="182" customWidth="1"/>
    <col min="6147" max="6147" width="46.109375" style="182" customWidth="1"/>
    <col min="6148" max="6148" width="11" style="182" customWidth="1"/>
    <col min="6149" max="6149" width="12.5546875" style="182" customWidth="1"/>
    <col min="6150" max="6150" width="10.88671875" style="182" customWidth="1"/>
    <col min="6151" max="6151" width="16.109375" style="182" customWidth="1"/>
    <col min="6152" max="6152" width="0" style="182" hidden="1" customWidth="1"/>
    <col min="6153" max="6153" width="15.44140625" style="182" customWidth="1"/>
    <col min="6154" max="6154" width="12.88671875" style="182" bestFit="1" customWidth="1"/>
    <col min="6155" max="6155" width="8.88671875" style="182"/>
    <col min="6156" max="6156" width="12.88671875" style="182" bestFit="1" customWidth="1"/>
    <col min="6157" max="6400" width="8.88671875" style="182"/>
    <col min="6401" max="6401" width="3.6640625" style="182" bestFit="1" customWidth="1"/>
    <col min="6402" max="6402" width="8.33203125" style="182" customWidth="1"/>
    <col min="6403" max="6403" width="46.109375" style="182" customWidth="1"/>
    <col min="6404" max="6404" width="11" style="182" customWidth="1"/>
    <col min="6405" max="6405" width="12.5546875" style="182" customWidth="1"/>
    <col min="6406" max="6406" width="10.88671875" style="182" customWidth="1"/>
    <col min="6407" max="6407" width="16.109375" style="182" customWidth="1"/>
    <col min="6408" max="6408" width="0" style="182" hidden="1" customWidth="1"/>
    <col min="6409" max="6409" width="15.44140625" style="182" customWidth="1"/>
    <col min="6410" max="6410" width="12.88671875" style="182" bestFit="1" customWidth="1"/>
    <col min="6411" max="6411" width="8.88671875" style="182"/>
    <col min="6412" max="6412" width="12.88671875" style="182" bestFit="1" customWidth="1"/>
    <col min="6413" max="6656" width="8.88671875" style="182"/>
    <col min="6657" max="6657" width="3.6640625" style="182" bestFit="1" customWidth="1"/>
    <col min="6658" max="6658" width="8.33203125" style="182" customWidth="1"/>
    <col min="6659" max="6659" width="46.109375" style="182" customWidth="1"/>
    <col min="6660" max="6660" width="11" style="182" customWidth="1"/>
    <col min="6661" max="6661" width="12.5546875" style="182" customWidth="1"/>
    <col min="6662" max="6662" width="10.88671875" style="182" customWidth="1"/>
    <col min="6663" max="6663" width="16.109375" style="182" customWidth="1"/>
    <col min="6664" max="6664" width="0" style="182" hidden="1" customWidth="1"/>
    <col min="6665" max="6665" width="15.44140625" style="182" customWidth="1"/>
    <col min="6666" max="6666" width="12.88671875" style="182" bestFit="1" customWidth="1"/>
    <col min="6667" max="6667" width="8.88671875" style="182"/>
    <col min="6668" max="6668" width="12.88671875" style="182" bestFit="1" customWidth="1"/>
    <col min="6669" max="6912" width="8.88671875" style="182"/>
    <col min="6913" max="6913" width="3.6640625" style="182" bestFit="1" customWidth="1"/>
    <col min="6914" max="6914" width="8.33203125" style="182" customWidth="1"/>
    <col min="6915" max="6915" width="46.109375" style="182" customWidth="1"/>
    <col min="6916" max="6916" width="11" style="182" customWidth="1"/>
    <col min="6917" max="6917" width="12.5546875" style="182" customWidth="1"/>
    <col min="6918" max="6918" width="10.88671875" style="182" customWidth="1"/>
    <col min="6919" max="6919" width="16.109375" style="182" customWidth="1"/>
    <col min="6920" max="6920" width="0" style="182" hidden="1" customWidth="1"/>
    <col min="6921" max="6921" width="15.44140625" style="182" customWidth="1"/>
    <col min="6922" max="6922" width="12.88671875" style="182" bestFit="1" customWidth="1"/>
    <col min="6923" max="6923" width="8.88671875" style="182"/>
    <col min="6924" max="6924" width="12.88671875" style="182" bestFit="1" customWidth="1"/>
    <col min="6925" max="7168" width="8.88671875" style="182"/>
    <col min="7169" max="7169" width="3.6640625" style="182" bestFit="1" customWidth="1"/>
    <col min="7170" max="7170" width="8.33203125" style="182" customWidth="1"/>
    <col min="7171" max="7171" width="46.109375" style="182" customWidth="1"/>
    <col min="7172" max="7172" width="11" style="182" customWidth="1"/>
    <col min="7173" max="7173" width="12.5546875" style="182" customWidth="1"/>
    <col min="7174" max="7174" width="10.88671875" style="182" customWidth="1"/>
    <col min="7175" max="7175" width="16.109375" style="182" customWidth="1"/>
    <col min="7176" max="7176" width="0" style="182" hidden="1" customWidth="1"/>
    <col min="7177" max="7177" width="15.44140625" style="182" customWidth="1"/>
    <col min="7178" max="7178" width="12.88671875" style="182" bestFit="1" customWidth="1"/>
    <col min="7179" max="7179" width="8.88671875" style="182"/>
    <col min="7180" max="7180" width="12.88671875" style="182" bestFit="1" customWidth="1"/>
    <col min="7181" max="7424" width="8.88671875" style="182"/>
    <col min="7425" max="7425" width="3.6640625" style="182" bestFit="1" customWidth="1"/>
    <col min="7426" max="7426" width="8.33203125" style="182" customWidth="1"/>
    <col min="7427" max="7427" width="46.109375" style="182" customWidth="1"/>
    <col min="7428" max="7428" width="11" style="182" customWidth="1"/>
    <col min="7429" max="7429" width="12.5546875" style="182" customWidth="1"/>
    <col min="7430" max="7430" width="10.88671875" style="182" customWidth="1"/>
    <col min="7431" max="7431" width="16.109375" style="182" customWidth="1"/>
    <col min="7432" max="7432" width="0" style="182" hidden="1" customWidth="1"/>
    <col min="7433" max="7433" width="15.44140625" style="182" customWidth="1"/>
    <col min="7434" max="7434" width="12.88671875" style="182" bestFit="1" customWidth="1"/>
    <col min="7435" max="7435" width="8.88671875" style="182"/>
    <col min="7436" max="7436" width="12.88671875" style="182" bestFit="1" customWidth="1"/>
    <col min="7437" max="7680" width="8.88671875" style="182"/>
    <col min="7681" max="7681" width="3.6640625" style="182" bestFit="1" customWidth="1"/>
    <col min="7682" max="7682" width="8.33203125" style="182" customWidth="1"/>
    <col min="7683" max="7683" width="46.109375" style="182" customWidth="1"/>
    <col min="7684" max="7684" width="11" style="182" customWidth="1"/>
    <col min="7685" max="7685" width="12.5546875" style="182" customWidth="1"/>
    <col min="7686" max="7686" width="10.88671875" style="182" customWidth="1"/>
    <col min="7687" max="7687" width="16.109375" style="182" customWidth="1"/>
    <col min="7688" max="7688" width="0" style="182" hidden="1" customWidth="1"/>
    <col min="7689" max="7689" width="15.44140625" style="182" customWidth="1"/>
    <col min="7690" max="7690" width="12.88671875" style="182" bestFit="1" customWidth="1"/>
    <col min="7691" max="7691" width="8.88671875" style="182"/>
    <col min="7692" max="7692" width="12.88671875" style="182" bestFit="1" customWidth="1"/>
    <col min="7693" max="7936" width="8.88671875" style="182"/>
    <col min="7937" max="7937" width="3.6640625" style="182" bestFit="1" customWidth="1"/>
    <col min="7938" max="7938" width="8.33203125" style="182" customWidth="1"/>
    <col min="7939" max="7939" width="46.109375" style="182" customWidth="1"/>
    <col min="7940" max="7940" width="11" style="182" customWidth="1"/>
    <col min="7941" max="7941" width="12.5546875" style="182" customWidth="1"/>
    <col min="7942" max="7942" width="10.88671875" style="182" customWidth="1"/>
    <col min="7943" max="7943" width="16.109375" style="182" customWidth="1"/>
    <col min="7944" max="7944" width="0" style="182" hidden="1" customWidth="1"/>
    <col min="7945" max="7945" width="15.44140625" style="182" customWidth="1"/>
    <col min="7946" max="7946" width="12.88671875" style="182" bestFit="1" customWidth="1"/>
    <col min="7947" max="7947" width="8.88671875" style="182"/>
    <col min="7948" max="7948" width="12.88671875" style="182" bestFit="1" customWidth="1"/>
    <col min="7949" max="8192" width="8.88671875" style="182"/>
    <col min="8193" max="8193" width="3.6640625" style="182" bestFit="1" customWidth="1"/>
    <col min="8194" max="8194" width="8.33203125" style="182" customWidth="1"/>
    <col min="8195" max="8195" width="46.109375" style="182" customWidth="1"/>
    <col min="8196" max="8196" width="11" style="182" customWidth="1"/>
    <col min="8197" max="8197" width="12.5546875" style="182" customWidth="1"/>
    <col min="8198" max="8198" width="10.88671875" style="182" customWidth="1"/>
    <col min="8199" max="8199" width="16.109375" style="182" customWidth="1"/>
    <col min="8200" max="8200" width="0" style="182" hidden="1" customWidth="1"/>
    <col min="8201" max="8201" width="15.44140625" style="182" customWidth="1"/>
    <col min="8202" max="8202" width="12.88671875" style="182" bestFit="1" customWidth="1"/>
    <col min="8203" max="8203" width="8.88671875" style="182"/>
    <col min="8204" max="8204" width="12.88671875" style="182" bestFit="1" customWidth="1"/>
    <col min="8205" max="8448" width="8.88671875" style="182"/>
    <col min="8449" max="8449" width="3.6640625" style="182" bestFit="1" customWidth="1"/>
    <col min="8450" max="8450" width="8.33203125" style="182" customWidth="1"/>
    <col min="8451" max="8451" width="46.109375" style="182" customWidth="1"/>
    <col min="8452" max="8452" width="11" style="182" customWidth="1"/>
    <col min="8453" max="8453" width="12.5546875" style="182" customWidth="1"/>
    <col min="8454" max="8454" width="10.88671875" style="182" customWidth="1"/>
    <col min="8455" max="8455" width="16.109375" style="182" customWidth="1"/>
    <col min="8456" max="8456" width="0" style="182" hidden="1" customWidth="1"/>
    <col min="8457" max="8457" width="15.44140625" style="182" customWidth="1"/>
    <col min="8458" max="8458" width="12.88671875" style="182" bestFit="1" customWidth="1"/>
    <col min="8459" max="8459" width="8.88671875" style="182"/>
    <col min="8460" max="8460" width="12.88671875" style="182" bestFit="1" customWidth="1"/>
    <col min="8461" max="8704" width="8.88671875" style="182"/>
    <col min="8705" max="8705" width="3.6640625" style="182" bestFit="1" customWidth="1"/>
    <col min="8706" max="8706" width="8.33203125" style="182" customWidth="1"/>
    <col min="8707" max="8707" width="46.109375" style="182" customWidth="1"/>
    <col min="8708" max="8708" width="11" style="182" customWidth="1"/>
    <col min="8709" max="8709" width="12.5546875" style="182" customWidth="1"/>
    <col min="8710" max="8710" width="10.88671875" style="182" customWidth="1"/>
    <col min="8711" max="8711" width="16.109375" style="182" customWidth="1"/>
    <col min="8712" max="8712" width="0" style="182" hidden="1" customWidth="1"/>
    <col min="8713" max="8713" width="15.44140625" style="182" customWidth="1"/>
    <col min="8714" max="8714" width="12.88671875" style="182" bestFit="1" customWidth="1"/>
    <col min="8715" max="8715" width="8.88671875" style="182"/>
    <col min="8716" max="8716" width="12.88671875" style="182" bestFit="1" customWidth="1"/>
    <col min="8717" max="8960" width="8.88671875" style="182"/>
    <col min="8961" max="8961" width="3.6640625" style="182" bestFit="1" customWidth="1"/>
    <col min="8962" max="8962" width="8.33203125" style="182" customWidth="1"/>
    <col min="8963" max="8963" width="46.109375" style="182" customWidth="1"/>
    <col min="8964" max="8964" width="11" style="182" customWidth="1"/>
    <col min="8965" max="8965" width="12.5546875" style="182" customWidth="1"/>
    <col min="8966" max="8966" width="10.88671875" style="182" customWidth="1"/>
    <col min="8967" max="8967" width="16.109375" style="182" customWidth="1"/>
    <col min="8968" max="8968" width="0" style="182" hidden="1" customWidth="1"/>
    <col min="8969" max="8969" width="15.44140625" style="182" customWidth="1"/>
    <col min="8970" max="8970" width="12.88671875" style="182" bestFit="1" customWidth="1"/>
    <col min="8971" max="8971" width="8.88671875" style="182"/>
    <col min="8972" max="8972" width="12.88671875" style="182" bestFit="1" customWidth="1"/>
    <col min="8973" max="9216" width="8.88671875" style="182"/>
    <col min="9217" max="9217" width="3.6640625" style="182" bestFit="1" customWidth="1"/>
    <col min="9218" max="9218" width="8.33203125" style="182" customWidth="1"/>
    <col min="9219" max="9219" width="46.109375" style="182" customWidth="1"/>
    <col min="9220" max="9220" width="11" style="182" customWidth="1"/>
    <col min="9221" max="9221" width="12.5546875" style="182" customWidth="1"/>
    <col min="9222" max="9222" width="10.88671875" style="182" customWidth="1"/>
    <col min="9223" max="9223" width="16.109375" style="182" customWidth="1"/>
    <col min="9224" max="9224" width="0" style="182" hidden="1" customWidth="1"/>
    <col min="9225" max="9225" width="15.44140625" style="182" customWidth="1"/>
    <col min="9226" max="9226" width="12.88671875" style="182" bestFit="1" customWidth="1"/>
    <col min="9227" max="9227" width="8.88671875" style="182"/>
    <col min="9228" max="9228" width="12.88671875" style="182" bestFit="1" customWidth="1"/>
    <col min="9229" max="9472" width="8.88671875" style="182"/>
    <col min="9473" max="9473" width="3.6640625" style="182" bestFit="1" customWidth="1"/>
    <col min="9474" max="9474" width="8.33203125" style="182" customWidth="1"/>
    <col min="9475" max="9475" width="46.109375" style="182" customWidth="1"/>
    <col min="9476" max="9476" width="11" style="182" customWidth="1"/>
    <col min="9477" max="9477" width="12.5546875" style="182" customWidth="1"/>
    <col min="9478" max="9478" width="10.88671875" style="182" customWidth="1"/>
    <col min="9479" max="9479" width="16.109375" style="182" customWidth="1"/>
    <col min="9480" max="9480" width="0" style="182" hidden="1" customWidth="1"/>
    <col min="9481" max="9481" width="15.44140625" style="182" customWidth="1"/>
    <col min="9482" max="9482" width="12.88671875" style="182" bestFit="1" customWidth="1"/>
    <col min="9483" max="9483" width="8.88671875" style="182"/>
    <col min="9484" max="9484" width="12.88671875" style="182" bestFit="1" customWidth="1"/>
    <col min="9485" max="9728" width="8.88671875" style="182"/>
    <col min="9729" max="9729" width="3.6640625" style="182" bestFit="1" customWidth="1"/>
    <col min="9730" max="9730" width="8.33203125" style="182" customWidth="1"/>
    <col min="9731" max="9731" width="46.109375" style="182" customWidth="1"/>
    <col min="9732" max="9732" width="11" style="182" customWidth="1"/>
    <col min="9733" max="9733" width="12.5546875" style="182" customWidth="1"/>
    <col min="9734" max="9734" width="10.88671875" style="182" customWidth="1"/>
    <col min="9735" max="9735" width="16.109375" style="182" customWidth="1"/>
    <col min="9736" max="9736" width="0" style="182" hidden="1" customWidth="1"/>
    <col min="9737" max="9737" width="15.44140625" style="182" customWidth="1"/>
    <col min="9738" max="9738" width="12.88671875" style="182" bestFit="1" customWidth="1"/>
    <col min="9739" max="9739" width="8.88671875" style="182"/>
    <col min="9740" max="9740" width="12.88671875" style="182" bestFit="1" customWidth="1"/>
    <col min="9741" max="9984" width="8.88671875" style="182"/>
    <col min="9985" max="9985" width="3.6640625" style="182" bestFit="1" customWidth="1"/>
    <col min="9986" max="9986" width="8.33203125" style="182" customWidth="1"/>
    <col min="9987" max="9987" width="46.109375" style="182" customWidth="1"/>
    <col min="9988" max="9988" width="11" style="182" customWidth="1"/>
    <col min="9989" max="9989" width="12.5546875" style="182" customWidth="1"/>
    <col min="9990" max="9990" width="10.88671875" style="182" customWidth="1"/>
    <col min="9991" max="9991" width="16.109375" style="182" customWidth="1"/>
    <col min="9992" max="9992" width="0" style="182" hidden="1" customWidth="1"/>
    <col min="9993" max="9993" width="15.44140625" style="182" customWidth="1"/>
    <col min="9994" max="9994" width="12.88671875" style="182" bestFit="1" customWidth="1"/>
    <col min="9995" max="9995" width="8.88671875" style="182"/>
    <col min="9996" max="9996" width="12.88671875" style="182" bestFit="1" customWidth="1"/>
    <col min="9997" max="10240" width="8.88671875" style="182"/>
    <col min="10241" max="10241" width="3.6640625" style="182" bestFit="1" customWidth="1"/>
    <col min="10242" max="10242" width="8.33203125" style="182" customWidth="1"/>
    <col min="10243" max="10243" width="46.109375" style="182" customWidth="1"/>
    <col min="10244" max="10244" width="11" style="182" customWidth="1"/>
    <col min="10245" max="10245" width="12.5546875" style="182" customWidth="1"/>
    <col min="10246" max="10246" width="10.88671875" style="182" customWidth="1"/>
    <col min="10247" max="10247" width="16.109375" style="182" customWidth="1"/>
    <col min="10248" max="10248" width="0" style="182" hidden="1" customWidth="1"/>
    <col min="10249" max="10249" width="15.44140625" style="182" customWidth="1"/>
    <col min="10250" max="10250" width="12.88671875" style="182" bestFit="1" customWidth="1"/>
    <col min="10251" max="10251" width="8.88671875" style="182"/>
    <col min="10252" max="10252" width="12.88671875" style="182" bestFit="1" customWidth="1"/>
    <col min="10253" max="10496" width="8.88671875" style="182"/>
    <col min="10497" max="10497" width="3.6640625" style="182" bestFit="1" customWidth="1"/>
    <col min="10498" max="10498" width="8.33203125" style="182" customWidth="1"/>
    <col min="10499" max="10499" width="46.109375" style="182" customWidth="1"/>
    <col min="10500" max="10500" width="11" style="182" customWidth="1"/>
    <col min="10501" max="10501" width="12.5546875" style="182" customWidth="1"/>
    <col min="10502" max="10502" width="10.88671875" style="182" customWidth="1"/>
    <col min="10503" max="10503" width="16.109375" style="182" customWidth="1"/>
    <col min="10504" max="10504" width="0" style="182" hidden="1" customWidth="1"/>
    <col min="10505" max="10505" width="15.44140625" style="182" customWidth="1"/>
    <col min="10506" max="10506" width="12.88671875" style="182" bestFit="1" customWidth="1"/>
    <col min="10507" max="10507" width="8.88671875" style="182"/>
    <col min="10508" max="10508" width="12.88671875" style="182" bestFit="1" customWidth="1"/>
    <col min="10509" max="10752" width="8.88671875" style="182"/>
    <col min="10753" max="10753" width="3.6640625" style="182" bestFit="1" customWidth="1"/>
    <col min="10754" max="10754" width="8.33203125" style="182" customWidth="1"/>
    <col min="10755" max="10755" width="46.109375" style="182" customWidth="1"/>
    <col min="10756" max="10756" width="11" style="182" customWidth="1"/>
    <col min="10757" max="10757" width="12.5546875" style="182" customWidth="1"/>
    <col min="10758" max="10758" width="10.88671875" style="182" customWidth="1"/>
    <col min="10759" max="10759" width="16.109375" style="182" customWidth="1"/>
    <col min="10760" max="10760" width="0" style="182" hidden="1" customWidth="1"/>
    <col min="10761" max="10761" width="15.44140625" style="182" customWidth="1"/>
    <col min="10762" max="10762" width="12.88671875" style="182" bestFit="1" customWidth="1"/>
    <col min="10763" max="10763" width="8.88671875" style="182"/>
    <col min="10764" max="10764" width="12.88671875" style="182" bestFit="1" customWidth="1"/>
    <col min="10765" max="11008" width="8.88671875" style="182"/>
    <col min="11009" max="11009" width="3.6640625" style="182" bestFit="1" customWidth="1"/>
    <col min="11010" max="11010" width="8.33203125" style="182" customWidth="1"/>
    <col min="11011" max="11011" width="46.109375" style="182" customWidth="1"/>
    <col min="11012" max="11012" width="11" style="182" customWidth="1"/>
    <col min="11013" max="11013" width="12.5546875" style="182" customWidth="1"/>
    <col min="11014" max="11014" width="10.88671875" style="182" customWidth="1"/>
    <col min="11015" max="11015" width="16.109375" style="182" customWidth="1"/>
    <col min="11016" max="11016" width="0" style="182" hidden="1" customWidth="1"/>
    <col min="11017" max="11017" width="15.44140625" style="182" customWidth="1"/>
    <col min="11018" max="11018" width="12.88671875" style="182" bestFit="1" customWidth="1"/>
    <col min="11019" max="11019" width="8.88671875" style="182"/>
    <col min="11020" max="11020" width="12.88671875" style="182" bestFit="1" customWidth="1"/>
    <col min="11021" max="11264" width="8.88671875" style="182"/>
    <col min="11265" max="11265" width="3.6640625" style="182" bestFit="1" customWidth="1"/>
    <col min="11266" max="11266" width="8.33203125" style="182" customWidth="1"/>
    <col min="11267" max="11267" width="46.109375" style="182" customWidth="1"/>
    <col min="11268" max="11268" width="11" style="182" customWidth="1"/>
    <col min="11269" max="11269" width="12.5546875" style="182" customWidth="1"/>
    <col min="11270" max="11270" width="10.88671875" style="182" customWidth="1"/>
    <col min="11271" max="11271" width="16.109375" style="182" customWidth="1"/>
    <col min="11272" max="11272" width="0" style="182" hidden="1" customWidth="1"/>
    <col min="11273" max="11273" width="15.44140625" style="182" customWidth="1"/>
    <col min="11274" max="11274" width="12.88671875" style="182" bestFit="1" customWidth="1"/>
    <col min="11275" max="11275" width="8.88671875" style="182"/>
    <col min="11276" max="11276" width="12.88671875" style="182" bestFit="1" customWidth="1"/>
    <col min="11277" max="11520" width="8.88671875" style="182"/>
    <col min="11521" max="11521" width="3.6640625" style="182" bestFit="1" customWidth="1"/>
    <col min="11522" max="11522" width="8.33203125" style="182" customWidth="1"/>
    <col min="11523" max="11523" width="46.109375" style="182" customWidth="1"/>
    <col min="11524" max="11524" width="11" style="182" customWidth="1"/>
    <col min="11525" max="11525" width="12.5546875" style="182" customWidth="1"/>
    <col min="11526" max="11526" width="10.88671875" style="182" customWidth="1"/>
    <col min="11527" max="11527" width="16.109375" style="182" customWidth="1"/>
    <col min="11528" max="11528" width="0" style="182" hidden="1" customWidth="1"/>
    <col min="11529" max="11529" width="15.44140625" style="182" customWidth="1"/>
    <col min="11530" max="11530" width="12.88671875" style="182" bestFit="1" customWidth="1"/>
    <col min="11531" max="11531" width="8.88671875" style="182"/>
    <col min="11532" max="11532" width="12.88671875" style="182" bestFit="1" customWidth="1"/>
    <col min="11533" max="11776" width="8.88671875" style="182"/>
    <col min="11777" max="11777" width="3.6640625" style="182" bestFit="1" customWidth="1"/>
    <col min="11778" max="11778" width="8.33203125" style="182" customWidth="1"/>
    <col min="11779" max="11779" width="46.109375" style="182" customWidth="1"/>
    <col min="11780" max="11780" width="11" style="182" customWidth="1"/>
    <col min="11781" max="11781" width="12.5546875" style="182" customWidth="1"/>
    <col min="11782" max="11782" width="10.88671875" style="182" customWidth="1"/>
    <col min="11783" max="11783" width="16.109375" style="182" customWidth="1"/>
    <col min="11784" max="11784" width="0" style="182" hidden="1" customWidth="1"/>
    <col min="11785" max="11785" width="15.44140625" style="182" customWidth="1"/>
    <col min="11786" max="11786" width="12.88671875" style="182" bestFit="1" customWidth="1"/>
    <col min="11787" max="11787" width="8.88671875" style="182"/>
    <col min="11788" max="11788" width="12.88671875" style="182" bestFit="1" customWidth="1"/>
    <col min="11789" max="12032" width="8.88671875" style="182"/>
    <col min="12033" max="12033" width="3.6640625" style="182" bestFit="1" customWidth="1"/>
    <col min="12034" max="12034" width="8.33203125" style="182" customWidth="1"/>
    <col min="12035" max="12035" width="46.109375" style="182" customWidth="1"/>
    <col min="12036" max="12036" width="11" style="182" customWidth="1"/>
    <col min="12037" max="12037" width="12.5546875" style="182" customWidth="1"/>
    <col min="12038" max="12038" width="10.88671875" style="182" customWidth="1"/>
    <col min="12039" max="12039" width="16.109375" style="182" customWidth="1"/>
    <col min="12040" max="12040" width="0" style="182" hidden="1" customWidth="1"/>
    <col min="12041" max="12041" width="15.44140625" style="182" customWidth="1"/>
    <col min="12042" max="12042" width="12.88671875" style="182" bestFit="1" customWidth="1"/>
    <col min="12043" max="12043" width="8.88671875" style="182"/>
    <col min="12044" max="12044" width="12.88671875" style="182" bestFit="1" customWidth="1"/>
    <col min="12045" max="12288" width="8.88671875" style="182"/>
    <col min="12289" max="12289" width="3.6640625" style="182" bestFit="1" customWidth="1"/>
    <col min="12290" max="12290" width="8.33203125" style="182" customWidth="1"/>
    <col min="12291" max="12291" width="46.109375" style="182" customWidth="1"/>
    <col min="12292" max="12292" width="11" style="182" customWidth="1"/>
    <col min="12293" max="12293" width="12.5546875" style="182" customWidth="1"/>
    <col min="12294" max="12294" width="10.88671875" style="182" customWidth="1"/>
    <col min="12295" max="12295" width="16.109375" style="182" customWidth="1"/>
    <col min="12296" max="12296" width="0" style="182" hidden="1" customWidth="1"/>
    <col min="12297" max="12297" width="15.44140625" style="182" customWidth="1"/>
    <col min="12298" max="12298" width="12.88671875" style="182" bestFit="1" customWidth="1"/>
    <col min="12299" max="12299" width="8.88671875" style="182"/>
    <col min="12300" max="12300" width="12.88671875" style="182" bestFit="1" customWidth="1"/>
    <col min="12301" max="12544" width="8.88671875" style="182"/>
    <col min="12545" max="12545" width="3.6640625" style="182" bestFit="1" customWidth="1"/>
    <col min="12546" max="12546" width="8.33203125" style="182" customWidth="1"/>
    <col min="12547" max="12547" width="46.109375" style="182" customWidth="1"/>
    <col min="12548" max="12548" width="11" style="182" customWidth="1"/>
    <col min="12549" max="12549" width="12.5546875" style="182" customWidth="1"/>
    <col min="12550" max="12550" width="10.88671875" style="182" customWidth="1"/>
    <col min="12551" max="12551" width="16.109375" style="182" customWidth="1"/>
    <col min="12552" max="12552" width="0" style="182" hidden="1" customWidth="1"/>
    <col min="12553" max="12553" width="15.44140625" style="182" customWidth="1"/>
    <col min="12554" max="12554" width="12.88671875" style="182" bestFit="1" customWidth="1"/>
    <col min="12555" max="12555" width="8.88671875" style="182"/>
    <col min="12556" max="12556" width="12.88671875" style="182" bestFit="1" customWidth="1"/>
    <col min="12557" max="12800" width="8.88671875" style="182"/>
    <col min="12801" max="12801" width="3.6640625" style="182" bestFit="1" customWidth="1"/>
    <col min="12802" max="12802" width="8.33203125" style="182" customWidth="1"/>
    <col min="12803" max="12803" width="46.109375" style="182" customWidth="1"/>
    <col min="12804" max="12804" width="11" style="182" customWidth="1"/>
    <col min="12805" max="12805" width="12.5546875" style="182" customWidth="1"/>
    <col min="12806" max="12806" width="10.88671875" style="182" customWidth="1"/>
    <col min="12807" max="12807" width="16.109375" style="182" customWidth="1"/>
    <col min="12808" max="12808" width="0" style="182" hidden="1" customWidth="1"/>
    <col min="12809" max="12809" width="15.44140625" style="182" customWidth="1"/>
    <col min="12810" max="12810" width="12.88671875" style="182" bestFit="1" customWidth="1"/>
    <col min="12811" max="12811" width="8.88671875" style="182"/>
    <col min="12812" max="12812" width="12.88671875" style="182" bestFit="1" customWidth="1"/>
    <col min="12813" max="13056" width="8.88671875" style="182"/>
    <col min="13057" max="13057" width="3.6640625" style="182" bestFit="1" customWidth="1"/>
    <col min="13058" max="13058" width="8.33203125" style="182" customWidth="1"/>
    <col min="13059" max="13059" width="46.109375" style="182" customWidth="1"/>
    <col min="13060" max="13060" width="11" style="182" customWidth="1"/>
    <col min="13061" max="13061" width="12.5546875" style="182" customWidth="1"/>
    <col min="13062" max="13062" width="10.88671875" style="182" customWidth="1"/>
    <col min="13063" max="13063" width="16.109375" style="182" customWidth="1"/>
    <col min="13064" max="13064" width="0" style="182" hidden="1" customWidth="1"/>
    <col min="13065" max="13065" width="15.44140625" style="182" customWidth="1"/>
    <col min="13066" max="13066" width="12.88671875" style="182" bestFit="1" customWidth="1"/>
    <col min="13067" max="13067" width="8.88671875" style="182"/>
    <col min="13068" max="13068" width="12.88671875" style="182" bestFit="1" customWidth="1"/>
    <col min="13069" max="13312" width="8.88671875" style="182"/>
    <col min="13313" max="13313" width="3.6640625" style="182" bestFit="1" customWidth="1"/>
    <col min="13314" max="13314" width="8.33203125" style="182" customWidth="1"/>
    <col min="13315" max="13315" width="46.109375" style="182" customWidth="1"/>
    <col min="13316" max="13316" width="11" style="182" customWidth="1"/>
    <col min="13317" max="13317" width="12.5546875" style="182" customWidth="1"/>
    <col min="13318" max="13318" width="10.88671875" style="182" customWidth="1"/>
    <col min="13319" max="13319" width="16.109375" style="182" customWidth="1"/>
    <col min="13320" max="13320" width="0" style="182" hidden="1" customWidth="1"/>
    <col min="13321" max="13321" width="15.44140625" style="182" customWidth="1"/>
    <col min="13322" max="13322" width="12.88671875" style="182" bestFit="1" customWidth="1"/>
    <col min="13323" max="13323" width="8.88671875" style="182"/>
    <col min="13324" max="13324" width="12.88671875" style="182" bestFit="1" customWidth="1"/>
    <col min="13325" max="13568" width="8.88671875" style="182"/>
    <col min="13569" max="13569" width="3.6640625" style="182" bestFit="1" customWidth="1"/>
    <col min="13570" max="13570" width="8.33203125" style="182" customWidth="1"/>
    <col min="13571" max="13571" width="46.109375" style="182" customWidth="1"/>
    <col min="13572" max="13572" width="11" style="182" customWidth="1"/>
    <col min="13573" max="13573" width="12.5546875" style="182" customWidth="1"/>
    <col min="13574" max="13574" width="10.88671875" style="182" customWidth="1"/>
    <col min="13575" max="13575" width="16.109375" style="182" customWidth="1"/>
    <col min="13576" max="13576" width="0" style="182" hidden="1" customWidth="1"/>
    <col min="13577" max="13577" width="15.44140625" style="182" customWidth="1"/>
    <col min="13578" max="13578" width="12.88671875" style="182" bestFit="1" customWidth="1"/>
    <col min="13579" max="13579" width="8.88671875" style="182"/>
    <col min="13580" max="13580" width="12.88671875" style="182" bestFit="1" customWidth="1"/>
    <col min="13581" max="13824" width="8.88671875" style="182"/>
    <col min="13825" max="13825" width="3.6640625" style="182" bestFit="1" customWidth="1"/>
    <col min="13826" max="13826" width="8.33203125" style="182" customWidth="1"/>
    <col min="13827" max="13827" width="46.109375" style="182" customWidth="1"/>
    <col min="13828" max="13828" width="11" style="182" customWidth="1"/>
    <col min="13829" max="13829" width="12.5546875" style="182" customWidth="1"/>
    <col min="13830" max="13830" width="10.88671875" style="182" customWidth="1"/>
    <col min="13831" max="13831" width="16.109375" style="182" customWidth="1"/>
    <col min="13832" max="13832" width="0" style="182" hidden="1" customWidth="1"/>
    <col min="13833" max="13833" width="15.44140625" style="182" customWidth="1"/>
    <col min="13834" max="13834" width="12.88671875" style="182" bestFit="1" customWidth="1"/>
    <col min="13835" max="13835" width="8.88671875" style="182"/>
    <col min="13836" max="13836" width="12.88671875" style="182" bestFit="1" customWidth="1"/>
    <col min="13837" max="14080" width="8.88671875" style="182"/>
    <col min="14081" max="14081" width="3.6640625" style="182" bestFit="1" customWidth="1"/>
    <col min="14082" max="14082" width="8.33203125" style="182" customWidth="1"/>
    <col min="14083" max="14083" width="46.109375" style="182" customWidth="1"/>
    <col min="14084" max="14084" width="11" style="182" customWidth="1"/>
    <col min="14085" max="14085" width="12.5546875" style="182" customWidth="1"/>
    <col min="14086" max="14086" width="10.88671875" style="182" customWidth="1"/>
    <col min="14087" max="14087" width="16.109375" style="182" customWidth="1"/>
    <col min="14088" max="14088" width="0" style="182" hidden="1" customWidth="1"/>
    <col min="14089" max="14089" width="15.44140625" style="182" customWidth="1"/>
    <col min="14090" max="14090" width="12.88671875" style="182" bestFit="1" customWidth="1"/>
    <col min="14091" max="14091" width="8.88671875" style="182"/>
    <col min="14092" max="14092" width="12.88671875" style="182" bestFit="1" customWidth="1"/>
    <col min="14093" max="14336" width="8.88671875" style="182"/>
    <col min="14337" max="14337" width="3.6640625" style="182" bestFit="1" customWidth="1"/>
    <col min="14338" max="14338" width="8.33203125" style="182" customWidth="1"/>
    <col min="14339" max="14339" width="46.109375" style="182" customWidth="1"/>
    <col min="14340" max="14340" width="11" style="182" customWidth="1"/>
    <col min="14341" max="14341" width="12.5546875" style="182" customWidth="1"/>
    <col min="14342" max="14342" width="10.88671875" style="182" customWidth="1"/>
    <col min="14343" max="14343" width="16.109375" style="182" customWidth="1"/>
    <col min="14344" max="14344" width="0" style="182" hidden="1" customWidth="1"/>
    <col min="14345" max="14345" width="15.44140625" style="182" customWidth="1"/>
    <col min="14346" max="14346" width="12.88671875" style="182" bestFit="1" customWidth="1"/>
    <col min="14347" max="14347" width="8.88671875" style="182"/>
    <col min="14348" max="14348" width="12.88671875" style="182" bestFit="1" customWidth="1"/>
    <col min="14349" max="14592" width="8.88671875" style="182"/>
    <col min="14593" max="14593" width="3.6640625" style="182" bestFit="1" customWidth="1"/>
    <col min="14594" max="14594" width="8.33203125" style="182" customWidth="1"/>
    <col min="14595" max="14595" width="46.109375" style="182" customWidth="1"/>
    <col min="14596" max="14596" width="11" style="182" customWidth="1"/>
    <col min="14597" max="14597" width="12.5546875" style="182" customWidth="1"/>
    <col min="14598" max="14598" width="10.88671875" style="182" customWidth="1"/>
    <col min="14599" max="14599" width="16.109375" style="182" customWidth="1"/>
    <col min="14600" max="14600" width="0" style="182" hidden="1" customWidth="1"/>
    <col min="14601" max="14601" width="15.44140625" style="182" customWidth="1"/>
    <col min="14602" max="14602" width="12.88671875" style="182" bestFit="1" customWidth="1"/>
    <col min="14603" max="14603" width="8.88671875" style="182"/>
    <col min="14604" max="14604" width="12.88671875" style="182" bestFit="1" customWidth="1"/>
    <col min="14605" max="14848" width="8.88671875" style="182"/>
    <col min="14849" max="14849" width="3.6640625" style="182" bestFit="1" customWidth="1"/>
    <col min="14850" max="14850" width="8.33203125" style="182" customWidth="1"/>
    <col min="14851" max="14851" width="46.109375" style="182" customWidth="1"/>
    <col min="14852" max="14852" width="11" style="182" customWidth="1"/>
    <col min="14853" max="14853" width="12.5546875" style="182" customWidth="1"/>
    <col min="14854" max="14854" width="10.88671875" style="182" customWidth="1"/>
    <col min="14855" max="14855" width="16.109375" style="182" customWidth="1"/>
    <col min="14856" max="14856" width="0" style="182" hidden="1" customWidth="1"/>
    <col min="14857" max="14857" width="15.44140625" style="182" customWidth="1"/>
    <col min="14858" max="14858" width="12.88671875" style="182" bestFit="1" customWidth="1"/>
    <col min="14859" max="14859" width="8.88671875" style="182"/>
    <col min="14860" max="14860" width="12.88671875" style="182" bestFit="1" customWidth="1"/>
    <col min="14861" max="15104" width="8.88671875" style="182"/>
    <col min="15105" max="15105" width="3.6640625" style="182" bestFit="1" customWidth="1"/>
    <col min="15106" max="15106" width="8.33203125" style="182" customWidth="1"/>
    <col min="15107" max="15107" width="46.109375" style="182" customWidth="1"/>
    <col min="15108" max="15108" width="11" style="182" customWidth="1"/>
    <col min="15109" max="15109" width="12.5546875" style="182" customWidth="1"/>
    <col min="15110" max="15110" width="10.88671875" style="182" customWidth="1"/>
    <col min="15111" max="15111" width="16.109375" style="182" customWidth="1"/>
    <col min="15112" max="15112" width="0" style="182" hidden="1" customWidth="1"/>
    <col min="15113" max="15113" width="15.44140625" style="182" customWidth="1"/>
    <col min="15114" max="15114" width="12.88671875" style="182" bestFit="1" customWidth="1"/>
    <col min="15115" max="15115" width="8.88671875" style="182"/>
    <col min="15116" max="15116" width="12.88671875" style="182" bestFit="1" customWidth="1"/>
    <col min="15117" max="15360" width="8.88671875" style="182"/>
    <col min="15361" max="15361" width="3.6640625" style="182" bestFit="1" customWidth="1"/>
    <col min="15362" max="15362" width="8.33203125" style="182" customWidth="1"/>
    <col min="15363" max="15363" width="46.109375" style="182" customWidth="1"/>
    <col min="15364" max="15364" width="11" style="182" customWidth="1"/>
    <col min="15365" max="15365" width="12.5546875" style="182" customWidth="1"/>
    <col min="15366" max="15366" width="10.88671875" style="182" customWidth="1"/>
    <col min="15367" max="15367" width="16.109375" style="182" customWidth="1"/>
    <col min="15368" max="15368" width="0" style="182" hidden="1" customWidth="1"/>
    <col min="15369" max="15369" width="15.44140625" style="182" customWidth="1"/>
    <col min="15370" max="15370" width="12.88671875" style="182" bestFit="1" customWidth="1"/>
    <col min="15371" max="15371" width="8.88671875" style="182"/>
    <col min="15372" max="15372" width="12.88671875" style="182" bestFit="1" customWidth="1"/>
    <col min="15373" max="15616" width="8.88671875" style="182"/>
    <col min="15617" max="15617" width="3.6640625" style="182" bestFit="1" customWidth="1"/>
    <col min="15618" max="15618" width="8.33203125" style="182" customWidth="1"/>
    <col min="15619" max="15619" width="46.109375" style="182" customWidth="1"/>
    <col min="15620" max="15620" width="11" style="182" customWidth="1"/>
    <col min="15621" max="15621" width="12.5546875" style="182" customWidth="1"/>
    <col min="15622" max="15622" width="10.88671875" style="182" customWidth="1"/>
    <col min="15623" max="15623" width="16.109375" style="182" customWidth="1"/>
    <col min="15624" max="15624" width="0" style="182" hidden="1" customWidth="1"/>
    <col min="15625" max="15625" width="15.44140625" style="182" customWidth="1"/>
    <col min="15626" max="15626" width="12.88671875" style="182" bestFit="1" customWidth="1"/>
    <col min="15627" max="15627" width="8.88671875" style="182"/>
    <col min="15628" max="15628" width="12.88671875" style="182" bestFit="1" customWidth="1"/>
    <col min="15629" max="15872" width="8.88671875" style="182"/>
    <col min="15873" max="15873" width="3.6640625" style="182" bestFit="1" customWidth="1"/>
    <col min="15874" max="15874" width="8.33203125" style="182" customWidth="1"/>
    <col min="15875" max="15875" width="46.109375" style="182" customWidth="1"/>
    <col min="15876" max="15876" width="11" style="182" customWidth="1"/>
    <col min="15877" max="15877" width="12.5546875" style="182" customWidth="1"/>
    <col min="15878" max="15878" width="10.88671875" style="182" customWidth="1"/>
    <col min="15879" max="15879" width="16.109375" style="182" customWidth="1"/>
    <col min="15880" max="15880" width="0" style="182" hidden="1" customWidth="1"/>
    <col min="15881" max="15881" width="15.44140625" style="182" customWidth="1"/>
    <col min="15882" max="15882" width="12.88671875" style="182" bestFit="1" customWidth="1"/>
    <col min="15883" max="15883" width="8.88671875" style="182"/>
    <col min="15884" max="15884" width="12.88671875" style="182" bestFit="1" customWidth="1"/>
    <col min="15885" max="16128" width="8.88671875" style="182"/>
    <col min="16129" max="16129" width="3.6640625" style="182" bestFit="1" customWidth="1"/>
    <col min="16130" max="16130" width="8.33203125" style="182" customWidth="1"/>
    <col min="16131" max="16131" width="46.109375" style="182" customWidth="1"/>
    <col min="16132" max="16132" width="11" style="182" customWidth="1"/>
    <col min="16133" max="16133" width="12.5546875" style="182" customWidth="1"/>
    <col min="16134" max="16134" width="10.88671875" style="182" customWidth="1"/>
    <col min="16135" max="16135" width="16.109375" style="182" customWidth="1"/>
    <col min="16136" max="16136" width="0" style="182" hidden="1" customWidth="1"/>
    <col min="16137" max="16137" width="15.44140625" style="182" customWidth="1"/>
    <col min="16138" max="16138" width="12.88671875" style="182" bestFit="1" customWidth="1"/>
    <col min="16139" max="16139" width="8.88671875" style="182"/>
    <col min="16140" max="16140" width="12.88671875" style="182" bestFit="1" customWidth="1"/>
    <col min="16141" max="16384" width="8.88671875" style="182"/>
  </cols>
  <sheetData>
    <row r="1" spans="1:11" s="108" customFormat="1" ht="50.1" customHeight="1" x14ac:dyDescent="0.25">
      <c r="A1" s="101" t="s">
        <v>16</v>
      </c>
      <c r="B1" s="102"/>
      <c r="C1" s="103"/>
      <c r="D1" s="104"/>
      <c r="E1" s="105"/>
      <c r="F1" s="105"/>
      <c r="G1" s="106"/>
      <c r="H1" s="107"/>
    </row>
    <row r="2" spans="1:11" s="108" customFormat="1" ht="18" customHeight="1" x14ac:dyDescent="0.25">
      <c r="A2" s="109" t="s">
        <v>17</v>
      </c>
      <c r="B2" s="109" t="s">
        <v>18</v>
      </c>
      <c r="C2" s="110" t="s">
        <v>4</v>
      </c>
      <c r="D2" s="110" t="s">
        <v>19</v>
      </c>
      <c r="E2" s="110" t="s">
        <v>20</v>
      </c>
      <c r="F2" s="111" t="s">
        <v>21</v>
      </c>
      <c r="G2" s="111" t="s">
        <v>22</v>
      </c>
      <c r="H2" s="107"/>
      <c r="K2" s="112"/>
    </row>
    <row r="3" spans="1:11" s="108" customFormat="1" ht="18" customHeight="1" x14ac:dyDescent="0.25">
      <c r="A3" s="113"/>
      <c r="B3" s="113"/>
      <c r="C3" s="110"/>
      <c r="D3" s="110"/>
      <c r="E3" s="110"/>
      <c r="F3" s="111"/>
      <c r="G3" s="111"/>
      <c r="H3" s="114"/>
    </row>
    <row r="4" spans="1:11" s="120" customFormat="1" ht="24" customHeight="1" x14ac:dyDescent="0.25">
      <c r="A4" s="115">
        <v>1.1000000000000001</v>
      </c>
      <c r="B4" s="116"/>
      <c r="C4" s="117" t="s">
        <v>23</v>
      </c>
      <c r="D4" s="116"/>
      <c r="E4" s="116"/>
      <c r="F4" s="118"/>
      <c r="G4" s="119"/>
      <c r="H4" s="107"/>
    </row>
    <row r="5" spans="1:11" s="120" customFormat="1" ht="24.9" customHeight="1" x14ac:dyDescent="0.25">
      <c r="A5" s="121" t="s">
        <v>24</v>
      </c>
      <c r="B5" s="116" t="s">
        <v>25</v>
      </c>
      <c r="C5" s="122" t="s">
        <v>26</v>
      </c>
      <c r="D5" s="116" t="s">
        <v>27</v>
      </c>
      <c r="E5" s="116"/>
      <c r="F5" s="118"/>
      <c r="G5" s="119"/>
      <c r="H5" s="107"/>
      <c r="J5" s="123"/>
    </row>
    <row r="6" spans="1:11" s="120" customFormat="1" ht="24.9" customHeight="1" x14ac:dyDescent="0.25">
      <c r="A6" s="121" t="s">
        <v>28</v>
      </c>
      <c r="B6" s="116" t="s">
        <v>29</v>
      </c>
      <c r="C6" s="122" t="s">
        <v>30</v>
      </c>
      <c r="D6" s="116" t="s">
        <v>27</v>
      </c>
      <c r="E6" s="116"/>
      <c r="F6" s="118"/>
      <c r="G6" s="119"/>
      <c r="H6" s="107"/>
      <c r="J6" s="123"/>
    </row>
    <row r="7" spans="1:11" s="120" customFormat="1" ht="24.9" customHeight="1" x14ac:dyDescent="0.25">
      <c r="A7" s="121" t="s">
        <v>31</v>
      </c>
      <c r="B7" s="116" t="s">
        <v>32</v>
      </c>
      <c r="C7" s="124" t="s">
        <v>33</v>
      </c>
      <c r="D7" s="116" t="s">
        <v>34</v>
      </c>
      <c r="E7" s="116">
        <v>12</v>
      </c>
      <c r="F7" s="118"/>
      <c r="G7" s="119"/>
      <c r="H7" s="107"/>
      <c r="J7" s="123"/>
    </row>
    <row r="8" spans="1:11" s="120" customFormat="1" ht="24" customHeight="1" x14ac:dyDescent="0.25">
      <c r="A8" s="115">
        <v>1.2</v>
      </c>
      <c r="B8" s="116"/>
      <c r="C8" s="117" t="s">
        <v>35</v>
      </c>
      <c r="D8" s="116"/>
      <c r="E8" s="116"/>
      <c r="F8" s="118"/>
      <c r="G8" s="119"/>
      <c r="H8" s="107"/>
      <c r="J8" s="123"/>
    </row>
    <row r="9" spans="1:11" s="120" customFormat="1" ht="18" customHeight="1" x14ac:dyDescent="0.25">
      <c r="A9" s="121" t="s">
        <v>36</v>
      </c>
      <c r="B9" s="116" t="s">
        <v>37</v>
      </c>
      <c r="C9" s="122" t="s">
        <v>38</v>
      </c>
      <c r="D9" s="116" t="s">
        <v>34</v>
      </c>
      <c r="E9" s="116">
        <v>12</v>
      </c>
      <c r="F9" s="118"/>
      <c r="G9" s="119"/>
      <c r="H9" s="107"/>
      <c r="J9" s="123"/>
    </row>
    <row r="10" spans="1:11" s="120" customFormat="1" ht="30.6" customHeight="1" x14ac:dyDescent="0.25">
      <c r="A10" s="121" t="s">
        <v>39</v>
      </c>
      <c r="B10" s="116" t="s">
        <v>40</v>
      </c>
      <c r="C10" s="124" t="s">
        <v>41</v>
      </c>
      <c r="D10" s="125" t="s">
        <v>42</v>
      </c>
      <c r="E10" s="116"/>
      <c r="F10" s="118"/>
      <c r="G10" s="126">
        <v>500000</v>
      </c>
      <c r="H10" s="107"/>
      <c r="J10" s="123"/>
    </row>
    <row r="11" spans="1:11" s="120" customFormat="1" ht="35.1" customHeight="1" x14ac:dyDescent="0.25">
      <c r="A11" s="121" t="s">
        <v>43</v>
      </c>
      <c r="B11" s="116"/>
      <c r="C11" s="124" t="s">
        <v>44</v>
      </c>
      <c r="D11" s="116" t="s">
        <v>45</v>
      </c>
      <c r="E11" s="127"/>
      <c r="F11" s="128"/>
      <c r="G11" s="119"/>
      <c r="H11" s="129"/>
      <c r="I11" s="130"/>
      <c r="J11" s="123"/>
    </row>
    <row r="12" spans="1:11" s="120" customFormat="1" ht="18" customHeight="1" x14ac:dyDescent="0.25">
      <c r="A12" s="115">
        <v>1.3</v>
      </c>
      <c r="B12" s="116"/>
      <c r="C12" s="117" t="s">
        <v>46</v>
      </c>
      <c r="D12" s="116"/>
      <c r="E12" s="116"/>
      <c r="F12" s="118"/>
      <c r="G12" s="119"/>
      <c r="H12" s="107"/>
      <c r="J12" s="123"/>
    </row>
    <row r="13" spans="1:11" s="120" customFormat="1" ht="22.2" customHeight="1" x14ac:dyDescent="0.25">
      <c r="A13" s="121" t="s">
        <v>47</v>
      </c>
      <c r="B13" s="116" t="s">
        <v>48</v>
      </c>
      <c r="C13" s="122" t="s">
        <v>49</v>
      </c>
      <c r="D13" s="116" t="s">
        <v>50</v>
      </c>
      <c r="E13" s="116">
        <v>8</v>
      </c>
      <c r="F13" s="118"/>
      <c r="G13" s="119"/>
      <c r="H13" s="107"/>
      <c r="J13" s="123"/>
    </row>
    <row r="14" spans="1:11" s="120" customFormat="1" ht="23.4" customHeight="1" thickBot="1" x14ac:dyDescent="0.3">
      <c r="A14" s="121" t="s">
        <v>51</v>
      </c>
      <c r="B14" s="116" t="s">
        <v>52</v>
      </c>
      <c r="C14" s="122" t="s">
        <v>53</v>
      </c>
      <c r="D14" s="125" t="s">
        <v>42</v>
      </c>
      <c r="E14" s="116"/>
      <c r="F14" s="131"/>
      <c r="G14" s="132">
        <v>600000</v>
      </c>
      <c r="H14" s="107"/>
      <c r="J14" s="123"/>
    </row>
    <row r="15" spans="1:11" s="120" customFormat="1" ht="36.6" customHeight="1" thickBot="1" x14ac:dyDescent="0.3">
      <c r="A15" s="121" t="s">
        <v>54</v>
      </c>
      <c r="B15" s="116"/>
      <c r="C15" s="122" t="s">
        <v>55</v>
      </c>
      <c r="D15" s="116" t="s">
        <v>45</v>
      </c>
      <c r="E15" s="127"/>
      <c r="F15" s="133"/>
      <c r="G15" s="134"/>
      <c r="H15" s="107"/>
      <c r="I15" s="135"/>
      <c r="J15" s="123"/>
    </row>
    <row r="16" spans="1:11" s="120" customFormat="1" ht="19.2" customHeight="1" thickBot="1" x14ac:dyDescent="0.3">
      <c r="A16" s="136">
        <v>1.4</v>
      </c>
      <c r="B16" s="116"/>
      <c r="C16" s="137" t="s">
        <v>56</v>
      </c>
      <c r="D16" s="116"/>
      <c r="E16" s="116"/>
      <c r="F16" s="131"/>
      <c r="G16" s="134"/>
      <c r="H16" s="107"/>
      <c r="I16" s="138"/>
      <c r="J16" s="123"/>
    </row>
    <row r="17" spans="1:12" s="120" customFormat="1" ht="34.200000000000003" customHeight="1" thickBot="1" x14ac:dyDescent="0.3">
      <c r="A17" s="116" t="s">
        <v>57</v>
      </c>
      <c r="B17" s="116" t="s">
        <v>58</v>
      </c>
      <c r="C17" s="139" t="s">
        <v>59</v>
      </c>
      <c r="D17" s="125" t="s">
        <v>42</v>
      </c>
      <c r="E17" s="116"/>
      <c r="F17" s="131"/>
      <c r="G17" s="132">
        <v>1500000</v>
      </c>
      <c r="H17" s="107"/>
      <c r="I17" s="138"/>
      <c r="J17" s="123"/>
    </row>
    <row r="18" spans="1:12" s="120" customFormat="1" ht="40.5" customHeight="1" x14ac:dyDescent="0.25">
      <c r="A18" s="116" t="s">
        <v>60</v>
      </c>
      <c r="B18" s="116"/>
      <c r="C18" s="140" t="s">
        <v>61</v>
      </c>
      <c r="D18" s="116" t="s">
        <v>45</v>
      </c>
      <c r="E18" s="127"/>
      <c r="F18" s="133"/>
      <c r="G18" s="134"/>
      <c r="H18" s="107"/>
      <c r="J18" s="123"/>
    </row>
    <row r="19" spans="1:12" s="120" customFormat="1" ht="19.2" customHeight="1" x14ac:dyDescent="0.25">
      <c r="A19" s="115">
        <v>1.5</v>
      </c>
      <c r="B19" s="116"/>
      <c r="C19" s="141" t="s">
        <v>62</v>
      </c>
      <c r="D19" s="116"/>
      <c r="E19" s="116"/>
      <c r="F19" s="118"/>
      <c r="G19" s="119"/>
      <c r="H19" s="107"/>
      <c r="J19" s="123"/>
    </row>
    <row r="20" spans="1:12" s="120" customFormat="1" ht="27" customHeight="1" x14ac:dyDescent="0.25">
      <c r="A20" s="121" t="s">
        <v>63</v>
      </c>
      <c r="B20" s="116" t="s">
        <v>64</v>
      </c>
      <c r="C20" s="139" t="s">
        <v>65</v>
      </c>
      <c r="D20" s="116" t="s">
        <v>27</v>
      </c>
      <c r="E20" s="116"/>
      <c r="F20" s="118"/>
      <c r="G20" s="119"/>
      <c r="H20" s="107"/>
      <c r="J20" s="123"/>
    </row>
    <row r="21" spans="1:12" s="120" customFormat="1" ht="24" customHeight="1" x14ac:dyDescent="0.25">
      <c r="A21" s="115">
        <v>1.6</v>
      </c>
      <c r="B21" s="116"/>
      <c r="C21" s="117" t="s">
        <v>66</v>
      </c>
      <c r="D21" s="116"/>
      <c r="E21" s="116"/>
      <c r="F21" s="118"/>
      <c r="G21" s="119"/>
      <c r="H21" s="142"/>
      <c r="J21" s="123"/>
    </row>
    <row r="22" spans="1:12" s="120" customFormat="1" ht="45.6" customHeight="1" x14ac:dyDescent="0.25">
      <c r="A22" s="121" t="s">
        <v>67</v>
      </c>
      <c r="B22" s="116" t="s">
        <v>68</v>
      </c>
      <c r="C22" s="122" t="s">
        <v>69</v>
      </c>
      <c r="D22" s="116" t="s">
        <v>27</v>
      </c>
      <c r="E22" s="116"/>
      <c r="F22" s="118"/>
      <c r="G22" s="119"/>
      <c r="H22" s="142"/>
      <c r="J22" s="123"/>
    </row>
    <row r="23" spans="1:12" s="120" customFormat="1" ht="31.2" customHeight="1" x14ac:dyDescent="0.25">
      <c r="A23" s="121" t="s">
        <v>70</v>
      </c>
      <c r="B23" s="116" t="s">
        <v>71</v>
      </c>
      <c r="C23" s="124" t="s">
        <v>72</v>
      </c>
      <c r="D23" s="116" t="s">
        <v>27</v>
      </c>
      <c r="E23" s="116"/>
      <c r="F23" s="118"/>
      <c r="G23" s="119"/>
      <c r="H23" s="142"/>
      <c r="J23" s="123"/>
    </row>
    <row r="24" spans="1:12" s="120" customFormat="1" ht="31.2" customHeight="1" x14ac:dyDescent="0.25">
      <c r="A24" s="121" t="s">
        <v>73</v>
      </c>
      <c r="B24" s="116" t="s">
        <v>74</v>
      </c>
      <c r="C24" s="124" t="s">
        <v>75</v>
      </c>
      <c r="D24" s="116" t="s">
        <v>34</v>
      </c>
      <c r="E24" s="116">
        <v>12</v>
      </c>
      <c r="F24" s="118"/>
      <c r="G24" s="119"/>
      <c r="H24" s="142"/>
      <c r="J24" s="123"/>
    </row>
    <row r="25" spans="1:12" s="120" customFormat="1" ht="33.6" customHeight="1" x14ac:dyDescent="0.25">
      <c r="A25" s="121" t="s">
        <v>76</v>
      </c>
      <c r="B25" s="116" t="s">
        <v>77</v>
      </c>
      <c r="C25" s="124" t="s">
        <v>78</v>
      </c>
      <c r="D25" s="125" t="s">
        <v>42</v>
      </c>
      <c r="E25" s="116"/>
      <c r="F25" s="118"/>
      <c r="G25" s="132">
        <f>'[1]EHSH -1.6 B'!$F$40</f>
        <v>1000000</v>
      </c>
      <c r="H25" s="142"/>
      <c r="J25" s="123"/>
    </row>
    <row r="26" spans="1:12" s="120" customFormat="1" ht="43.5" customHeight="1" x14ac:dyDescent="0.25">
      <c r="A26" s="121" t="s">
        <v>79</v>
      </c>
      <c r="B26" s="116"/>
      <c r="C26" s="122" t="s">
        <v>80</v>
      </c>
      <c r="D26" s="116" t="s">
        <v>45</v>
      </c>
      <c r="E26" s="127"/>
      <c r="F26" s="128"/>
      <c r="G26" s="134"/>
      <c r="H26" s="142"/>
      <c r="J26" s="123"/>
    </row>
    <row r="27" spans="1:12" s="120" customFormat="1" ht="24" customHeight="1" x14ac:dyDescent="0.25">
      <c r="A27" s="115">
        <v>1.7</v>
      </c>
      <c r="B27" s="116"/>
      <c r="C27" s="117" t="s">
        <v>81</v>
      </c>
      <c r="D27" s="116"/>
      <c r="E27" s="116"/>
      <c r="F27" s="131"/>
      <c r="G27" s="134"/>
      <c r="H27" s="142"/>
      <c r="J27" s="123"/>
    </row>
    <row r="28" spans="1:12" s="120" customFormat="1" ht="34.799999999999997" customHeight="1" x14ac:dyDescent="0.25">
      <c r="A28" s="121" t="s">
        <v>82</v>
      </c>
      <c r="B28" s="116" t="s">
        <v>83</v>
      </c>
      <c r="C28" s="122" t="s">
        <v>84</v>
      </c>
      <c r="D28" s="116" t="s">
        <v>34</v>
      </c>
      <c r="E28" s="116">
        <v>12</v>
      </c>
      <c r="F28" s="118"/>
      <c r="G28" s="119"/>
      <c r="H28" s="142"/>
      <c r="J28" s="123"/>
    </row>
    <row r="29" spans="1:12" s="120" customFormat="1" ht="18" customHeight="1" x14ac:dyDescent="0.25">
      <c r="A29" s="143"/>
      <c r="B29" s="144"/>
      <c r="C29" s="145"/>
      <c r="D29" s="116"/>
      <c r="E29" s="146"/>
      <c r="F29" s="147" t="s">
        <v>85</v>
      </c>
      <c r="G29" s="132">
        <f>SUM(G4:G28)-G14-G25-G17-G10</f>
        <v>0</v>
      </c>
      <c r="H29" s="142"/>
      <c r="J29" s="123"/>
      <c r="K29" s="132"/>
    </row>
    <row r="30" spans="1:12" s="120" customFormat="1" ht="20.399999999999999" customHeight="1" x14ac:dyDescent="0.25">
      <c r="A30" s="148"/>
      <c r="B30" s="144"/>
      <c r="C30" s="145"/>
      <c r="D30" s="116"/>
      <c r="E30" s="146"/>
      <c r="F30" s="147" t="s">
        <v>86</v>
      </c>
      <c r="G30" s="132">
        <f>G29</f>
        <v>0</v>
      </c>
      <c r="H30" s="142"/>
      <c r="J30" s="123"/>
      <c r="L30" s="149"/>
    </row>
    <row r="31" spans="1:12" s="120" customFormat="1" ht="24" customHeight="1" x14ac:dyDescent="0.25">
      <c r="A31" s="150">
        <v>1.8</v>
      </c>
      <c r="B31" s="116"/>
      <c r="C31" s="117" t="s">
        <v>87</v>
      </c>
      <c r="D31" s="116"/>
      <c r="E31" s="116"/>
      <c r="F31" s="118"/>
      <c r="G31" s="119"/>
      <c r="H31" s="142"/>
      <c r="J31" s="123"/>
    </row>
    <row r="32" spans="1:12" s="120" customFormat="1" ht="30.6" customHeight="1" x14ac:dyDescent="0.25">
      <c r="A32" s="121" t="s">
        <v>88</v>
      </c>
      <c r="B32" s="151" t="s">
        <v>89</v>
      </c>
      <c r="C32" s="139" t="s">
        <v>90</v>
      </c>
      <c r="D32" s="116" t="s">
        <v>34</v>
      </c>
      <c r="E32" s="116">
        <v>12</v>
      </c>
      <c r="F32" s="152"/>
      <c r="G32" s="119"/>
      <c r="H32" s="107"/>
      <c r="J32" s="123"/>
    </row>
    <row r="33" spans="1:12" s="120" customFormat="1" ht="19.2" customHeight="1" x14ac:dyDescent="0.25">
      <c r="A33" s="121" t="s">
        <v>91</v>
      </c>
      <c r="B33" s="151" t="s">
        <v>92</v>
      </c>
      <c r="C33" s="140" t="s">
        <v>93</v>
      </c>
      <c r="D33" s="125" t="s">
        <v>42</v>
      </c>
      <c r="E33" s="116"/>
      <c r="F33" s="118"/>
      <c r="G33" s="132">
        <v>500000</v>
      </c>
      <c r="H33" s="107"/>
      <c r="J33" s="123"/>
    </row>
    <row r="34" spans="1:12" s="120" customFormat="1" ht="28.8" customHeight="1" x14ac:dyDescent="0.25">
      <c r="A34" s="121" t="s">
        <v>94</v>
      </c>
      <c r="B34" s="151"/>
      <c r="C34" s="140" t="s">
        <v>95</v>
      </c>
      <c r="D34" s="116" t="s">
        <v>45</v>
      </c>
      <c r="E34" s="127"/>
      <c r="F34" s="153"/>
      <c r="G34" s="134"/>
      <c r="H34" s="107"/>
      <c r="J34" s="123"/>
    </row>
    <row r="35" spans="1:12" s="120" customFormat="1" ht="21.6" customHeight="1" x14ac:dyDescent="0.25">
      <c r="A35" s="150">
        <v>1.9</v>
      </c>
      <c r="B35" s="116"/>
      <c r="C35" s="154" t="s">
        <v>96</v>
      </c>
      <c r="D35" s="116"/>
      <c r="E35" s="155"/>
      <c r="F35" s="118"/>
      <c r="G35" s="119"/>
      <c r="H35" s="107"/>
      <c r="I35" s="156"/>
      <c r="J35" s="157"/>
      <c r="K35" s="156"/>
      <c r="L35" s="156"/>
    </row>
    <row r="36" spans="1:12" s="120" customFormat="1" ht="29.4" customHeight="1" x14ac:dyDescent="0.25">
      <c r="A36" s="158" t="s">
        <v>97</v>
      </c>
      <c r="B36" s="159" t="s">
        <v>98</v>
      </c>
      <c r="C36" s="140" t="s">
        <v>99</v>
      </c>
      <c r="D36" s="160" t="s">
        <v>42</v>
      </c>
      <c r="E36" s="161"/>
      <c r="F36" s="162"/>
      <c r="G36" s="132">
        <v>1000000</v>
      </c>
      <c r="H36" s="107"/>
      <c r="I36" s="156"/>
      <c r="J36" s="157"/>
      <c r="K36" s="156"/>
      <c r="L36" s="156"/>
    </row>
    <row r="37" spans="1:12" s="120" customFormat="1" ht="37.799999999999997" customHeight="1" x14ac:dyDescent="0.25">
      <c r="A37" s="158" t="s">
        <v>100</v>
      </c>
      <c r="B37" s="159"/>
      <c r="C37" s="140" t="s">
        <v>101</v>
      </c>
      <c r="D37" s="159" t="s">
        <v>45</v>
      </c>
      <c r="E37" s="163"/>
      <c r="F37" s="164"/>
      <c r="G37" s="134"/>
      <c r="H37" s="107"/>
      <c r="I37" s="156"/>
      <c r="J37" s="157"/>
      <c r="K37" s="156"/>
      <c r="L37" s="156"/>
    </row>
    <row r="38" spans="1:12" s="120" customFormat="1" ht="24" customHeight="1" x14ac:dyDescent="0.25">
      <c r="A38" s="150" t="s">
        <v>102</v>
      </c>
      <c r="B38" s="116"/>
      <c r="C38" s="154" t="s">
        <v>103</v>
      </c>
      <c r="D38" s="116"/>
      <c r="E38" s="116"/>
      <c r="F38" s="118"/>
      <c r="G38" s="119"/>
      <c r="H38" s="142"/>
      <c r="I38" s="156"/>
      <c r="J38" s="157"/>
      <c r="K38" s="156"/>
      <c r="L38" s="156"/>
    </row>
    <row r="39" spans="1:12" s="120" customFormat="1" ht="35.1" customHeight="1" x14ac:dyDescent="0.25">
      <c r="A39" s="158" t="s">
        <v>104</v>
      </c>
      <c r="B39" s="159" t="s">
        <v>105</v>
      </c>
      <c r="C39" s="140" t="s">
        <v>106</v>
      </c>
      <c r="D39" s="159" t="s">
        <v>34</v>
      </c>
      <c r="E39" s="159">
        <v>12</v>
      </c>
      <c r="F39" s="165"/>
      <c r="G39" s="166"/>
      <c r="H39" s="107"/>
      <c r="I39" s="156"/>
      <c r="J39" s="157"/>
      <c r="K39" s="156"/>
      <c r="L39" s="156"/>
    </row>
    <row r="40" spans="1:12" s="120" customFormat="1" ht="24.6" customHeight="1" x14ac:dyDescent="0.25">
      <c r="A40" s="167" t="s">
        <v>107</v>
      </c>
      <c r="B40" s="116"/>
      <c r="C40" s="154" t="s">
        <v>108</v>
      </c>
      <c r="D40" s="116"/>
      <c r="E40" s="168"/>
      <c r="F40" s="118"/>
      <c r="G40" s="169"/>
      <c r="H40" s="107"/>
      <c r="I40" s="156"/>
      <c r="J40" s="157"/>
      <c r="K40" s="156"/>
      <c r="L40" s="156"/>
    </row>
    <row r="41" spans="1:12" s="120" customFormat="1" ht="20.399999999999999" customHeight="1" x14ac:dyDescent="0.25">
      <c r="A41" s="158" t="s">
        <v>109</v>
      </c>
      <c r="B41" s="116" t="s">
        <v>110</v>
      </c>
      <c r="C41" s="140" t="s">
        <v>111</v>
      </c>
      <c r="D41" s="125" t="s">
        <v>42</v>
      </c>
      <c r="E41" s="170"/>
      <c r="F41" s="171"/>
      <c r="G41" s="172">
        <v>4000000</v>
      </c>
      <c r="H41" s="107"/>
      <c r="I41" s="156"/>
      <c r="J41" s="157"/>
      <c r="K41" s="156"/>
      <c r="L41" s="156"/>
    </row>
    <row r="42" spans="1:12" s="120" customFormat="1" ht="31.2" customHeight="1" x14ac:dyDescent="0.25">
      <c r="A42" s="158" t="s">
        <v>112</v>
      </c>
      <c r="B42" s="116"/>
      <c r="C42" s="140" t="s">
        <v>113</v>
      </c>
      <c r="D42" s="116" t="s">
        <v>114</v>
      </c>
      <c r="E42" s="173"/>
      <c r="F42" s="174"/>
      <c r="G42" s="175"/>
      <c r="H42" s="107"/>
      <c r="I42" s="156"/>
      <c r="J42" s="157"/>
      <c r="K42" s="156"/>
      <c r="L42" s="156"/>
    </row>
    <row r="43" spans="1:12" s="120" customFormat="1" ht="21" customHeight="1" x14ac:dyDescent="0.25">
      <c r="A43" s="158" t="s">
        <v>115</v>
      </c>
      <c r="B43" s="116" t="s">
        <v>116</v>
      </c>
      <c r="C43" s="176" t="s">
        <v>117</v>
      </c>
      <c r="D43" s="116" t="s">
        <v>34</v>
      </c>
      <c r="E43" s="168">
        <v>12</v>
      </c>
      <c r="F43" s="118"/>
      <c r="G43" s="166"/>
      <c r="H43" s="107"/>
      <c r="I43" s="156"/>
      <c r="J43" s="177"/>
      <c r="K43" s="156"/>
      <c r="L43" s="156"/>
    </row>
    <row r="44" spans="1:12" ht="30" customHeight="1" x14ac:dyDescent="0.25">
      <c r="A44" s="178"/>
      <c r="B44" s="179" t="s">
        <v>118</v>
      </c>
      <c r="C44" s="179"/>
      <c r="D44" s="179"/>
      <c r="E44" s="179"/>
      <c r="F44" s="179"/>
      <c r="G44" s="180">
        <f>SUM(G30:G43)-G33-G36-G41</f>
        <v>0</v>
      </c>
      <c r="I44" s="156"/>
      <c r="J44" s="177"/>
      <c r="K44" s="156"/>
      <c r="L44" s="156"/>
    </row>
    <row r="45" spans="1:12" x14ac:dyDescent="0.25">
      <c r="C45" s="108"/>
      <c r="D45" s="183"/>
      <c r="E45" s="183"/>
      <c r="F45" s="184"/>
      <c r="G45" s="184"/>
      <c r="I45" s="156"/>
      <c r="J45" s="177"/>
      <c r="K45" s="156"/>
      <c r="L45" s="156"/>
    </row>
    <row r="46" spans="1:12" x14ac:dyDescent="0.25">
      <c r="I46" s="187"/>
      <c r="J46" s="187"/>
      <c r="K46" s="187"/>
      <c r="L46" s="187"/>
    </row>
    <row r="47" spans="1:12" x14ac:dyDescent="0.25">
      <c r="I47" s="187"/>
      <c r="J47" s="187"/>
      <c r="K47" s="187"/>
      <c r="L47" s="187"/>
    </row>
    <row r="48" spans="1:12" x14ac:dyDescent="0.25">
      <c r="G48" s="186">
        <v>40727000</v>
      </c>
    </row>
    <row r="50" spans="7:12" ht="15.6" x14ac:dyDescent="0.25">
      <c r="G50" s="180"/>
      <c r="I50" s="188"/>
      <c r="J50" s="188"/>
      <c r="K50" s="187"/>
      <c r="L50" s="187"/>
    </row>
    <row r="51" spans="7:12" ht="15.6" x14ac:dyDescent="0.25">
      <c r="I51" s="189"/>
      <c r="J51" s="190"/>
      <c r="K51" s="191"/>
      <c r="L51" s="192"/>
    </row>
    <row r="52" spans="7:12" ht="15.6" x14ac:dyDescent="0.25">
      <c r="I52" s="193"/>
      <c r="J52" s="194"/>
      <c r="K52" s="195"/>
      <c r="L52" s="196"/>
    </row>
    <row r="53" spans="7:12" ht="15.6" x14ac:dyDescent="0.25">
      <c r="G53" s="197"/>
      <c r="I53" s="193"/>
      <c r="J53" s="193"/>
      <c r="K53" s="195"/>
      <c r="L53" s="196"/>
    </row>
    <row r="54" spans="7:12" x14ac:dyDescent="0.25">
      <c r="I54" s="198"/>
      <c r="J54" s="198"/>
      <c r="K54" s="198"/>
      <c r="L54" s="198"/>
    </row>
    <row r="75" spans="7:7" x14ac:dyDescent="0.25">
      <c r="G75" s="199"/>
    </row>
  </sheetData>
  <mergeCells count="9">
    <mergeCell ref="B44:F44"/>
    <mergeCell ref="D1:G1"/>
    <mergeCell ref="A2:A3"/>
    <mergeCell ref="B2:B3"/>
    <mergeCell ref="C2:C3"/>
    <mergeCell ref="D2:D3"/>
    <mergeCell ref="E2:E3"/>
    <mergeCell ref="F2:F3"/>
    <mergeCell ref="G2:G3"/>
  </mergeCells>
  <printOptions horizontalCentered="1"/>
  <pageMargins left="0.75" right="0.5" top="0.5" bottom="0.5" header="0" footer="0"/>
  <pageSetup paperSize="9" scale="75" orientation="portrait" r:id="rId1"/>
  <headerFooter alignWithMargins="0">
    <oddFooter>Page &amp;P of &amp;N</oddFooter>
  </headerFooter>
  <rowBreaks count="1" manualBreakCount="1">
    <brk id="29" max="6"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FA5EE-8336-4D10-BA8D-C0F0451096B2}">
  <sheetPr>
    <tabColor rgb="FF00B050"/>
    <pageSetUpPr fitToPage="1"/>
  </sheetPr>
  <dimension ref="A1:O52"/>
  <sheetViews>
    <sheetView showGridLines="0" view="pageBreakPreview" topLeftCell="C1" zoomScaleSheetLayoutView="100" workbookViewId="0">
      <selection activeCell="G37" sqref="G37"/>
    </sheetView>
  </sheetViews>
  <sheetFormatPr defaultColWidth="9.109375" defaultRowHeight="13.2" x14ac:dyDescent="0.25"/>
  <cols>
    <col min="1" max="1" width="2.6640625" style="1" hidden="1" customWidth="1"/>
    <col min="2" max="2" width="1.6640625" style="1" hidden="1" customWidth="1"/>
    <col min="3" max="3" width="5.6640625" style="98" customWidth="1"/>
    <col min="4" max="4" width="40.6640625" style="1" customWidth="1"/>
    <col min="5" max="5" width="6.6640625" style="98" customWidth="1"/>
    <col min="6" max="6" width="8.6640625" style="99" customWidth="1"/>
    <col min="7" max="7" width="13.33203125" style="100" customWidth="1"/>
    <col min="8" max="8" width="15" style="100" customWidth="1"/>
    <col min="9" max="9" width="1.6640625" style="1" customWidth="1"/>
    <col min="10" max="10" width="17.5546875" style="9" customWidth="1"/>
    <col min="11" max="11" width="13.44140625" style="10" bestFit="1" customWidth="1"/>
    <col min="12" max="12" width="11.6640625" style="9" bestFit="1" customWidth="1"/>
    <col min="13" max="13" width="12.44140625" style="1" bestFit="1" customWidth="1"/>
    <col min="14" max="14" width="13.5546875" style="1" customWidth="1"/>
    <col min="15" max="15" width="14.109375" style="1" customWidth="1"/>
    <col min="16" max="16384" width="9.109375" style="1"/>
  </cols>
  <sheetData>
    <row r="1" spans="2:15" ht="15.6" x14ac:dyDescent="0.3">
      <c r="C1" s="664" t="s">
        <v>527</v>
      </c>
      <c r="D1" s="664"/>
      <c r="E1" s="664"/>
      <c r="F1" s="664"/>
      <c r="G1" s="664"/>
      <c r="H1" s="664"/>
    </row>
    <row r="2" spans="2:15" ht="35.25" customHeight="1" x14ac:dyDescent="0.3">
      <c r="C2" s="555" t="s">
        <v>528</v>
      </c>
      <c r="D2" s="555"/>
      <c r="E2" s="555"/>
      <c r="F2" s="555"/>
      <c r="G2" s="555"/>
      <c r="H2" s="555"/>
    </row>
    <row r="3" spans="2:15" ht="22.5" customHeight="1" x14ac:dyDescent="0.25">
      <c r="C3" s="558" t="s">
        <v>529</v>
      </c>
      <c r="D3" s="558"/>
      <c r="E3" s="558"/>
      <c r="F3" s="558"/>
      <c r="G3" s="558"/>
      <c r="H3" s="558"/>
    </row>
    <row r="4" spans="2:15" ht="13.8" thickBot="1" x14ac:dyDescent="0.3">
      <c r="C4" s="203"/>
      <c r="D4" s="203"/>
      <c r="E4" s="203"/>
      <c r="F4" s="203"/>
      <c r="G4" s="204"/>
      <c r="H4" s="204"/>
    </row>
    <row r="5" spans="2:15" ht="27" thickBot="1" x14ac:dyDescent="0.3">
      <c r="B5" s="33" t="s">
        <v>2</v>
      </c>
      <c r="C5" s="665" t="s">
        <v>530</v>
      </c>
      <c r="D5" s="666"/>
      <c r="E5" s="666"/>
      <c r="F5" s="666"/>
      <c r="G5" s="666"/>
      <c r="H5" s="667"/>
    </row>
    <row r="6" spans="2:15" ht="26.4" x14ac:dyDescent="0.25">
      <c r="B6" s="33" t="s">
        <v>2</v>
      </c>
      <c r="C6" s="564"/>
      <c r="D6" s="565" t="s">
        <v>4</v>
      </c>
      <c r="E6" s="566"/>
      <c r="F6" s="567"/>
      <c r="G6" s="568"/>
      <c r="H6" s="569" t="s">
        <v>5</v>
      </c>
    </row>
    <row r="7" spans="2:15" s="43" customFormat="1" ht="24.9" customHeight="1" x14ac:dyDescent="0.25">
      <c r="C7" s="211">
        <v>1</v>
      </c>
      <c r="D7" s="45" t="str">
        <f>'Bill No 4.2.1'!A1</f>
        <v>BILL No. 4.2.1 - SITE CLEARING</v>
      </c>
      <c r="E7" s="46"/>
      <c r="F7" s="46"/>
      <c r="G7" s="47"/>
      <c r="H7" s="570">
        <f>'Bill No 4.2.1'!G14</f>
        <v>0</v>
      </c>
      <c r="J7" s="50"/>
      <c r="K7" s="52"/>
      <c r="L7" s="50"/>
      <c r="N7" s="51"/>
    </row>
    <row r="8" spans="2:15" s="43" customFormat="1" ht="24.9" customHeight="1" x14ac:dyDescent="0.25">
      <c r="C8" s="211">
        <v>2</v>
      </c>
      <c r="D8" s="58" t="str">
        <f>'Bill No 4.2.2'!A1</f>
        <v>BILL No. 4.2.2 - EARTH WORKS</v>
      </c>
      <c r="E8" s="58"/>
      <c r="F8" s="58"/>
      <c r="G8" s="59"/>
      <c r="H8" s="570">
        <f>'Bill No 4.2.2'!G18</f>
        <v>0</v>
      </c>
      <c r="J8" s="50"/>
      <c r="K8" s="52"/>
      <c r="L8" s="50"/>
      <c r="N8" s="51"/>
    </row>
    <row r="9" spans="2:15" s="43" customFormat="1" ht="24.9" customHeight="1" x14ac:dyDescent="0.25">
      <c r="C9" s="211">
        <v>3</v>
      </c>
      <c r="D9" s="58" t="str">
        <f>'Bill No 4.2.3'!A1</f>
        <v>BILL No. 4.2.3- STRUCTURE CONSTRUCTION</v>
      </c>
      <c r="E9" s="58"/>
      <c r="F9" s="58"/>
      <c r="G9" s="59"/>
      <c r="H9" s="570">
        <f>'Bill No 4.2.3'!G41</f>
        <v>0</v>
      </c>
      <c r="J9" s="50"/>
      <c r="K9" s="52"/>
      <c r="L9" s="50"/>
      <c r="N9" s="51"/>
    </row>
    <row r="10" spans="2:15" s="43" customFormat="1" ht="24.9" customHeight="1" x14ac:dyDescent="0.25">
      <c r="C10" s="211">
        <v>4</v>
      </c>
      <c r="D10" s="58" t="str">
        <f>'Bill No 4.2.4'!A1</f>
        <v xml:space="preserve">BILL No. 4.2.4- SLOPE PROTECTION </v>
      </c>
      <c r="E10" s="58"/>
      <c r="F10" s="58"/>
      <c r="G10" s="59"/>
      <c r="H10" s="570">
        <f>'Bill No 4.2.4'!G6</f>
        <v>0</v>
      </c>
      <c r="J10" s="50"/>
      <c r="K10" s="52"/>
      <c r="L10" s="50"/>
      <c r="N10" s="51"/>
    </row>
    <row r="11" spans="2:15" s="43" customFormat="1" ht="24.9" customHeight="1" x14ac:dyDescent="0.25">
      <c r="C11" s="571"/>
      <c r="D11" s="572" t="s">
        <v>462</v>
      </c>
      <c r="E11" s="573"/>
      <c r="F11" s="573"/>
      <c r="G11" s="574" t="s">
        <v>13</v>
      </c>
      <c r="H11" s="575">
        <f>SUM(H7:H10)</f>
        <v>0</v>
      </c>
      <c r="J11" s="50"/>
      <c r="K11" s="53"/>
      <c r="L11" s="50"/>
      <c r="M11" s="51"/>
      <c r="O11" s="50"/>
    </row>
    <row r="12" spans="2:15" s="43" customFormat="1" ht="9.9" customHeight="1" x14ac:dyDescent="0.25">
      <c r="C12" s="576"/>
      <c r="D12" s="577"/>
      <c r="E12" s="578"/>
      <c r="F12" s="578"/>
      <c r="G12" s="579"/>
      <c r="H12" s="580"/>
      <c r="J12" s="50"/>
      <c r="K12" s="50"/>
      <c r="L12" s="50"/>
    </row>
    <row r="13" spans="2:15" s="43" customFormat="1" x14ac:dyDescent="0.25">
      <c r="C13" s="73"/>
      <c r="E13" s="73"/>
      <c r="F13" s="95"/>
      <c r="G13" s="96"/>
      <c r="H13" s="96"/>
      <c r="J13" s="50"/>
      <c r="K13" s="52"/>
      <c r="L13" s="50"/>
    </row>
    <row r="14" spans="2:15" s="43" customFormat="1" x14ac:dyDescent="0.25">
      <c r="C14" s="73"/>
      <c r="E14" s="73"/>
      <c r="F14" s="95"/>
      <c r="G14" s="96"/>
      <c r="H14" s="96"/>
      <c r="J14" s="50"/>
      <c r="K14" s="52"/>
      <c r="L14" s="50"/>
    </row>
    <row r="15" spans="2:15" s="43" customFormat="1" x14ac:dyDescent="0.25">
      <c r="C15" s="73"/>
      <c r="E15" s="73"/>
      <c r="F15" s="95"/>
      <c r="G15" s="96"/>
      <c r="H15" s="96"/>
      <c r="J15" s="50"/>
      <c r="K15" s="52"/>
      <c r="L15" s="50"/>
    </row>
    <row r="16" spans="2:15" s="43" customFormat="1" x14ac:dyDescent="0.25">
      <c r="C16" s="73"/>
      <c r="E16" s="73"/>
      <c r="F16" s="95"/>
      <c r="G16" s="96"/>
      <c r="H16" s="96"/>
      <c r="J16" s="50"/>
      <c r="K16" s="52"/>
      <c r="L16" s="50"/>
    </row>
    <row r="17" spans="3:12" s="43" customFormat="1" x14ac:dyDescent="0.25">
      <c r="C17" s="73"/>
      <c r="E17" s="73"/>
      <c r="F17" s="95"/>
      <c r="G17" s="96"/>
      <c r="H17" s="96"/>
      <c r="J17" s="50"/>
      <c r="K17" s="52"/>
      <c r="L17" s="50"/>
    </row>
    <row r="18" spans="3:12" s="43" customFormat="1" x14ac:dyDescent="0.25">
      <c r="C18" s="73"/>
      <c r="E18" s="73"/>
      <c r="F18" s="95"/>
      <c r="G18" s="96"/>
      <c r="H18" s="96"/>
      <c r="J18" s="50"/>
      <c r="K18" s="52"/>
      <c r="L18" s="50"/>
    </row>
    <row r="19" spans="3:12" s="43" customFormat="1" x14ac:dyDescent="0.25">
      <c r="C19" s="73"/>
      <c r="E19" s="73"/>
      <c r="F19" s="95"/>
      <c r="G19" s="96"/>
      <c r="H19" s="96"/>
      <c r="J19" s="50"/>
      <c r="K19" s="52"/>
      <c r="L19" s="50"/>
    </row>
    <row r="20" spans="3:12" s="43" customFormat="1" x14ac:dyDescent="0.25">
      <c r="C20" s="73"/>
      <c r="E20" s="73"/>
      <c r="F20" s="95"/>
      <c r="G20" s="96"/>
      <c r="H20" s="96"/>
      <c r="J20" s="50"/>
      <c r="K20" s="52"/>
      <c r="L20" s="50"/>
    </row>
    <row r="21" spans="3:12" s="43" customFormat="1" x14ac:dyDescent="0.25">
      <c r="C21" s="73"/>
      <c r="E21" s="73"/>
      <c r="F21" s="95"/>
      <c r="G21" s="96"/>
      <c r="H21" s="96"/>
      <c r="J21" s="50"/>
      <c r="K21" s="52"/>
      <c r="L21" s="50"/>
    </row>
    <row r="22" spans="3:12" s="43" customFormat="1" x14ac:dyDescent="0.25">
      <c r="C22" s="73"/>
      <c r="E22" s="73"/>
      <c r="F22" s="95"/>
      <c r="G22" s="96"/>
      <c r="H22" s="96"/>
      <c r="J22" s="50"/>
      <c r="K22" s="52"/>
      <c r="L22" s="50"/>
    </row>
    <row r="23" spans="3:12" s="43" customFormat="1" x14ac:dyDescent="0.25">
      <c r="C23" s="73"/>
      <c r="E23" s="73"/>
      <c r="F23" s="95"/>
      <c r="G23" s="96"/>
      <c r="H23" s="96"/>
      <c r="J23" s="50"/>
      <c r="K23" s="52"/>
      <c r="L23" s="50"/>
    </row>
    <row r="24" spans="3:12" s="43" customFormat="1" x14ac:dyDescent="0.25">
      <c r="C24" s="73"/>
      <c r="E24" s="73"/>
      <c r="F24" s="95"/>
      <c r="G24" s="96"/>
      <c r="H24" s="96"/>
      <c r="J24" s="50"/>
      <c r="K24" s="52"/>
      <c r="L24" s="50"/>
    </row>
    <row r="25" spans="3:12" s="43" customFormat="1" x14ac:dyDescent="0.25">
      <c r="C25" s="73"/>
      <c r="E25" s="73"/>
      <c r="F25" s="95"/>
      <c r="G25" s="96"/>
      <c r="H25" s="96"/>
      <c r="J25" s="50"/>
      <c r="K25" s="52"/>
      <c r="L25" s="50"/>
    </row>
    <row r="26" spans="3:12" s="43" customFormat="1" x14ac:dyDescent="0.25">
      <c r="C26" s="73"/>
      <c r="E26" s="73"/>
      <c r="F26" s="95"/>
      <c r="G26" s="96"/>
      <c r="H26" s="96"/>
      <c r="J26" s="50"/>
      <c r="K26" s="52"/>
      <c r="L26" s="50"/>
    </row>
    <row r="27" spans="3:12" s="43" customFormat="1" x14ac:dyDescent="0.25">
      <c r="C27" s="73"/>
      <c r="E27" s="73"/>
      <c r="F27" s="95"/>
      <c r="G27" s="96"/>
      <c r="H27" s="96"/>
      <c r="J27" s="50"/>
      <c r="K27" s="52"/>
      <c r="L27" s="50"/>
    </row>
    <row r="28" spans="3:12" s="43" customFormat="1" x14ac:dyDescent="0.25">
      <c r="C28" s="73"/>
      <c r="E28" s="73"/>
      <c r="F28" s="95"/>
      <c r="G28" s="96"/>
      <c r="H28" s="96"/>
      <c r="J28" s="50"/>
      <c r="K28" s="52"/>
      <c r="L28" s="50"/>
    </row>
    <row r="29" spans="3:12" s="43" customFormat="1" x14ac:dyDescent="0.25">
      <c r="C29" s="73"/>
      <c r="E29" s="73"/>
      <c r="F29" s="95"/>
      <c r="G29" s="96"/>
      <c r="H29" s="96"/>
      <c r="J29" s="50"/>
      <c r="K29" s="52"/>
      <c r="L29" s="50"/>
    </row>
    <row r="30" spans="3:12" s="43" customFormat="1" x14ac:dyDescent="0.25">
      <c r="C30" s="73"/>
      <c r="E30" s="73"/>
      <c r="F30" s="95"/>
      <c r="G30" s="96"/>
      <c r="H30" s="96"/>
      <c r="J30" s="50"/>
      <c r="K30" s="52"/>
      <c r="L30" s="50"/>
    </row>
    <row r="31" spans="3:12" s="43" customFormat="1" x14ac:dyDescent="0.25">
      <c r="C31" s="73"/>
      <c r="E31" s="73"/>
      <c r="F31" s="95"/>
      <c r="G31" s="96"/>
      <c r="H31" s="96"/>
      <c r="J31" s="50"/>
      <c r="K31" s="52"/>
      <c r="L31" s="50"/>
    </row>
    <row r="32" spans="3:12" s="43" customFormat="1" x14ac:dyDescent="0.25">
      <c r="C32" s="73"/>
      <c r="E32" s="73"/>
      <c r="F32" s="95"/>
      <c r="G32" s="96"/>
      <c r="H32" s="96"/>
      <c r="J32" s="50"/>
      <c r="K32" s="52"/>
      <c r="L32" s="50"/>
    </row>
    <row r="33" spans="3:12" s="43" customFormat="1" x14ac:dyDescent="0.25">
      <c r="C33" s="73"/>
      <c r="E33" s="73"/>
      <c r="F33" s="95"/>
      <c r="G33" s="96"/>
      <c r="H33" s="96"/>
      <c r="J33" s="50"/>
      <c r="K33" s="52"/>
      <c r="L33" s="50"/>
    </row>
    <row r="34" spans="3:12" s="43" customFormat="1" x14ac:dyDescent="0.25">
      <c r="C34" s="73"/>
      <c r="E34" s="73"/>
      <c r="F34" s="95"/>
      <c r="G34" s="96"/>
      <c r="H34" s="96"/>
      <c r="J34" s="50"/>
      <c r="K34" s="52"/>
      <c r="L34" s="50"/>
    </row>
    <row r="35" spans="3:12" s="43" customFormat="1" x14ac:dyDescent="0.25">
      <c r="C35" s="73"/>
      <c r="E35" s="73"/>
      <c r="F35" s="95"/>
      <c r="G35" s="96"/>
      <c r="H35" s="96"/>
      <c r="J35" s="50"/>
      <c r="K35" s="52"/>
      <c r="L35" s="50"/>
    </row>
    <row r="36" spans="3:12" s="43" customFormat="1" x14ac:dyDescent="0.25">
      <c r="C36" s="73"/>
      <c r="E36" s="73"/>
      <c r="F36" s="95"/>
      <c r="G36" s="96"/>
      <c r="H36" s="96"/>
      <c r="J36" s="50"/>
      <c r="K36" s="52"/>
      <c r="L36" s="50"/>
    </row>
    <row r="37" spans="3:12" s="43" customFormat="1" x14ac:dyDescent="0.25">
      <c r="C37" s="73"/>
      <c r="E37" s="73"/>
      <c r="F37" s="95"/>
      <c r="G37" s="96"/>
      <c r="H37" s="96"/>
      <c r="J37" s="50"/>
      <c r="K37" s="52"/>
      <c r="L37" s="50"/>
    </row>
    <row r="38" spans="3:12" s="43" customFormat="1" x14ac:dyDescent="0.25">
      <c r="C38" s="73"/>
      <c r="E38" s="73"/>
      <c r="F38" s="95"/>
      <c r="G38" s="96"/>
      <c r="H38" s="96"/>
      <c r="J38" s="50"/>
      <c r="K38" s="52"/>
      <c r="L38" s="50"/>
    </row>
    <row r="39" spans="3:12" s="43" customFormat="1" x14ac:dyDescent="0.25">
      <c r="C39" s="73"/>
      <c r="E39" s="73"/>
      <c r="F39" s="95"/>
      <c r="G39" s="96"/>
      <c r="H39" s="96"/>
      <c r="J39" s="50"/>
      <c r="K39" s="52"/>
      <c r="L39" s="50"/>
    </row>
    <row r="40" spans="3:12" s="43" customFormat="1" x14ac:dyDescent="0.25">
      <c r="C40" s="73"/>
      <c r="E40" s="73"/>
      <c r="F40" s="95"/>
      <c r="G40" s="96"/>
      <c r="H40" s="96"/>
      <c r="J40" s="50"/>
      <c r="K40" s="52"/>
      <c r="L40" s="50"/>
    </row>
    <row r="41" spans="3:12" s="43" customFormat="1" x14ac:dyDescent="0.25">
      <c r="C41" s="73"/>
      <c r="E41" s="73"/>
      <c r="F41" s="95"/>
      <c r="G41" s="96"/>
      <c r="H41" s="96"/>
      <c r="J41" s="50"/>
      <c r="K41" s="52"/>
      <c r="L41" s="50"/>
    </row>
    <row r="42" spans="3:12" s="43" customFormat="1" x14ac:dyDescent="0.25">
      <c r="C42" s="73"/>
      <c r="E42" s="73"/>
      <c r="F42" s="95"/>
      <c r="G42" s="96"/>
      <c r="H42" s="96"/>
      <c r="J42" s="50"/>
      <c r="K42" s="52"/>
      <c r="L42" s="50"/>
    </row>
    <row r="43" spans="3:12" s="43" customFormat="1" x14ac:dyDescent="0.25">
      <c r="C43" s="73"/>
      <c r="E43" s="73"/>
      <c r="F43" s="95"/>
      <c r="G43" s="96"/>
      <c r="H43" s="96"/>
      <c r="J43" s="50"/>
      <c r="K43" s="52"/>
      <c r="L43" s="50"/>
    </row>
    <row r="44" spans="3:12" s="43" customFormat="1" x14ac:dyDescent="0.25">
      <c r="C44" s="73"/>
      <c r="E44" s="73"/>
      <c r="F44" s="95"/>
      <c r="G44" s="96"/>
      <c r="H44" s="96"/>
      <c r="J44" s="50"/>
      <c r="K44" s="52"/>
      <c r="L44" s="50"/>
    </row>
    <row r="45" spans="3:12" s="43" customFormat="1" x14ac:dyDescent="0.25">
      <c r="C45" s="73"/>
      <c r="E45" s="73"/>
      <c r="F45" s="95"/>
      <c r="G45" s="96"/>
      <c r="H45" s="96"/>
      <c r="J45" s="50"/>
      <c r="K45" s="52"/>
      <c r="L45" s="50"/>
    </row>
    <row r="46" spans="3:12" s="43" customFormat="1" x14ac:dyDescent="0.25">
      <c r="C46" s="73"/>
      <c r="E46" s="73"/>
      <c r="F46" s="95"/>
      <c r="G46" s="96"/>
      <c r="H46" s="96"/>
      <c r="J46" s="50"/>
      <c r="K46" s="52"/>
      <c r="L46" s="50"/>
    </row>
    <row r="47" spans="3:12" s="43" customFormat="1" x14ac:dyDescent="0.25">
      <c r="C47" s="73"/>
      <c r="E47" s="73"/>
      <c r="F47" s="95"/>
      <c r="G47" s="96"/>
      <c r="H47" s="96"/>
      <c r="J47" s="50"/>
      <c r="K47" s="52"/>
      <c r="L47" s="50"/>
    </row>
    <row r="48" spans="3:12" s="43" customFormat="1" x14ac:dyDescent="0.25">
      <c r="C48" s="73"/>
      <c r="E48" s="73"/>
      <c r="F48" s="95"/>
      <c r="G48" s="96"/>
      <c r="H48" s="96"/>
      <c r="J48" s="50"/>
      <c r="K48" s="52"/>
      <c r="L48" s="50"/>
    </row>
    <row r="49" spans="3:12" s="43" customFormat="1" x14ac:dyDescent="0.25">
      <c r="C49" s="73"/>
      <c r="E49" s="73"/>
      <c r="F49" s="95"/>
      <c r="G49" s="96"/>
      <c r="H49" s="96"/>
      <c r="J49" s="50"/>
      <c r="K49" s="52"/>
      <c r="L49" s="50"/>
    </row>
    <row r="50" spans="3:12" s="43" customFormat="1" x14ac:dyDescent="0.25">
      <c r="C50" s="73"/>
      <c r="E50" s="73"/>
      <c r="F50" s="95"/>
      <c r="G50" s="96"/>
      <c r="H50" s="96"/>
      <c r="J50" s="50"/>
      <c r="K50" s="52"/>
      <c r="L50" s="50"/>
    </row>
    <row r="51" spans="3:12" s="43" customFormat="1" x14ac:dyDescent="0.25">
      <c r="C51" s="73"/>
      <c r="E51" s="73"/>
      <c r="F51" s="95"/>
      <c r="G51" s="96"/>
      <c r="H51" s="96"/>
      <c r="J51" s="50"/>
      <c r="K51" s="52"/>
      <c r="L51" s="50"/>
    </row>
    <row r="52" spans="3:12" s="43" customFormat="1" x14ac:dyDescent="0.25">
      <c r="C52" s="73"/>
      <c r="E52" s="73"/>
      <c r="F52" s="95"/>
      <c r="G52" s="96"/>
      <c r="H52" s="96"/>
      <c r="J52" s="50"/>
      <c r="K52" s="52"/>
      <c r="L52" s="50"/>
    </row>
  </sheetData>
  <mergeCells count="5">
    <mergeCell ref="C1:H1"/>
    <mergeCell ref="C2:H2"/>
    <mergeCell ref="C3:H3"/>
    <mergeCell ref="C5:H5"/>
    <mergeCell ref="D7:G7"/>
  </mergeCells>
  <printOptions horizontalCentered="1"/>
  <pageMargins left="0.5" right="0.5" top="0.75" bottom="0.5" header="0" footer="0"/>
  <pageSetup paperSize="9"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CF4BA-9E7D-49D0-A2D4-74517DFB6DDC}">
  <sheetPr>
    <tabColor rgb="FF92D050"/>
    <pageSetUpPr fitToPage="1"/>
  </sheetPr>
  <dimension ref="A1:J33"/>
  <sheetViews>
    <sheetView view="pageBreakPreview" zoomScale="90" zoomScaleSheetLayoutView="90" workbookViewId="0">
      <selection activeCell="G37" sqref="G37"/>
    </sheetView>
  </sheetViews>
  <sheetFormatPr defaultColWidth="8.88671875" defaultRowHeight="13.8" x14ac:dyDescent="0.25"/>
  <cols>
    <col min="1" max="1" width="8.6640625" style="183" customWidth="1"/>
    <col min="2" max="2" width="10.33203125" style="608" customWidth="1"/>
    <col min="3" max="3" width="53.109375" style="610" customWidth="1"/>
    <col min="4" max="4" width="7.6640625" style="613" customWidth="1"/>
    <col min="5" max="5" width="8" style="613" customWidth="1"/>
    <col min="6" max="6" width="9.88671875" style="614" customWidth="1"/>
    <col min="7" max="7" width="16" style="614" customWidth="1"/>
    <col min="8" max="8" width="12.109375" style="610" hidden="1" customWidth="1"/>
    <col min="9" max="9" width="15.44140625" style="610" customWidth="1"/>
    <col min="10" max="10" width="12.88671875" style="610" bestFit="1" customWidth="1"/>
    <col min="11" max="11" width="8.88671875" style="610"/>
    <col min="12" max="12" width="12.88671875" style="610" bestFit="1" customWidth="1"/>
    <col min="13" max="256" width="8.88671875" style="610"/>
    <col min="257" max="257" width="3.6640625" style="610" bestFit="1" customWidth="1"/>
    <col min="258" max="258" width="8.33203125" style="610" customWidth="1"/>
    <col min="259" max="259" width="46.109375" style="610" customWidth="1"/>
    <col min="260" max="260" width="11" style="610" customWidth="1"/>
    <col min="261" max="261" width="12.5546875" style="610" customWidth="1"/>
    <col min="262" max="262" width="10.88671875" style="610" customWidth="1"/>
    <col min="263" max="263" width="16.109375" style="610" customWidth="1"/>
    <col min="264" max="264" width="0" style="610" hidden="1" customWidth="1"/>
    <col min="265" max="265" width="15.44140625" style="610" customWidth="1"/>
    <col min="266" max="266" width="12.88671875" style="610" bestFit="1" customWidth="1"/>
    <col min="267" max="267" width="8.88671875" style="610"/>
    <col min="268" max="268" width="12.88671875" style="610" bestFit="1" customWidth="1"/>
    <col min="269" max="512" width="8.88671875" style="610"/>
    <col min="513" max="513" width="3.6640625" style="610" bestFit="1" customWidth="1"/>
    <col min="514" max="514" width="8.33203125" style="610" customWidth="1"/>
    <col min="515" max="515" width="46.109375" style="610" customWidth="1"/>
    <col min="516" max="516" width="11" style="610" customWidth="1"/>
    <col min="517" max="517" width="12.5546875" style="610" customWidth="1"/>
    <col min="518" max="518" width="10.88671875" style="610" customWidth="1"/>
    <col min="519" max="519" width="16.109375" style="610" customWidth="1"/>
    <col min="520" max="520" width="0" style="610" hidden="1" customWidth="1"/>
    <col min="521" max="521" width="15.44140625" style="610" customWidth="1"/>
    <col min="522" max="522" width="12.88671875" style="610" bestFit="1" customWidth="1"/>
    <col min="523" max="523" width="8.88671875" style="610"/>
    <col min="524" max="524" width="12.88671875" style="610" bestFit="1" customWidth="1"/>
    <col min="525" max="768" width="8.88671875" style="610"/>
    <col min="769" max="769" width="3.6640625" style="610" bestFit="1" customWidth="1"/>
    <col min="770" max="770" width="8.33203125" style="610" customWidth="1"/>
    <col min="771" max="771" width="46.109375" style="610" customWidth="1"/>
    <col min="772" max="772" width="11" style="610" customWidth="1"/>
    <col min="773" max="773" width="12.5546875" style="610" customWidth="1"/>
    <col min="774" max="774" width="10.88671875" style="610" customWidth="1"/>
    <col min="775" max="775" width="16.109375" style="610" customWidth="1"/>
    <col min="776" max="776" width="0" style="610" hidden="1" customWidth="1"/>
    <col min="777" max="777" width="15.44140625" style="610" customWidth="1"/>
    <col min="778" max="778" width="12.88671875" style="610" bestFit="1" customWidth="1"/>
    <col min="779" max="779" width="8.88671875" style="610"/>
    <col min="780" max="780" width="12.88671875" style="610" bestFit="1" customWidth="1"/>
    <col min="781" max="1024" width="8.88671875" style="610"/>
    <col min="1025" max="1025" width="3.6640625" style="610" bestFit="1" customWidth="1"/>
    <col min="1026" max="1026" width="8.33203125" style="610" customWidth="1"/>
    <col min="1027" max="1027" width="46.109375" style="610" customWidth="1"/>
    <col min="1028" max="1028" width="11" style="610" customWidth="1"/>
    <col min="1029" max="1029" width="12.5546875" style="610" customWidth="1"/>
    <col min="1030" max="1030" width="10.88671875" style="610" customWidth="1"/>
    <col min="1031" max="1031" width="16.109375" style="610" customWidth="1"/>
    <col min="1032" max="1032" width="0" style="610" hidden="1" customWidth="1"/>
    <col min="1033" max="1033" width="15.44140625" style="610" customWidth="1"/>
    <col min="1034" max="1034" width="12.88671875" style="610" bestFit="1" customWidth="1"/>
    <col min="1035" max="1035" width="8.88671875" style="610"/>
    <col min="1036" max="1036" width="12.88671875" style="610" bestFit="1" customWidth="1"/>
    <col min="1037" max="1280" width="8.88671875" style="610"/>
    <col min="1281" max="1281" width="3.6640625" style="610" bestFit="1" customWidth="1"/>
    <col min="1282" max="1282" width="8.33203125" style="610" customWidth="1"/>
    <col min="1283" max="1283" width="46.109375" style="610" customWidth="1"/>
    <col min="1284" max="1284" width="11" style="610" customWidth="1"/>
    <col min="1285" max="1285" width="12.5546875" style="610" customWidth="1"/>
    <col min="1286" max="1286" width="10.88671875" style="610" customWidth="1"/>
    <col min="1287" max="1287" width="16.109375" style="610" customWidth="1"/>
    <col min="1288" max="1288" width="0" style="610" hidden="1" customWidth="1"/>
    <col min="1289" max="1289" width="15.44140625" style="610" customWidth="1"/>
    <col min="1290" max="1290" width="12.88671875" style="610" bestFit="1" customWidth="1"/>
    <col min="1291" max="1291" width="8.88671875" style="610"/>
    <col min="1292" max="1292" width="12.88671875" style="610" bestFit="1" customWidth="1"/>
    <col min="1293" max="1536" width="8.88671875" style="610"/>
    <col min="1537" max="1537" width="3.6640625" style="610" bestFit="1" customWidth="1"/>
    <col min="1538" max="1538" width="8.33203125" style="610" customWidth="1"/>
    <col min="1539" max="1539" width="46.109375" style="610" customWidth="1"/>
    <col min="1540" max="1540" width="11" style="610" customWidth="1"/>
    <col min="1541" max="1541" width="12.5546875" style="610" customWidth="1"/>
    <col min="1542" max="1542" width="10.88671875" style="610" customWidth="1"/>
    <col min="1543" max="1543" width="16.109375" style="610" customWidth="1"/>
    <col min="1544" max="1544" width="0" style="610" hidden="1" customWidth="1"/>
    <col min="1545" max="1545" width="15.44140625" style="610" customWidth="1"/>
    <col min="1546" max="1546" width="12.88671875" style="610" bestFit="1" customWidth="1"/>
    <col min="1547" max="1547" width="8.88671875" style="610"/>
    <col min="1548" max="1548" width="12.88671875" style="610" bestFit="1" customWidth="1"/>
    <col min="1549" max="1792" width="8.88671875" style="610"/>
    <col min="1793" max="1793" width="3.6640625" style="610" bestFit="1" customWidth="1"/>
    <col min="1794" max="1794" width="8.33203125" style="610" customWidth="1"/>
    <col min="1795" max="1795" width="46.109375" style="610" customWidth="1"/>
    <col min="1796" max="1796" width="11" style="610" customWidth="1"/>
    <col min="1797" max="1797" width="12.5546875" style="610" customWidth="1"/>
    <col min="1798" max="1798" width="10.88671875" style="610" customWidth="1"/>
    <col min="1799" max="1799" width="16.109375" style="610" customWidth="1"/>
    <col min="1800" max="1800" width="0" style="610" hidden="1" customWidth="1"/>
    <col min="1801" max="1801" width="15.44140625" style="610" customWidth="1"/>
    <col min="1802" max="1802" width="12.88671875" style="610" bestFit="1" customWidth="1"/>
    <col min="1803" max="1803" width="8.88671875" style="610"/>
    <col min="1804" max="1804" width="12.88671875" style="610" bestFit="1" customWidth="1"/>
    <col min="1805" max="2048" width="8.88671875" style="610"/>
    <col min="2049" max="2049" width="3.6640625" style="610" bestFit="1" customWidth="1"/>
    <col min="2050" max="2050" width="8.33203125" style="610" customWidth="1"/>
    <col min="2051" max="2051" width="46.109375" style="610" customWidth="1"/>
    <col min="2052" max="2052" width="11" style="610" customWidth="1"/>
    <col min="2053" max="2053" width="12.5546875" style="610" customWidth="1"/>
    <col min="2054" max="2054" width="10.88671875" style="610" customWidth="1"/>
    <col min="2055" max="2055" width="16.109375" style="610" customWidth="1"/>
    <col min="2056" max="2056" width="0" style="610" hidden="1" customWidth="1"/>
    <col min="2057" max="2057" width="15.44140625" style="610" customWidth="1"/>
    <col min="2058" max="2058" width="12.88671875" style="610" bestFit="1" customWidth="1"/>
    <col min="2059" max="2059" width="8.88671875" style="610"/>
    <col min="2060" max="2060" width="12.88671875" style="610" bestFit="1" customWidth="1"/>
    <col min="2061" max="2304" width="8.88671875" style="610"/>
    <col min="2305" max="2305" width="3.6640625" style="610" bestFit="1" customWidth="1"/>
    <col min="2306" max="2306" width="8.33203125" style="610" customWidth="1"/>
    <col min="2307" max="2307" width="46.109375" style="610" customWidth="1"/>
    <col min="2308" max="2308" width="11" style="610" customWidth="1"/>
    <col min="2309" max="2309" width="12.5546875" style="610" customWidth="1"/>
    <col min="2310" max="2310" width="10.88671875" style="610" customWidth="1"/>
    <col min="2311" max="2311" width="16.109375" style="610" customWidth="1"/>
    <col min="2312" max="2312" width="0" style="610" hidden="1" customWidth="1"/>
    <col min="2313" max="2313" width="15.44140625" style="610" customWidth="1"/>
    <col min="2314" max="2314" width="12.88671875" style="610" bestFit="1" customWidth="1"/>
    <col min="2315" max="2315" width="8.88671875" style="610"/>
    <col min="2316" max="2316" width="12.88671875" style="610" bestFit="1" customWidth="1"/>
    <col min="2317" max="2560" width="8.88671875" style="610"/>
    <col min="2561" max="2561" width="3.6640625" style="610" bestFit="1" customWidth="1"/>
    <col min="2562" max="2562" width="8.33203125" style="610" customWidth="1"/>
    <col min="2563" max="2563" width="46.109375" style="610" customWidth="1"/>
    <col min="2564" max="2564" width="11" style="610" customWidth="1"/>
    <col min="2565" max="2565" width="12.5546875" style="610" customWidth="1"/>
    <col min="2566" max="2566" width="10.88671875" style="610" customWidth="1"/>
    <col min="2567" max="2567" width="16.109375" style="610" customWidth="1"/>
    <col min="2568" max="2568" width="0" style="610" hidden="1" customWidth="1"/>
    <col min="2569" max="2569" width="15.44140625" style="610" customWidth="1"/>
    <col min="2570" max="2570" width="12.88671875" style="610" bestFit="1" customWidth="1"/>
    <col min="2571" max="2571" width="8.88671875" style="610"/>
    <col min="2572" max="2572" width="12.88671875" style="610" bestFit="1" customWidth="1"/>
    <col min="2573" max="2816" width="8.88671875" style="610"/>
    <col min="2817" max="2817" width="3.6640625" style="610" bestFit="1" customWidth="1"/>
    <col min="2818" max="2818" width="8.33203125" style="610" customWidth="1"/>
    <col min="2819" max="2819" width="46.109375" style="610" customWidth="1"/>
    <col min="2820" max="2820" width="11" style="610" customWidth="1"/>
    <col min="2821" max="2821" width="12.5546875" style="610" customWidth="1"/>
    <col min="2822" max="2822" width="10.88671875" style="610" customWidth="1"/>
    <col min="2823" max="2823" width="16.109375" style="610" customWidth="1"/>
    <col min="2824" max="2824" width="0" style="610" hidden="1" customWidth="1"/>
    <col min="2825" max="2825" width="15.44140625" style="610" customWidth="1"/>
    <col min="2826" max="2826" width="12.88671875" style="610" bestFit="1" customWidth="1"/>
    <col min="2827" max="2827" width="8.88671875" style="610"/>
    <col min="2828" max="2828" width="12.88671875" style="610" bestFit="1" customWidth="1"/>
    <col min="2829" max="3072" width="8.88671875" style="610"/>
    <col min="3073" max="3073" width="3.6640625" style="610" bestFit="1" customWidth="1"/>
    <col min="3074" max="3074" width="8.33203125" style="610" customWidth="1"/>
    <col min="3075" max="3075" width="46.109375" style="610" customWidth="1"/>
    <col min="3076" max="3076" width="11" style="610" customWidth="1"/>
    <col min="3077" max="3077" width="12.5546875" style="610" customWidth="1"/>
    <col min="3078" max="3078" width="10.88671875" style="610" customWidth="1"/>
    <col min="3079" max="3079" width="16.109375" style="610" customWidth="1"/>
    <col min="3080" max="3080" width="0" style="610" hidden="1" customWidth="1"/>
    <col min="3081" max="3081" width="15.44140625" style="610" customWidth="1"/>
    <col min="3082" max="3082" width="12.88671875" style="610" bestFit="1" customWidth="1"/>
    <col min="3083" max="3083" width="8.88671875" style="610"/>
    <col min="3084" max="3084" width="12.88671875" style="610" bestFit="1" customWidth="1"/>
    <col min="3085" max="3328" width="8.88671875" style="610"/>
    <col min="3329" max="3329" width="3.6640625" style="610" bestFit="1" customWidth="1"/>
    <col min="3330" max="3330" width="8.33203125" style="610" customWidth="1"/>
    <col min="3331" max="3331" width="46.109375" style="610" customWidth="1"/>
    <col min="3332" max="3332" width="11" style="610" customWidth="1"/>
    <col min="3333" max="3333" width="12.5546875" style="610" customWidth="1"/>
    <col min="3334" max="3334" width="10.88671875" style="610" customWidth="1"/>
    <col min="3335" max="3335" width="16.109375" style="610" customWidth="1"/>
    <col min="3336" max="3336" width="0" style="610" hidden="1" customWidth="1"/>
    <col min="3337" max="3337" width="15.44140625" style="610" customWidth="1"/>
    <col min="3338" max="3338" width="12.88671875" style="610" bestFit="1" customWidth="1"/>
    <col min="3339" max="3339" width="8.88671875" style="610"/>
    <col min="3340" max="3340" width="12.88671875" style="610" bestFit="1" customWidth="1"/>
    <col min="3341" max="3584" width="8.88671875" style="610"/>
    <col min="3585" max="3585" width="3.6640625" style="610" bestFit="1" customWidth="1"/>
    <col min="3586" max="3586" width="8.33203125" style="610" customWidth="1"/>
    <col min="3587" max="3587" width="46.109375" style="610" customWidth="1"/>
    <col min="3588" max="3588" width="11" style="610" customWidth="1"/>
    <col min="3589" max="3589" width="12.5546875" style="610" customWidth="1"/>
    <col min="3590" max="3590" width="10.88671875" style="610" customWidth="1"/>
    <col min="3591" max="3591" width="16.109375" style="610" customWidth="1"/>
    <col min="3592" max="3592" width="0" style="610" hidden="1" customWidth="1"/>
    <col min="3593" max="3593" width="15.44140625" style="610" customWidth="1"/>
    <col min="3594" max="3594" width="12.88671875" style="610" bestFit="1" customWidth="1"/>
    <col min="3595" max="3595" width="8.88671875" style="610"/>
    <col min="3596" max="3596" width="12.88671875" style="610" bestFit="1" customWidth="1"/>
    <col min="3597" max="3840" width="8.88671875" style="610"/>
    <col min="3841" max="3841" width="3.6640625" style="610" bestFit="1" customWidth="1"/>
    <col min="3842" max="3842" width="8.33203125" style="610" customWidth="1"/>
    <col min="3843" max="3843" width="46.109375" style="610" customWidth="1"/>
    <col min="3844" max="3844" width="11" style="610" customWidth="1"/>
    <col min="3845" max="3845" width="12.5546875" style="610" customWidth="1"/>
    <col min="3846" max="3846" width="10.88671875" style="610" customWidth="1"/>
    <col min="3847" max="3847" width="16.109375" style="610" customWidth="1"/>
    <col min="3848" max="3848" width="0" style="610" hidden="1" customWidth="1"/>
    <col min="3849" max="3849" width="15.44140625" style="610" customWidth="1"/>
    <col min="3850" max="3850" width="12.88671875" style="610" bestFit="1" customWidth="1"/>
    <col min="3851" max="3851" width="8.88671875" style="610"/>
    <col min="3852" max="3852" width="12.88671875" style="610" bestFit="1" customWidth="1"/>
    <col min="3853" max="4096" width="8.88671875" style="610"/>
    <col min="4097" max="4097" width="3.6640625" style="610" bestFit="1" customWidth="1"/>
    <col min="4098" max="4098" width="8.33203125" style="610" customWidth="1"/>
    <col min="4099" max="4099" width="46.109375" style="610" customWidth="1"/>
    <col min="4100" max="4100" width="11" style="610" customWidth="1"/>
    <col min="4101" max="4101" width="12.5546875" style="610" customWidth="1"/>
    <col min="4102" max="4102" width="10.88671875" style="610" customWidth="1"/>
    <col min="4103" max="4103" width="16.109375" style="610" customWidth="1"/>
    <col min="4104" max="4104" width="0" style="610" hidden="1" customWidth="1"/>
    <col min="4105" max="4105" width="15.44140625" style="610" customWidth="1"/>
    <col min="4106" max="4106" width="12.88671875" style="610" bestFit="1" customWidth="1"/>
    <col min="4107" max="4107" width="8.88671875" style="610"/>
    <col min="4108" max="4108" width="12.88671875" style="610" bestFit="1" customWidth="1"/>
    <col min="4109" max="4352" width="8.88671875" style="610"/>
    <col min="4353" max="4353" width="3.6640625" style="610" bestFit="1" customWidth="1"/>
    <col min="4354" max="4354" width="8.33203125" style="610" customWidth="1"/>
    <col min="4355" max="4355" width="46.109375" style="610" customWidth="1"/>
    <col min="4356" max="4356" width="11" style="610" customWidth="1"/>
    <col min="4357" max="4357" width="12.5546875" style="610" customWidth="1"/>
    <col min="4358" max="4358" width="10.88671875" style="610" customWidth="1"/>
    <col min="4359" max="4359" width="16.109375" style="610" customWidth="1"/>
    <col min="4360" max="4360" width="0" style="610" hidden="1" customWidth="1"/>
    <col min="4361" max="4361" width="15.44140625" style="610" customWidth="1"/>
    <col min="4362" max="4362" width="12.88671875" style="610" bestFit="1" customWidth="1"/>
    <col min="4363" max="4363" width="8.88671875" style="610"/>
    <col min="4364" max="4364" width="12.88671875" style="610" bestFit="1" customWidth="1"/>
    <col min="4365" max="4608" width="8.88671875" style="610"/>
    <col min="4609" max="4609" width="3.6640625" style="610" bestFit="1" customWidth="1"/>
    <col min="4610" max="4610" width="8.33203125" style="610" customWidth="1"/>
    <col min="4611" max="4611" width="46.109375" style="610" customWidth="1"/>
    <col min="4612" max="4612" width="11" style="610" customWidth="1"/>
    <col min="4613" max="4613" width="12.5546875" style="610" customWidth="1"/>
    <col min="4614" max="4614" width="10.88671875" style="610" customWidth="1"/>
    <col min="4615" max="4615" width="16.109375" style="610" customWidth="1"/>
    <col min="4616" max="4616" width="0" style="610" hidden="1" customWidth="1"/>
    <col min="4617" max="4617" width="15.44140625" style="610" customWidth="1"/>
    <col min="4618" max="4618" width="12.88671875" style="610" bestFit="1" customWidth="1"/>
    <col min="4619" max="4619" width="8.88671875" style="610"/>
    <col min="4620" max="4620" width="12.88671875" style="610" bestFit="1" customWidth="1"/>
    <col min="4621" max="4864" width="8.88671875" style="610"/>
    <col min="4865" max="4865" width="3.6640625" style="610" bestFit="1" customWidth="1"/>
    <col min="4866" max="4866" width="8.33203125" style="610" customWidth="1"/>
    <col min="4867" max="4867" width="46.109375" style="610" customWidth="1"/>
    <col min="4868" max="4868" width="11" style="610" customWidth="1"/>
    <col min="4869" max="4869" width="12.5546875" style="610" customWidth="1"/>
    <col min="4870" max="4870" width="10.88671875" style="610" customWidth="1"/>
    <col min="4871" max="4871" width="16.109375" style="610" customWidth="1"/>
    <col min="4872" max="4872" width="0" style="610" hidden="1" customWidth="1"/>
    <col min="4873" max="4873" width="15.44140625" style="610" customWidth="1"/>
    <col min="4874" max="4874" width="12.88671875" style="610" bestFit="1" customWidth="1"/>
    <col min="4875" max="4875" width="8.88671875" style="610"/>
    <col min="4876" max="4876" width="12.88671875" style="610" bestFit="1" customWidth="1"/>
    <col min="4877" max="5120" width="8.88671875" style="610"/>
    <col min="5121" max="5121" width="3.6640625" style="610" bestFit="1" customWidth="1"/>
    <col min="5122" max="5122" width="8.33203125" style="610" customWidth="1"/>
    <col min="5123" max="5123" width="46.109375" style="610" customWidth="1"/>
    <col min="5124" max="5124" width="11" style="610" customWidth="1"/>
    <col min="5125" max="5125" width="12.5546875" style="610" customWidth="1"/>
    <col min="5126" max="5126" width="10.88671875" style="610" customWidth="1"/>
    <col min="5127" max="5127" width="16.109375" style="610" customWidth="1"/>
    <col min="5128" max="5128" width="0" style="610" hidden="1" customWidth="1"/>
    <col min="5129" max="5129" width="15.44140625" style="610" customWidth="1"/>
    <col min="5130" max="5130" width="12.88671875" style="610" bestFit="1" customWidth="1"/>
    <col min="5131" max="5131" width="8.88671875" style="610"/>
    <col min="5132" max="5132" width="12.88671875" style="610" bestFit="1" customWidth="1"/>
    <col min="5133" max="5376" width="8.88671875" style="610"/>
    <col min="5377" max="5377" width="3.6640625" style="610" bestFit="1" customWidth="1"/>
    <col min="5378" max="5378" width="8.33203125" style="610" customWidth="1"/>
    <col min="5379" max="5379" width="46.109375" style="610" customWidth="1"/>
    <col min="5380" max="5380" width="11" style="610" customWidth="1"/>
    <col min="5381" max="5381" width="12.5546875" style="610" customWidth="1"/>
    <col min="5382" max="5382" width="10.88671875" style="610" customWidth="1"/>
    <col min="5383" max="5383" width="16.109375" style="610" customWidth="1"/>
    <col min="5384" max="5384" width="0" style="610" hidden="1" customWidth="1"/>
    <col min="5385" max="5385" width="15.44140625" style="610" customWidth="1"/>
    <col min="5386" max="5386" width="12.88671875" style="610" bestFit="1" customWidth="1"/>
    <col min="5387" max="5387" width="8.88671875" style="610"/>
    <col min="5388" max="5388" width="12.88671875" style="610" bestFit="1" customWidth="1"/>
    <col min="5389" max="5632" width="8.88671875" style="610"/>
    <col min="5633" max="5633" width="3.6640625" style="610" bestFit="1" customWidth="1"/>
    <col min="5634" max="5634" width="8.33203125" style="610" customWidth="1"/>
    <col min="5635" max="5635" width="46.109375" style="610" customWidth="1"/>
    <col min="5636" max="5636" width="11" style="610" customWidth="1"/>
    <col min="5637" max="5637" width="12.5546875" style="610" customWidth="1"/>
    <col min="5638" max="5638" width="10.88671875" style="610" customWidth="1"/>
    <col min="5639" max="5639" width="16.109375" style="610" customWidth="1"/>
    <col min="5640" max="5640" width="0" style="610" hidden="1" customWidth="1"/>
    <col min="5641" max="5641" width="15.44140625" style="610" customWidth="1"/>
    <col min="5642" max="5642" width="12.88671875" style="610" bestFit="1" customWidth="1"/>
    <col min="5643" max="5643" width="8.88671875" style="610"/>
    <col min="5644" max="5644" width="12.88671875" style="610" bestFit="1" customWidth="1"/>
    <col min="5645" max="5888" width="8.88671875" style="610"/>
    <col min="5889" max="5889" width="3.6640625" style="610" bestFit="1" customWidth="1"/>
    <col min="5890" max="5890" width="8.33203125" style="610" customWidth="1"/>
    <col min="5891" max="5891" width="46.109375" style="610" customWidth="1"/>
    <col min="5892" max="5892" width="11" style="610" customWidth="1"/>
    <col min="5893" max="5893" width="12.5546875" style="610" customWidth="1"/>
    <col min="5894" max="5894" width="10.88671875" style="610" customWidth="1"/>
    <col min="5895" max="5895" width="16.109375" style="610" customWidth="1"/>
    <col min="5896" max="5896" width="0" style="610" hidden="1" customWidth="1"/>
    <col min="5897" max="5897" width="15.44140625" style="610" customWidth="1"/>
    <col min="5898" max="5898" width="12.88671875" style="610" bestFit="1" customWidth="1"/>
    <col min="5899" max="5899" width="8.88671875" style="610"/>
    <col min="5900" max="5900" width="12.88671875" style="610" bestFit="1" customWidth="1"/>
    <col min="5901" max="6144" width="8.88671875" style="610"/>
    <col min="6145" max="6145" width="3.6640625" style="610" bestFit="1" customWidth="1"/>
    <col min="6146" max="6146" width="8.33203125" style="610" customWidth="1"/>
    <col min="6147" max="6147" width="46.109375" style="610" customWidth="1"/>
    <col min="6148" max="6148" width="11" style="610" customWidth="1"/>
    <col min="6149" max="6149" width="12.5546875" style="610" customWidth="1"/>
    <col min="6150" max="6150" width="10.88671875" style="610" customWidth="1"/>
    <col min="6151" max="6151" width="16.109375" style="610" customWidth="1"/>
    <col min="6152" max="6152" width="0" style="610" hidden="1" customWidth="1"/>
    <col min="6153" max="6153" width="15.44140625" style="610" customWidth="1"/>
    <col min="6154" max="6154" width="12.88671875" style="610" bestFit="1" customWidth="1"/>
    <col min="6155" max="6155" width="8.88671875" style="610"/>
    <col min="6156" max="6156" width="12.88671875" style="610" bestFit="1" customWidth="1"/>
    <col min="6157" max="6400" width="8.88671875" style="610"/>
    <col min="6401" max="6401" width="3.6640625" style="610" bestFit="1" customWidth="1"/>
    <col min="6402" max="6402" width="8.33203125" style="610" customWidth="1"/>
    <col min="6403" max="6403" width="46.109375" style="610" customWidth="1"/>
    <col min="6404" max="6404" width="11" style="610" customWidth="1"/>
    <col min="6405" max="6405" width="12.5546875" style="610" customWidth="1"/>
    <col min="6406" max="6406" width="10.88671875" style="610" customWidth="1"/>
    <col min="6407" max="6407" width="16.109375" style="610" customWidth="1"/>
    <col min="6408" max="6408" width="0" style="610" hidden="1" customWidth="1"/>
    <col min="6409" max="6409" width="15.44140625" style="610" customWidth="1"/>
    <col min="6410" max="6410" width="12.88671875" style="610" bestFit="1" customWidth="1"/>
    <col min="6411" max="6411" width="8.88671875" style="610"/>
    <col min="6412" max="6412" width="12.88671875" style="610" bestFit="1" customWidth="1"/>
    <col min="6413" max="6656" width="8.88671875" style="610"/>
    <col min="6657" max="6657" width="3.6640625" style="610" bestFit="1" customWidth="1"/>
    <col min="6658" max="6658" width="8.33203125" style="610" customWidth="1"/>
    <col min="6659" max="6659" width="46.109375" style="610" customWidth="1"/>
    <col min="6660" max="6660" width="11" style="610" customWidth="1"/>
    <col min="6661" max="6661" width="12.5546875" style="610" customWidth="1"/>
    <col min="6662" max="6662" width="10.88671875" style="610" customWidth="1"/>
    <col min="6663" max="6663" width="16.109375" style="610" customWidth="1"/>
    <col min="6664" max="6664" width="0" style="610" hidden="1" customWidth="1"/>
    <col min="6665" max="6665" width="15.44140625" style="610" customWidth="1"/>
    <col min="6666" max="6666" width="12.88671875" style="610" bestFit="1" customWidth="1"/>
    <col min="6667" max="6667" width="8.88671875" style="610"/>
    <col min="6668" max="6668" width="12.88671875" style="610" bestFit="1" customWidth="1"/>
    <col min="6669" max="6912" width="8.88671875" style="610"/>
    <col min="6913" max="6913" width="3.6640625" style="610" bestFit="1" customWidth="1"/>
    <col min="6914" max="6914" width="8.33203125" style="610" customWidth="1"/>
    <col min="6915" max="6915" width="46.109375" style="610" customWidth="1"/>
    <col min="6916" max="6916" width="11" style="610" customWidth="1"/>
    <col min="6917" max="6917" width="12.5546875" style="610" customWidth="1"/>
    <col min="6918" max="6918" width="10.88671875" style="610" customWidth="1"/>
    <col min="6919" max="6919" width="16.109375" style="610" customWidth="1"/>
    <col min="6920" max="6920" width="0" style="610" hidden="1" customWidth="1"/>
    <col min="6921" max="6921" width="15.44140625" style="610" customWidth="1"/>
    <col min="6922" max="6922" width="12.88671875" style="610" bestFit="1" customWidth="1"/>
    <col min="6923" max="6923" width="8.88671875" style="610"/>
    <col min="6924" max="6924" width="12.88671875" style="610" bestFit="1" customWidth="1"/>
    <col min="6925" max="7168" width="8.88671875" style="610"/>
    <col min="7169" max="7169" width="3.6640625" style="610" bestFit="1" customWidth="1"/>
    <col min="7170" max="7170" width="8.33203125" style="610" customWidth="1"/>
    <col min="7171" max="7171" width="46.109375" style="610" customWidth="1"/>
    <col min="7172" max="7172" width="11" style="610" customWidth="1"/>
    <col min="7173" max="7173" width="12.5546875" style="610" customWidth="1"/>
    <col min="7174" max="7174" width="10.88671875" style="610" customWidth="1"/>
    <col min="7175" max="7175" width="16.109375" style="610" customWidth="1"/>
    <col min="7176" max="7176" width="0" style="610" hidden="1" customWidth="1"/>
    <col min="7177" max="7177" width="15.44140625" style="610" customWidth="1"/>
    <col min="7178" max="7178" width="12.88671875" style="610" bestFit="1" customWidth="1"/>
    <col min="7179" max="7179" width="8.88671875" style="610"/>
    <col min="7180" max="7180" width="12.88671875" style="610" bestFit="1" customWidth="1"/>
    <col min="7181" max="7424" width="8.88671875" style="610"/>
    <col min="7425" max="7425" width="3.6640625" style="610" bestFit="1" customWidth="1"/>
    <col min="7426" max="7426" width="8.33203125" style="610" customWidth="1"/>
    <col min="7427" max="7427" width="46.109375" style="610" customWidth="1"/>
    <col min="7428" max="7428" width="11" style="610" customWidth="1"/>
    <col min="7429" max="7429" width="12.5546875" style="610" customWidth="1"/>
    <col min="7430" max="7430" width="10.88671875" style="610" customWidth="1"/>
    <col min="7431" max="7431" width="16.109375" style="610" customWidth="1"/>
    <col min="7432" max="7432" width="0" style="610" hidden="1" customWidth="1"/>
    <col min="7433" max="7433" width="15.44140625" style="610" customWidth="1"/>
    <col min="7434" max="7434" width="12.88671875" style="610" bestFit="1" customWidth="1"/>
    <col min="7435" max="7435" width="8.88671875" style="610"/>
    <col min="7436" max="7436" width="12.88671875" style="610" bestFit="1" customWidth="1"/>
    <col min="7437" max="7680" width="8.88671875" style="610"/>
    <col min="7681" max="7681" width="3.6640625" style="610" bestFit="1" customWidth="1"/>
    <col min="7682" max="7682" width="8.33203125" style="610" customWidth="1"/>
    <col min="7683" max="7683" width="46.109375" style="610" customWidth="1"/>
    <col min="7684" max="7684" width="11" style="610" customWidth="1"/>
    <col min="7685" max="7685" width="12.5546875" style="610" customWidth="1"/>
    <col min="7686" max="7686" width="10.88671875" style="610" customWidth="1"/>
    <col min="7687" max="7687" width="16.109375" style="610" customWidth="1"/>
    <col min="7688" max="7688" width="0" style="610" hidden="1" customWidth="1"/>
    <col min="7689" max="7689" width="15.44140625" style="610" customWidth="1"/>
    <col min="7690" max="7690" width="12.88671875" style="610" bestFit="1" customWidth="1"/>
    <col min="7691" max="7691" width="8.88671875" style="610"/>
    <col min="7692" max="7692" width="12.88671875" style="610" bestFit="1" customWidth="1"/>
    <col min="7693" max="7936" width="8.88671875" style="610"/>
    <col min="7937" max="7937" width="3.6640625" style="610" bestFit="1" customWidth="1"/>
    <col min="7938" max="7938" width="8.33203125" style="610" customWidth="1"/>
    <col min="7939" max="7939" width="46.109375" style="610" customWidth="1"/>
    <col min="7940" max="7940" width="11" style="610" customWidth="1"/>
    <col min="7941" max="7941" width="12.5546875" style="610" customWidth="1"/>
    <col min="7942" max="7942" width="10.88671875" style="610" customWidth="1"/>
    <col min="7943" max="7943" width="16.109375" style="610" customWidth="1"/>
    <col min="7944" max="7944" width="0" style="610" hidden="1" customWidth="1"/>
    <col min="7945" max="7945" width="15.44140625" style="610" customWidth="1"/>
    <col min="7946" max="7946" width="12.88671875" style="610" bestFit="1" customWidth="1"/>
    <col min="7947" max="7947" width="8.88671875" style="610"/>
    <col min="7948" max="7948" width="12.88671875" style="610" bestFit="1" customWidth="1"/>
    <col min="7949" max="8192" width="8.88671875" style="610"/>
    <col min="8193" max="8193" width="3.6640625" style="610" bestFit="1" customWidth="1"/>
    <col min="8194" max="8194" width="8.33203125" style="610" customWidth="1"/>
    <col min="8195" max="8195" width="46.109375" style="610" customWidth="1"/>
    <col min="8196" max="8196" width="11" style="610" customWidth="1"/>
    <col min="8197" max="8197" width="12.5546875" style="610" customWidth="1"/>
    <col min="8198" max="8198" width="10.88671875" style="610" customWidth="1"/>
    <col min="8199" max="8199" width="16.109375" style="610" customWidth="1"/>
    <col min="8200" max="8200" width="0" style="610" hidden="1" customWidth="1"/>
    <col min="8201" max="8201" width="15.44140625" style="610" customWidth="1"/>
    <col min="8202" max="8202" width="12.88671875" style="610" bestFit="1" customWidth="1"/>
    <col min="8203" max="8203" width="8.88671875" style="610"/>
    <col min="8204" max="8204" width="12.88671875" style="610" bestFit="1" customWidth="1"/>
    <col min="8205" max="8448" width="8.88671875" style="610"/>
    <col min="8449" max="8449" width="3.6640625" style="610" bestFit="1" customWidth="1"/>
    <col min="8450" max="8450" width="8.33203125" style="610" customWidth="1"/>
    <col min="8451" max="8451" width="46.109375" style="610" customWidth="1"/>
    <col min="8452" max="8452" width="11" style="610" customWidth="1"/>
    <col min="8453" max="8453" width="12.5546875" style="610" customWidth="1"/>
    <col min="8454" max="8454" width="10.88671875" style="610" customWidth="1"/>
    <col min="8455" max="8455" width="16.109375" style="610" customWidth="1"/>
    <col min="8456" max="8456" width="0" style="610" hidden="1" customWidth="1"/>
    <col min="8457" max="8457" width="15.44140625" style="610" customWidth="1"/>
    <col min="8458" max="8458" width="12.88671875" style="610" bestFit="1" customWidth="1"/>
    <col min="8459" max="8459" width="8.88671875" style="610"/>
    <col min="8460" max="8460" width="12.88671875" style="610" bestFit="1" customWidth="1"/>
    <col min="8461" max="8704" width="8.88671875" style="610"/>
    <col min="8705" max="8705" width="3.6640625" style="610" bestFit="1" customWidth="1"/>
    <col min="8706" max="8706" width="8.33203125" style="610" customWidth="1"/>
    <col min="8707" max="8707" width="46.109375" style="610" customWidth="1"/>
    <col min="8708" max="8708" width="11" style="610" customWidth="1"/>
    <col min="8709" max="8709" width="12.5546875" style="610" customWidth="1"/>
    <col min="8710" max="8710" width="10.88671875" style="610" customWidth="1"/>
    <col min="8711" max="8711" width="16.109375" style="610" customWidth="1"/>
    <col min="8712" max="8712" width="0" style="610" hidden="1" customWidth="1"/>
    <col min="8713" max="8713" width="15.44140625" style="610" customWidth="1"/>
    <col min="8714" max="8714" width="12.88671875" style="610" bestFit="1" customWidth="1"/>
    <col min="8715" max="8715" width="8.88671875" style="610"/>
    <col min="8716" max="8716" width="12.88671875" style="610" bestFit="1" customWidth="1"/>
    <col min="8717" max="8960" width="8.88671875" style="610"/>
    <col min="8961" max="8961" width="3.6640625" style="610" bestFit="1" customWidth="1"/>
    <col min="8962" max="8962" width="8.33203125" style="610" customWidth="1"/>
    <col min="8963" max="8963" width="46.109375" style="610" customWidth="1"/>
    <col min="8964" max="8964" width="11" style="610" customWidth="1"/>
    <col min="8965" max="8965" width="12.5546875" style="610" customWidth="1"/>
    <col min="8966" max="8966" width="10.88671875" style="610" customWidth="1"/>
    <col min="8967" max="8967" width="16.109375" style="610" customWidth="1"/>
    <col min="8968" max="8968" width="0" style="610" hidden="1" customWidth="1"/>
    <col min="8969" max="8969" width="15.44140625" style="610" customWidth="1"/>
    <col min="8970" max="8970" width="12.88671875" style="610" bestFit="1" customWidth="1"/>
    <col min="8971" max="8971" width="8.88671875" style="610"/>
    <col min="8972" max="8972" width="12.88671875" style="610" bestFit="1" customWidth="1"/>
    <col min="8973" max="9216" width="8.88671875" style="610"/>
    <col min="9217" max="9217" width="3.6640625" style="610" bestFit="1" customWidth="1"/>
    <col min="9218" max="9218" width="8.33203125" style="610" customWidth="1"/>
    <col min="9219" max="9219" width="46.109375" style="610" customWidth="1"/>
    <col min="9220" max="9220" width="11" style="610" customWidth="1"/>
    <col min="9221" max="9221" width="12.5546875" style="610" customWidth="1"/>
    <col min="9222" max="9222" width="10.88671875" style="610" customWidth="1"/>
    <col min="9223" max="9223" width="16.109375" style="610" customWidth="1"/>
    <col min="9224" max="9224" width="0" style="610" hidden="1" customWidth="1"/>
    <col min="9225" max="9225" width="15.44140625" style="610" customWidth="1"/>
    <col min="9226" max="9226" width="12.88671875" style="610" bestFit="1" customWidth="1"/>
    <col min="9227" max="9227" width="8.88671875" style="610"/>
    <col min="9228" max="9228" width="12.88671875" style="610" bestFit="1" customWidth="1"/>
    <col min="9229" max="9472" width="8.88671875" style="610"/>
    <col min="9473" max="9473" width="3.6640625" style="610" bestFit="1" customWidth="1"/>
    <col min="9474" max="9474" width="8.33203125" style="610" customWidth="1"/>
    <col min="9475" max="9475" width="46.109375" style="610" customWidth="1"/>
    <col min="9476" max="9476" width="11" style="610" customWidth="1"/>
    <col min="9477" max="9477" width="12.5546875" style="610" customWidth="1"/>
    <col min="9478" max="9478" width="10.88671875" style="610" customWidth="1"/>
    <col min="9479" max="9479" width="16.109375" style="610" customWidth="1"/>
    <col min="9480" max="9480" width="0" style="610" hidden="1" customWidth="1"/>
    <col min="9481" max="9481" width="15.44140625" style="610" customWidth="1"/>
    <col min="9482" max="9482" width="12.88671875" style="610" bestFit="1" customWidth="1"/>
    <col min="9483" max="9483" width="8.88671875" style="610"/>
    <col min="9484" max="9484" width="12.88671875" style="610" bestFit="1" customWidth="1"/>
    <col min="9485" max="9728" width="8.88671875" style="610"/>
    <col min="9729" max="9729" width="3.6640625" style="610" bestFit="1" customWidth="1"/>
    <col min="9730" max="9730" width="8.33203125" style="610" customWidth="1"/>
    <col min="9731" max="9731" width="46.109375" style="610" customWidth="1"/>
    <col min="9732" max="9732" width="11" style="610" customWidth="1"/>
    <col min="9733" max="9733" width="12.5546875" style="610" customWidth="1"/>
    <col min="9734" max="9734" width="10.88671875" style="610" customWidth="1"/>
    <col min="9735" max="9735" width="16.109375" style="610" customWidth="1"/>
    <col min="9736" max="9736" width="0" style="610" hidden="1" customWidth="1"/>
    <col min="9737" max="9737" width="15.44140625" style="610" customWidth="1"/>
    <col min="9738" max="9738" width="12.88671875" style="610" bestFit="1" customWidth="1"/>
    <col min="9739" max="9739" width="8.88671875" style="610"/>
    <col min="9740" max="9740" width="12.88671875" style="610" bestFit="1" customWidth="1"/>
    <col min="9741" max="9984" width="8.88671875" style="610"/>
    <col min="9985" max="9985" width="3.6640625" style="610" bestFit="1" customWidth="1"/>
    <col min="9986" max="9986" width="8.33203125" style="610" customWidth="1"/>
    <col min="9987" max="9987" width="46.109375" style="610" customWidth="1"/>
    <col min="9988" max="9988" width="11" style="610" customWidth="1"/>
    <col min="9989" max="9989" width="12.5546875" style="610" customWidth="1"/>
    <col min="9990" max="9990" width="10.88671875" style="610" customWidth="1"/>
    <col min="9991" max="9991" width="16.109375" style="610" customWidth="1"/>
    <col min="9992" max="9992" width="0" style="610" hidden="1" customWidth="1"/>
    <col min="9993" max="9993" width="15.44140625" style="610" customWidth="1"/>
    <col min="9994" max="9994" width="12.88671875" style="610" bestFit="1" customWidth="1"/>
    <col min="9995" max="9995" width="8.88671875" style="610"/>
    <col min="9996" max="9996" width="12.88671875" style="610" bestFit="1" customWidth="1"/>
    <col min="9997" max="10240" width="8.88671875" style="610"/>
    <col min="10241" max="10241" width="3.6640625" style="610" bestFit="1" customWidth="1"/>
    <col min="10242" max="10242" width="8.33203125" style="610" customWidth="1"/>
    <col min="10243" max="10243" width="46.109375" style="610" customWidth="1"/>
    <col min="10244" max="10244" width="11" style="610" customWidth="1"/>
    <col min="10245" max="10245" width="12.5546875" style="610" customWidth="1"/>
    <col min="10246" max="10246" width="10.88671875" style="610" customWidth="1"/>
    <col min="10247" max="10247" width="16.109375" style="610" customWidth="1"/>
    <col min="10248" max="10248" width="0" style="610" hidden="1" customWidth="1"/>
    <col min="10249" max="10249" width="15.44140625" style="610" customWidth="1"/>
    <col min="10250" max="10250" width="12.88671875" style="610" bestFit="1" customWidth="1"/>
    <col min="10251" max="10251" width="8.88671875" style="610"/>
    <col min="10252" max="10252" width="12.88671875" style="610" bestFit="1" customWidth="1"/>
    <col min="10253" max="10496" width="8.88671875" style="610"/>
    <col min="10497" max="10497" width="3.6640625" style="610" bestFit="1" customWidth="1"/>
    <col min="10498" max="10498" width="8.33203125" style="610" customWidth="1"/>
    <col min="10499" max="10499" width="46.109375" style="610" customWidth="1"/>
    <col min="10500" max="10500" width="11" style="610" customWidth="1"/>
    <col min="10501" max="10501" width="12.5546875" style="610" customWidth="1"/>
    <col min="10502" max="10502" width="10.88671875" style="610" customWidth="1"/>
    <col min="10503" max="10503" width="16.109375" style="610" customWidth="1"/>
    <col min="10504" max="10504" width="0" style="610" hidden="1" customWidth="1"/>
    <col min="10505" max="10505" width="15.44140625" style="610" customWidth="1"/>
    <col min="10506" max="10506" width="12.88671875" style="610" bestFit="1" customWidth="1"/>
    <col min="10507" max="10507" width="8.88671875" style="610"/>
    <col min="10508" max="10508" width="12.88671875" style="610" bestFit="1" customWidth="1"/>
    <col min="10509" max="10752" width="8.88671875" style="610"/>
    <col min="10753" max="10753" width="3.6640625" style="610" bestFit="1" customWidth="1"/>
    <col min="10754" max="10754" width="8.33203125" style="610" customWidth="1"/>
    <col min="10755" max="10755" width="46.109375" style="610" customWidth="1"/>
    <col min="10756" max="10756" width="11" style="610" customWidth="1"/>
    <col min="10757" max="10757" width="12.5546875" style="610" customWidth="1"/>
    <col min="10758" max="10758" width="10.88671875" style="610" customWidth="1"/>
    <col min="10759" max="10759" width="16.109375" style="610" customWidth="1"/>
    <col min="10760" max="10760" width="0" style="610" hidden="1" customWidth="1"/>
    <col min="10761" max="10761" width="15.44140625" style="610" customWidth="1"/>
    <col min="10762" max="10762" width="12.88671875" style="610" bestFit="1" customWidth="1"/>
    <col min="10763" max="10763" width="8.88671875" style="610"/>
    <col min="10764" max="10764" width="12.88671875" style="610" bestFit="1" customWidth="1"/>
    <col min="10765" max="11008" width="8.88671875" style="610"/>
    <col min="11009" max="11009" width="3.6640625" style="610" bestFit="1" customWidth="1"/>
    <col min="11010" max="11010" width="8.33203125" style="610" customWidth="1"/>
    <col min="11011" max="11011" width="46.109375" style="610" customWidth="1"/>
    <col min="11012" max="11012" width="11" style="610" customWidth="1"/>
    <col min="11013" max="11013" width="12.5546875" style="610" customWidth="1"/>
    <col min="11014" max="11014" width="10.88671875" style="610" customWidth="1"/>
    <col min="11015" max="11015" width="16.109375" style="610" customWidth="1"/>
    <col min="11016" max="11016" width="0" style="610" hidden="1" customWidth="1"/>
    <col min="11017" max="11017" width="15.44140625" style="610" customWidth="1"/>
    <col min="11018" max="11018" width="12.88671875" style="610" bestFit="1" customWidth="1"/>
    <col min="11019" max="11019" width="8.88671875" style="610"/>
    <col min="11020" max="11020" width="12.88671875" style="610" bestFit="1" customWidth="1"/>
    <col min="11021" max="11264" width="8.88671875" style="610"/>
    <col min="11265" max="11265" width="3.6640625" style="610" bestFit="1" customWidth="1"/>
    <col min="11266" max="11266" width="8.33203125" style="610" customWidth="1"/>
    <col min="11267" max="11267" width="46.109375" style="610" customWidth="1"/>
    <col min="11268" max="11268" width="11" style="610" customWidth="1"/>
    <col min="11269" max="11269" width="12.5546875" style="610" customWidth="1"/>
    <col min="11270" max="11270" width="10.88671875" style="610" customWidth="1"/>
    <col min="11271" max="11271" width="16.109375" style="610" customWidth="1"/>
    <col min="11272" max="11272" width="0" style="610" hidden="1" customWidth="1"/>
    <col min="11273" max="11273" width="15.44140625" style="610" customWidth="1"/>
    <col min="11274" max="11274" width="12.88671875" style="610" bestFit="1" customWidth="1"/>
    <col min="11275" max="11275" width="8.88671875" style="610"/>
    <col min="11276" max="11276" width="12.88671875" style="610" bestFit="1" customWidth="1"/>
    <col min="11277" max="11520" width="8.88671875" style="610"/>
    <col min="11521" max="11521" width="3.6640625" style="610" bestFit="1" customWidth="1"/>
    <col min="11522" max="11522" width="8.33203125" style="610" customWidth="1"/>
    <col min="11523" max="11523" width="46.109375" style="610" customWidth="1"/>
    <col min="11524" max="11524" width="11" style="610" customWidth="1"/>
    <col min="11525" max="11525" width="12.5546875" style="610" customWidth="1"/>
    <col min="11526" max="11526" width="10.88671875" style="610" customWidth="1"/>
    <col min="11527" max="11527" width="16.109375" style="610" customWidth="1"/>
    <col min="11528" max="11528" width="0" style="610" hidden="1" customWidth="1"/>
    <col min="11529" max="11529" width="15.44140625" style="610" customWidth="1"/>
    <col min="11530" max="11530" width="12.88671875" style="610" bestFit="1" customWidth="1"/>
    <col min="11531" max="11531" width="8.88671875" style="610"/>
    <col min="11532" max="11532" width="12.88671875" style="610" bestFit="1" customWidth="1"/>
    <col min="11533" max="11776" width="8.88671875" style="610"/>
    <col min="11777" max="11777" width="3.6640625" style="610" bestFit="1" customWidth="1"/>
    <col min="11778" max="11778" width="8.33203125" style="610" customWidth="1"/>
    <col min="11779" max="11779" width="46.109375" style="610" customWidth="1"/>
    <col min="11780" max="11780" width="11" style="610" customWidth="1"/>
    <col min="11781" max="11781" width="12.5546875" style="610" customWidth="1"/>
    <col min="11782" max="11782" width="10.88671875" style="610" customWidth="1"/>
    <col min="11783" max="11783" width="16.109375" style="610" customWidth="1"/>
    <col min="11784" max="11784" width="0" style="610" hidden="1" customWidth="1"/>
    <col min="11785" max="11785" width="15.44140625" style="610" customWidth="1"/>
    <col min="11786" max="11786" width="12.88671875" style="610" bestFit="1" customWidth="1"/>
    <col min="11787" max="11787" width="8.88671875" style="610"/>
    <col min="11788" max="11788" width="12.88671875" style="610" bestFit="1" customWidth="1"/>
    <col min="11789" max="12032" width="8.88671875" style="610"/>
    <col min="12033" max="12033" width="3.6640625" style="610" bestFit="1" customWidth="1"/>
    <col min="12034" max="12034" width="8.33203125" style="610" customWidth="1"/>
    <col min="12035" max="12035" width="46.109375" style="610" customWidth="1"/>
    <col min="12036" max="12036" width="11" style="610" customWidth="1"/>
    <col min="12037" max="12037" width="12.5546875" style="610" customWidth="1"/>
    <col min="12038" max="12038" width="10.88671875" style="610" customWidth="1"/>
    <col min="12039" max="12039" width="16.109375" style="610" customWidth="1"/>
    <col min="12040" max="12040" width="0" style="610" hidden="1" customWidth="1"/>
    <col min="12041" max="12041" width="15.44140625" style="610" customWidth="1"/>
    <col min="12042" max="12042" width="12.88671875" style="610" bestFit="1" customWidth="1"/>
    <col min="12043" max="12043" width="8.88671875" style="610"/>
    <col min="12044" max="12044" width="12.88671875" style="610" bestFit="1" customWidth="1"/>
    <col min="12045" max="12288" width="8.88671875" style="610"/>
    <col min="12289" max="12289" width="3.6640625" style="610" bestFit="1" customWidth="1"/>
    <col min="12290" max="12290" width="8.33203125" style="610" customWidth="1"/>
    <col min="12291" max="12291" width="46.109375" style="610" customWidth="1"/>
    <col min="12292" max="12292" width="11" style="610" customWidth="1"/>
    <col min="12293" max="12293" width="12.5546875" style="610" customWidth="1"/>
    <col min="12294" max="12294" width="10.88671875" style="610" customWidth="1"/>
    <col min="12295" max="12295" width="16.109375" style="610" customWidth="1"/>
    <col min="12296" max="12296" width="0" style="610" hidden="1" customWidth="1"/>
    <col min="12297" max="12297" width="15.44140625" style="610" customWidth="1"/>
    <col min="12298" max="12298" width="12.88671875" style="610" bestFit="1" customWidth="1"/>
    <col min="12299" max="12299" width="8.88671875" style="610"/>
    <col min="12300" max="12300" width="12.88671875" style="610" bestFit="1" customWidth="1"/>
    <col min="12301" max="12544" width="8.88671875" style="610"/>
    <col min="12545" max="12545" width="3.6640625" style="610" bestFit="1" customWidth="1"/>
    <col min="12546" max="12546" width="8.33203125" style="610" customWidth="1"/>
    <col min="12547" max="12547" width="46.109375" style="610" customWidth="1"/>
    <col min="12548" max="12548" width="11" style="610" customWidth="1"/>
    <col min="12549" max="12549" width="12.5546875" style="610" customWidth="1"/>
    <col min="12550" max="12550" width="10.88671875" style="610" customWidth="1"/>
    <col min="12551" max="12551" width="16.109375" style="610" customWidth="1"/>
    <col min="12552" max="12552" width="0" style="610" hidden="1" customWidth="1"/>
    <col min="12553" max="12553" width="15.44140625" style="610" customWidth="1"/>
    <col min="12554" max="12554" width="12.88671875" style="610" bestFit="1" customWidth="1"/>
    <col min="12555" max="12555" width="8.88671875" style="610"/>
    <col min="12556" max="12556" width="12.88671875" style="610" bestFit="1" customWidth="1"/>
    <col min="12557" max="12800" width="8.88671875" style="610"/>
    <col min="12801" max="12801" width="3.6640625" style="610" bestFit="1" customWidth="1"/>
    <col min="12802" max="12802" width="8.33203125" style="610" customWidth="1"/>
    <col min="12803" max="12803" width="46.109375" style="610" customWidth="1"/>
    <col min="12804" max="12804" width="11" style="610" customWidth="1"/>
    <col min="12805" max="12805" width="12.5546875" style="610" customWidth="1"/>
    <col min="12806" max="12806" width="10.88671875" style="610" customWidth="1"/>
    <col min="12807" max="12807" width="16.109375" style="610" customWidth="1"/>
    <col min="12808" max="12808" width="0" style="610" hidden="1" customWidth="1"/>
    <col min="12809" max="12809" width="15.44140625" style="610" customWidth="1"/>
    <col min="12810" max="12810" width="12.88671875" style="610" bestFit="1" customWidth="1"/>
    <col min="12811" max="12811" width="8.88671875" style="610"/>
    <col min="12812" max="12812" width="12.88671875" style="610" bestFit="1" customWidth="1"/>
    <col min="12813" max="13056" width="8.88671875" style="610"/>
    <col min="13057" max="13057" width="3.6640625" style="610" bestFit="1" customWidth="1"/>
    <col min="13058" max="13058" width="8.33203125" style="610" customWidth="1"/>
    <col min="13059" max="13059" width="46.109375" style="610" customWidth="1"/>
    <col min="13060" max="13060" width="11" style="610" customWidth="1"/>
    <col min="13061" max="13061" width="12.5546875" style="610" customWidth="1"/>
    <col min="13062" max="13062" width="10.88671875" style="610" customWidth="1"/>
    <col min="13063" max="13063" width="16.109375" style="610" customWidth="1"/>
    <col min="13064" max="13064" width="0" style="610" hidden="1" customWidth="1"/>
    <col min="13065" max="13065" width="15.44140625" style="610" customWidth="1"/>
    <col min="13066" max="13066" width="12.88671875" style="610" bestFit="1" customWidth="1"/>
    <col min="13067" max="13067" width="8.88671875" style="610"/>
    <col min="13068" max="13068" width="12.88671875" style="610" bestFit="1" customWidth="1"/>
    <col min="13069" max="13312" width="8.88671875" style="610"/>
    <col min="13313" max="13313" width="3.6640625" style="610" bestFit="1" customWidth="1"/>
    <col min="13314" max="13314" width="8.33203125" style="610" customWidth="1"/>
    <col min="13315" max="13315" width="46.109375" style="610" customWidth="1"/>
    <col min="13316" max="13316" width="11" style="610" customWidth="1"/>
    <col min="13317" max="13317" width="12.5546875" style="610" customWidth="1"/>
    <col min="13318" max="13318" width="10.88671875" style="610" customWidth="1"/>
    <col min="13319" max="13319" width="16.109375" style="610" customWidth="1"/>
    <col min="13320" max="13320" width="0" style="610" hidden="1" customWidth="1"/>
    <col min="13321" max="13321" width="15.44140625" style="610" customWidth="1"/>
    <col min="13322" max="13322" width="12.88671875" style="610" bestFit="1" customWidth="1"/>
    <col min="13323" max="13323" width="8.88671875" style="610"/>
    <col min="13324" max="13324" width="12.88671875" style="610" bestFit="1" customWidth="1"/>
    <col min="13325" max="13568" width="8.88671875" style="610"/>
    <col min="13569" max="13569" width="3.6640625" style="610" bestFit="1" customWidth="1"/>
    <col min="13570" max="13570" width="8.33203125" style="610" customWidth="1"/>
    <col min="13571" max="13571" width="46.109375" style="610" customWidth="1"/>
    <col min="13572" max="13572" width="11" style="610" customWidth="1"/>
    <col min="13573" max="13573" width="12.5546875" style="610" customWidth="1"/>
    <col min="13574" max="13574" width="10.88671875" style="610" customWidth="1"/>
    <col min="13575" max="13575" width="16.109375" style="610" customWidth="1"/>
    <col min="13576" max="13576" width="0" style="610" hidden="1" customWidth="1"/>
    <col min="13577" max="13577" width="15.44140625" style="610" customWidth="1"/>
    <col min="13578" max="13578" width="12.88671875" style="610" bestFit="1" customWidth="1"/>
    <col min="13579" max="13579" width="8.88671875" style="610"/>
    <col min="13580" max="13580" width="12.88671875" style="610" bestFit="1" customWidth="1"/>
    <col min="13581" max="13824" width="8.88671875" style="610"/>
    <col min="13825" max="13825" width="3.6640625" style="610" bestFit="1" customWidth="1"/>
    <col min="13826" max="13826" width="8.33203125" style="610" customWidth="1"/>
    <col min="13827" max="13827" width="46.109375" style="610" customWidth="1"/>
    <col min="13828" max="13828" width="11" style="610" customWidth="1"/>
    <col min="13829" max="13829" width="12.5546875" style="610" customWidth="1"/>
    <col min="13830" max="13830" width="10.88671875" style="610" customWidth="1"/>
    <col min="13831" max="13831" width="16.109375" style="610" customWidth="1"/>
    <col min="13832" max="13832" width="0" style="610" hidden="1" customWidth="1"/>
    <col min="13833" max="13833" width="15.44140625" style="610" customWidth="1"/>
    <col min="13834" max="13834" width="12.88671875" style="610" bestFit="1" customWidth="1"/>
    <col min="13835" max="13835" width="8.88671875" style="610"/>
    <col min="13836" max="13836" width="12.88671875" style="610" bestFit="1" customWidth="1"/>
    <col min="13837" max="14080" width="8.88671875" style="610"/>
    <col min="14081" max="14081" width="3.6640625" style="610" bestFit="1" customWidth="1"/>
    <col min="14082" max="14082" width="8.33203125" style="610" customWidth="1"/>
    <col min="14083" max="14083" width="46.109375" style="610" customWidth="1"/>
    <col min="14084" max="14084" width="11" style="610" customWidth="1"/>
    <col min="14085" max="14085" width="12.5546875" style="610" customWidth="1"/>
    <col min="14086" max="14086" width="10.88671875" style="610" customWidth="1"/>
    <col min="14087" max="14087" width="16.109375" style="610" customWidth="1"/>
    <col min="14088" max="14088" width="0" style="610" hidden="1" customWidth="1"/>
    <col min="14089" max="14089" width="15.44140625" style="610" customWidth="1"/>
    <col min="14090" max="14090" width="12.88671875" style="610" bestFit="1" customWidth="1"/>
    <col min="14091" max="14091" width="8.88671875" style="610"/>
    <col min="14092" max="14092" width="12.88671875" style="610" bestFit="1" customWidth="1"/>
    <col min="14093" max="14336" width="8.88671875" style="610"/>
    <col min="14337" max="14337" width="3.6640625" style="610" bestFit="1" customWidth="1"/>
    <col min="14338" max="14338" width="8.33203125" style="610" customWidth="1"/>
    <col min="14339" max="14339" width="46.109375" style="610" customWidth="1"/>
    <col min="14340" max="14340" width="11" style="610" customWidth="1"/>
    <col min="14341" max="14341" width="12.5546875" style="610" customWidth="1"/>
    <col min="14342" max="14342" width="10.88671875" style="610" customWidth="1"/>
    <col min="14343" max="14343" width="16.109375" style="610" customWidth="1"/>
    <col min="14344" max="14344" width="0" style="610" hidden="1" customWidth="1"/>
    <col min="14345" max="14345" width="15.44140625" style="610" customWidth="1"/>
    <col min="14346" max="14346" width="12.88671875" style="610" bestFit="1" customWidth="1"/>
    <col min="14347" max="14347" width="8.88671875" style="610"/>
    <col min="14348" max="14348" width="12.88671875" style="610" bestFit="1" customWidth="1"/>
    <col min="14349" max="14592" width="8.88671875" style="610"/>
    <col min="14593" max="14593" width="3.6640625" style="610" bestFit="1" customWidth="1"/>
    <col min="14594" max="14594" width="8.33203125" style="610" customWidth="1"/>
    <col min="14595" max="14595" width="46.109375" style="610" customWidth="1"/>
    <col min="14596" max="14596" width="11" style="610" customWidth="1"/>
    <col min="14597" max="14597" width="12.5546875" style="610" customWidth="1"/>
    <col min="14598" max="14598" width="10.88671875" style="610" customWidth="1"/>
    <col min="14599" max="14599" width="16.109375" style="610" customWidth="1"/>
    <col min="14600" max="14600" width="0" style="610" hidden="1" customWidth="1"/>
    <col min="14601" max="14601" width="15.44140625" style="610" customWidth="1"/>
    <col min="14602" max="14602" width="12.88671875" style="610" bestFit="1" customWidth="1"/>
    <col min="14603" max="14603" width="8.88671875" style="610"/>
    <col min="14604" max="14604" width="12.88671875" style="610" bestFit="1" customWidth="1"/>
    <col min="14605" max="14848" width="8.88671875" style="610"/>
    <col min="14849" max="14849" width="3.6640625" style="610" bestFit="1" customWidth="1"/>
    <col min="14850" max="14850" width="8.33203125" style="610" customWidth="1"/>
    <col min="14851" max="14851" width="46.109375" style="610" customWidth="1"/>
    <col min="14852" max="14852" width="11" style="610" customWidth="1"/>
    <col min="14853" max="14853" width="12.5546875" style="610" customWidth="1"/>
    <col min="14854" max="14854" width="10.88671875" style="610" customWidth="1"/>
    <col min="14855" max="14855" width="16.109375" style="610" customWidth="1"/>
    <col min="14856" max="14856" width="0" style="610" hidden="1" customWidth="1"/>
    <col min="14857" max="14857" width="15.44140625" style="610" customWidth="1"/>
    <col min="14858" max="14858" width="12.88671875" style="610" bestFit="1" customWidth="1"/>
    <col min="14859" max="14859" width="8.88671875" style="610"/>
    <col min="14860" max="14860" width="12.88671875" style="610" bestFit="1" customWidth="1"/>
    <col min="14861" max="15104" width="8.88671875" style="610"/>
    <col min="15105" max="15105" width="3.6640625" style="610" bestFit="1" customWidth="1"/>
    <col min="15106" max="15106" width="8.33203125" style="610" customWidth="1"/>
    <col min="15107" max="15107" width="46.109375" style="610" customWidth="1"/>
    <col min="15108" max="15108" width="11" style="610" customWidth="1"/>
    <col min="15109" max="15109" width="12.5546875" style="610" customWidth="1"/>
    <col min="15110" max="15110" width="10.88671875" style="610" customWidth="1"/>
    <col min="15111" max="15111" width="16.109375" style="610" customWidth="1"/>
    <col min="15112" max="15112" width="0" style="610" hidden="1" customWidth="1"/>
    <col min="15113" max="15113" width="15.44140625" style="610" customWidth="1"/>
    <col min="15114" max="15114" width="12.88671875" style="610" bestFit="1" customWidth="1"/>
    <col min="15115" max="15115" width="8.88671875" style="610"/>
    <col min="15116" max="15116" width="12.88671875" style="610" bestFit="1" customWidth="1"/>
    <col min="15117" max="15360" width="8.88671875" style="610"/>
    <col min="15361" max="15361" width="3.6640625" style="610" bestFit="1" customWidth="1"/>
    <col min="15362" max="15362" width="8.33203125" style="610" customWidth="1"/>
    <col min="15363" max="15363" width="46.109375" style="610" customWidth="1"/>
    <col min="15364" max="15364" width="11" style="610" customWidth="1"/>
    <col min="15365" max="15365" width="12.5546875" style="610" customWidth="1"/>
    <col min="15366" max="15366" width="10.88671875" style="610" customWidth="1"/>
    <col min="15367" max="15367" width="16.109375" style="610" customWidth="1"/>
    <col min="15368" max="15368" width="0" style="610" hidden="1" customWidth="1"/>
    <col min="15369" max="15369" width="15.44140625" style="610" customWidth="1"/>
    <col min="15370" max="15370" width="12.88671875" style="610" bestFit="1" customWidth="1"/>
    <col min="15371" max="15371" width="8.88671875" style="610"/>
    <col min="15372" max="15372" width="12.88671875" style="610" bestFit="1" customWidth="1"/>
    <col min="15373" max="15616" width="8.88671875" style="610"/>
    <col min="15617" max="15617" width="3.6640625" style="610" bestFit="1" customWidth="1"/>
    <col min="15618" max="15618" width="8.33203125" style="610" customWidth="1"/>
    <col min="15619" max="15619" width="46.109375" style="610" customWidth="1"/>
    <col min="15620" max="15620" width="11" style="610" customWidth="1"/>
    <col min="15621" max="15621" width="12.5546875" style="610" customWidth="1"/>
    <col min="15622" max="15622" width="10.88671875" style="610" customWidth="1"/>
    <col min="15623" max="15623" width="16.109375" style="610" customWidth="1"/>
    <col min="15624" max="15624" width="0" style="610" hidden="1" customWidth="1"/>
    <col min="15625" max="15625" width="15.44140625" style="610" customWidth="1"/>
    <col min="15626" max="15626" width="12.88671875" style="610" bestFit="1" customWidth="1"/>
    <col min="15627" max="15627" width="8.88671875" style="610"/>
    <col min="15628" max="15628" width="12.88671875" style="610" bestFit="1" customWidth="1"/>
    <col min="15629" max="15872" width="8.88671875" style="610"/>
    <col min="15873" max="15873" width="3.6640625" style="610" bestFit="1" customWidth="1"/>
    <col min="15874" max="15874" width="8.33203125" style="610" customWidth="1"/>
    <col min="15875" max="15875" width="46.109375" style="610" customWidth="1"/>
    <col min="15876" max="15876" width="11" style="610" customWidth="1"/>
    <col min="15877" max="15877" width="12.5546875" style="610" customWidth="1"/>
    <col min="15878" max="15878" width="10.88671875" style="610" customWidth="1"/>
    <col min="15879" max="15879" width="16.109375" style="610" customWidth="1"/>
    <col min="15880" max="15880" width="0" style="610" hidden="1" customWidth="1"/>
    <col min="15881" max="15881" width="15.44140625" style="610" customWidth="1"/>
    <col min="15882" max="15882" width="12.88671875" style="610" bestFit="1" customWidth="1"/>
    <col min="15883" max="15883" width="8.88671875" style="610"/>
    <col min="15884" max="15884" width="12.88671875" style="610" bestFit="1" customWidth="1"/>
    <col min="15885" max="16128" width="8.88671875" style="610"/>
    <col min="16129" max="16129" width="3.6640625" style="610" bestFit="1" customWidth="1"/>
    <col min="16130" max="16130" width="8.33203125" style="610" customWidth="1"/>
    <col min="16131" max="16131" width="46.109375" style="610" customWidth="1"/>
    <col min="16132" max="16132" width="11" style="610" customWidth="1"/>
    <col min="16133" max="16133" width="12.5546875" style="610" customWidth="1"/>
    <col min="16134" max="16134" width="10.88671875" style="610" customWidth="1"/>
    <col min="16135" max="16135" width="16.109375" style="610" customWidth="1"/>
    <col min="16136" max="16136" width="0" style="610" hidden="1" customWidth="1"/>
    <col min="16137" max="16137" width="15.44140625" style="610" customWidth="1"/>
    <col min="16138" max="16138" width="12.88671875" style="610" bestFit="1" customWidth="1"/>
    <col min="16139" max="16139" width="8.88671875" style="610"/>
    <col min="16140" max="16140" width="12.88671875" style="610" bestFit="1" customWidth="1"/>
    <col min="16141" max="16384" width="8.88671875" style="610"/>
  </cols>
  <sheetData>
    <row r="1" spans="1:10" s="108" customFormat="1" ht="70.5" customHeight="1" x14ac:dyDescent="0.25">
      <c r="A1" s="581" t="s">
        <v>531</v>
      </c>
      <c r="B1" s="581"/>
      <c r="C1" s="582"/>
      <c r="D1" s="583" t="s">
        <v>532</v>
      </c>
      <c r="E1" s="583"/>
      <c r="F1" s="583"/>
      <c r="G1" s="584"/>
    </row>
    <row r="2" spans="1:10" s="120" customFormat="1" ht="15" customHeight="1" x14ac:dyDescent="0.25">
      <c r="A2" s="585" t="s">
        <v>17</v>
      </c>
      <c r="B2" s="586" t="s">
        <v>18</v>
      </c>
      <c r="C2" s="113" t="s">
        <v>4</v>
      </c>
      <c r="D2" s="113" t="s">
        <v>19</v>
      </c>
      <c r="E2" s="113" t="s">
        <v>20</v>
      </c>
      <c r="F2" s="587" t="s">
        <v>21</v>
      </c>
      <c r="G2" s="588" t="s">
        <v>22</v>
      </c>
    </row>
    <row r="3" spans="1:10" s="120" customFormat="1" ht="15" customHeight="1" x14ac:dyDescent="0.25">
      <c r="A3" s="589"/>
      <c r="B3" s="113"/>
      <c r="C3" s="110"/>
      <c r="D3" s="110"/>
      <c r="E3" s="110"/>
      <c r="F3" s="111"/>
      <c r="G3" s="590"/>
    </row>
    <row r="4" spans="1:10" s="120" customFormat="1" ht="27.6" customHeight="1" x14ac:dyDescent="0.25">
      <c r="A4" s="591" t="s">
        <v>533</v>
      </c>
      <c r="B4" s="592"/>
      <c r="C4" s="593" t="s">
        <v>125</v>
      </c>
      <c r="D4" s="592"/>
      <c r="E4" s="592"/>
      <c r="F4" s="122"/>
      <c r="G4" s="594"/>
      <c r="H4" s="595"/>
      <c r="I4" s="114"/>
    </row>
    <row r="5" spans="1:10" s="108" customFormat="1" ht="44.25" customHeight="1" x14ac:dyDescent="0.25">
      <c r="A5" s="596" t="s">
        <v>534</v>
      </c>
      <c r="B5" s="116" t="s">
        <v>127</v>
      </c>
      <c r="C5" s="176" t="s">
        <v>128</v>
      </c>
      <c r="D5" s="116" t="s">
        <v>129</v>
      </c>
      <c r="E5" s="155">
        <v>1740</v>
      </c>
      <c r="F5" s="597">
        <f>'Bill No 4.1.1'!F5</f>
        <v>0</v>
      </c>
      <c r="G5" s="598">
        <f>F5*E5</f>
        <v>0</v>
      </c>
      <c r="H5" s="599">
        <f>F5*0.897728</f>
        <v>0</v>
      </c>
      <c r="I5" s="600">
        <f>SUM([5]QTY!F12:F17)*1.15</f>
        <v>1739.6624999999999</v>
      </c>
      <c r="J5" s="108">
        <f>(17+60+91+45+4)*1+343+576+16.6+47+50*2*1.1</f>
        <v>1309.5999999999999</v>
      </c>
    </row>
    <row r="6" spans="1:10" s="108" customFormat="1" ht="26.25" customHeight="1" x14ac:dyDescent="0.25">
      <c r="A6" s="601" t="s">
        <v>535</v>
      </c>
      <c r="B6" s="252"/>
      <c r="C6" s="245" t="s">
        <v>320</v>
      </c>
      <c r="D6" s="252"/>
      <c r="E6" s="254"/>
      <c r="F6" s="255"/>
      <c r="G6" s="256"/>
      <c r="H6" s="599"/>
      <c r="I6" s="600"/>
    </row>
    <row r="7" spans="1:10" s="108" customFormat="1" ht="30" customHeight="1" x14ac:dyDescent="0.25">
      <c r="A7" s="596" t="s">
        <v>536</v>
      </c>
      <c r="B7" s="116" t="s">
        <v>133</v>
      </c>
      <c r="C7" s="176" t="s">
        <v>134</v>
      </c>
      <c r="D7" s="116" t="s">
        <v>135</v>
      </c>
      <c r="E7" s="155">
        <v>10</v>
      </c>
      <c r="F7" s="255">
        <f>'Bill No 3.1'!F7</f>
        <v>0</v>
      </c>
      <c r="G7" s="256">
        <f t="shared" ref="G7:G10" si="0">F7*E7</f>
        <v>0</v>
      </c>
      <c r="H7" s="599">
        <f t="shared" ref="H7:H8" si="1">F7*0.897728</f>
        <v>0</v>
      </c>
      <c r="I7" s="600"/>
    </row>
    <row r="8" spans="1:10" s="108" customFormat="1" ht="30" customHeight="1" x14ac:dyDescent="0.25">
      <c r="A8" s="596" t="s">
        <v>537</v>
      </c>
      <c r="B8" s="116" t="s">
        <v>137</v>
      </c>
      <c r="C8" s="176" t="s">
        <v>138</v>
      </c>
      <c r="D8" s="116" t="s">
        <v>135</v>
      </c>
      <c r="E8" s="155">
        <v>10</v>
      </c>
      <c r="F8" s="255">
        <f>'Bill No 3.1'!F8</f>
        <v>0</v>
      </c>
      <c r="G8" s="256">
        <f t="shared" si="0"/>
        <v>0</v>
      </c>
      <c r="H8" s="599">
        <f t="shared" si="1"/>
        <v>0</v>
      </c>
      <c r="I8" s="600"/>
    </row>
    <row r="9" spans="1:10" s="108" customFormat="1" ht="30" customHeight="1" x14ac:dyDescent="0.25">
      <c r="A9" s="596" t="s">
        <v>538</v>
      </c>
      <c r="B9" s="116" t="s">
        <v>140</v>
      </c>
      <c r="C9" s="176" t="s">
        <v>141</v>
      </c>
      <c r="D9" s="116" t="s">
        <v>135</v>
      </c>
      <c r="E9" s="155">
        <v>3</v>
      </c>
      <c r="F9" s="255">
        <f>'Bill No 3.1'!F9</f>
        <v>0</v>
      </c>
      <c r="G9" s="256">
        <f t="shared" si="0"/>
        <v>0</v>
      </c>
      <c r="H9" s="600"/>
      <c r="I9" s="600"/>
    </row>
    <row r="10" spans="1:10" s="108" customFormat="1" ht="30" customHeight="1" x14ac:dyDescent="0.25">
      <c r="A10" s="596" t="s">
        <v>539</v>
      </c>
      <c r="B10" s="116" t="s">
        <v>143</v>
      </c>
      <c r="C10" s="176" t="s">
        <v>325</v>
      </c>
      <c r="D10" s="116" t="s">
        <v>135</v>
      </c>
      <c r="E10" s="155">
        <v>1</v>
      </c>
      <c r="F10" s="255">
        <f>'Bill No 3.1'!F10</f>
        <v>0</v>
      </c>
      <c r="G10" s="256">
        <f t="shared" si="0"/>
        <v>0</v>
      </c>
      <c r="H10" s="600"/>
      <c r="I10" s="600"/>
    </row>
    <row r="11" spans="1:10" s="108" customFormat="1" ht="30" customHeight="1" x14ac:dyDescent="0.25">
      <c r="A11" s="601" t="s">
        <v>540</v>
      </c>
      <c r="B11" s="116"/>
      <c r="C11" s="451" t="s">
        <v>146</v>
      </c>
      <c r="D11" s="116"/>
      <c r="E11" s="155"/>
      <c r="F11" s="255"/>
      <c r="G11" s="256"/>
      <c r="H11" s="600"/>
      <c r="I11" s="600"/>
    </row>
    <row r="12" spans="1:10" s="108" customFormat="1" ht="30" customHeight="1" x14ac:dyDescent="0.25">
      <c r="A12" s="596" t="s">
        <v>541</v>
      </c>
      <c r="B12" s="116" t="s">
        <v>148</v>
      </c>
      <c r="C12" s="176" t="s">
        <v>149</v>
      </c>
      <c r="D12" s="116" t="s">
        <v>150</v>
      </c>
      <c r="E12" s="155">
        <v>5</v>
      </c>
      <c r="F12" s="255">
        <f>'Bill No 3.1'!F12</f>
        <v>0</v>
      </c>
      <c r="G12" s="256">
        <f t="shared" ref="G12:G13" si="2">F12*E12</f>
        <v>0</v>
      </c>
      <c r="H12" s="600"/>
      <c r="I12" s="600"/>
    </row>
    <row r="13" spans="1:10" s="108" customFormat="1" ht="30" customHeight="1" x14ac:dyDescent="0.25">
      <c r="A13" s="596" t="s">
        <v>542</v>
      </c>
      <c r="B13" s="159" t="s">
        <v>152</v>
      </c>
      <c r="C13" s="452" t="s">
        <v>153</v>
      </c>
      <c r="D13" s="159" t="s">
        <v>150</v>
      </c>
      <c r="E13" s="453">
        <v>5</v>
      </c>
      <c r="F13" s="255">
        <f>'Bill No 3.1'!F13</f>
        <v>0</v>
      </c>
      <c r="G13" s="256">
        <f t="shared" si="2"/>
        <v>0</v>
      </c>
      <c r="H13" s="600"/>
      <c r="I13" s="600"/>
    </row>
    <row r="14" spans="1:10" s="182" customFormat="1" ht="30" customHeight="1" thickBot="1" x14ac:dyDescent="0.3">
      <c r="A14" s="602"/>
      <c r="B14" s="603" t="s">
        <v>543</v>
      </c>
      <c r="C14" s="604"/>
      <c r="D14" s="604"/>
      <c r="E14" s="604"/>
      <c r="F14" s="605"/>
      <c r="G14" s="606">
        <f>ROUND(SUM(G4:G13),2)</f>
        <v>0</v>
      </c>
      <c r="H14" s="607"/>
    </row>
    <row r="15" spans="1:10" ht="13.2" x14ac:dyDescent="0.25">
      <c r="A15" s="608"/>
      <c r="C15" s="120"/>
      <c r="D15" s="608"/>
      <c r="E15" s="608"/>
      <c r="F15" s="609"/>
      <c r="G15" s="609"/>
    </row>
    <row r="16" spans="1:10" ht="13.2" x14ac:dyDescent="0.25">
      <c r="A16" s="611"/>
      <c r="C16" s="120"/>
      <c r="D16" s="608"/>
      <c r="E16" s="608"/>
      <c r="F16" s="609"/>
      <c r="G16" s="609"/>
    </row>
    <row r="17" spans="1:8" ht="13.2" x14ac:dyDescent="0.25">
      <c r="A17" s="608"/>
      <c r="C17" s="120"/>
      <c r="D17" s="608"/>
      <c r="E17" s="608"/>
      <c r="F17" s="609"/>
      <c r="G17" s="609"/>
    </row>
    <row r="18" spans="1:8" x14ac:dyDescent="0.25">
      <c r="C18" s="120"/>
      <c r="D18" s="608"/>
      <c r="E18" s="608"/>
      <c r="F18" s="609"/>
      <c r="G18" s="609"/>
    </row>
    <row r="19" spans="1:8" x14ac:dyDescent="0.25">
      <c r="A19" s="612"/>
      <c r="C19" s="120"/>
      <c r="D19" s="608"/>
      <c r="E19" s="608"/>
      <c r="F19" s="609"/>
      <c r="G19" s="609"/>
    </row>
    <row r="20" spans="1:8" x14ac:dyDescent="0.25">
      <c r="C20" s="120"/>
      <c r="D20" s="608"/>
      <c r="E20" s="608"/>
      <c r="F20" s="609"/>
      <c r="G20" s="609"/>
    </row>
    <row r="23" spans="1:8" ht="13.2" x14ac:dyDescent="0.25">
      <c r="A23" s="120"/>
      <c r="B23" s="120"/>
      <c r="C23" s="120"/>
      <c r="D23" s="120"/>
      <c r="E23" s="120"/>
      <c r="F23" s="120"/>
      <c r="G23" s="120"/>
    </row>
    <row r="24" spans="1:8" x14ac:dyDescent="0.25">
      <c r="B24" s="183"/>
      <c r="C24" s="183"/>
      <c r="D24" s="183"/>
      <c r="E24" s="183"/>
      <c r="F24" s="183"/>
      <c r="G24" s="183"/>
      <c r="H24" s="183"/>
    </row>
    <row r="25" spans="1:8" ht="13.2" x14ac:dyDescent="0.25">
      <c r="A25" s="120"/>
      <c r="B25" s="120"/>
      <c r="C25" s="120"/>
      <c r="D25" s="120"/>
      <c r="E25" s="120"/>
      <c r="F25" s="120"/>
      <c r="G25" s="120"/>
      <c r="H25" s="120"/>
    </row>
    <row r="30" spans="1:8" x14ac:dyDescent="0.25">
      <c r="C30" s="120"/>
      <c r="D30" s="608"/>
      <c r="E30" s="608"/>
      <c r="F30" s="609"/>
      <c r="G30" s="609"/>
    </row>
    <row r="31" spans="1:8" x14ac:dyDescent="0.25">
      <c r="C31" s="120"/>
      <c r="D31" s="608"/>
      <c r="E31" s="608"/>
      <c r="F31" s="609"/>
      <c r="G31" s="609"/>
    </row>
    <row r="32" spans="1:8" x14ac:dyDescent="0.25">
      <c r="C32" s="120"/>
      <c r="D32" s="608"/>
      <c r="E32" s="608"/>
      <c r="F32" s="609"/>
      <c r="G32" s="609"/>
    </row>
    <row r="33" spans="3:7" x14ac:dyDescent="0.25">
      <c r="C33" s="120"/>
      <c r="D33" s="608"/>
      <c r="E33" s="608"/>
      <c r="F33" s="609"/>
      <c r="G33" s="609"/>
    </row>
  </sheetData>
  <mergeCells count="9">
    <mergeCell ref="B14:F14"/>
    <mergeCell ref="D1:G1"/>
    <mergeCell ref="A2:A3"/>
    <mergeCell ref="B2:B3"/>
    <mergeCell ref="C2:C3"/>
    <mergeCell ref="D2:D3"/>
    <mergeCell ref="E2:E3"/>
    <mergeCell ref="F2:F3"/>
    <mergeCell ref="G2:G3"/>
  </mergeCells>
  <pageMargins left="0.75" right="0.5" top="0.75" bottom="0.5" header="0" footer="0"/>
  <pageSetup paperSize="9" scale="80" fitToHeight="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F8B6D-A286-4BB5-B01A-36BA451ABAAB}">
  <sheetPr>
    <tabColor rgb="FF92D050"/>
    <pageSetUpPr fitToPage="1"/>
  </sheetPr>
  <dimension ref="A1:T35"/>
  <sheetViews>
    <sheetView view="pageBreakPreview" zoomScale="98" zoomScaleSheetLayoutView="98" workbookViewId="0">
      <pane ySplit="3" topLeftCell="A4" activePane="bottomLeft" state="frozen"/>
      <selection activeCell="G37" sqref="G37"/>
      <selection pane="bottomLeft" activeCell="G37" sqref="G37"/>
    </sheetView>
  </sheetViews>
  <sheetFormatPr defaultColWidth="8.88671875" defaultRowHeight="13.8" x14ac:dyDescent="0.25"/>
  <cols>
    <col min="1" max="1" width="11.33203125" style="185" customWidth="1"/>
    <col min="2" max="2" width="10.6640625" style="613" customWidth="1"/>
    <col min="3" max="3" width="55.44140625" style="610" customWidth="1"/>
    <col min="4" max="4" width="7.6640625" style="613" customWidth="1"/>
    <col min="5" max="5" width="10" style="638" customWidth="1"/>
    <col min="6" max="6" width="10.6640625" style="614" customWidth="1"/>
    <col min="7" max="7" width="16.6640625" style="614" customWidth="1"/>
    <col min="8" max="8" width="12.109375" style="610" hidden="1" customWidth="1"/>
    <col min="9" max="9" width="12.88671875" style="610" bestFit="1" customWidth="1"/>
    <col min="10" max="10" width="13.5546875" style="610" customWidth="1"/>
    <col min="11" max="11" width="12.88671875" style="610" bestFit="1" customWidth="1"/>
    <col min="12" max="12" width="10.33203125" style="610" bestFit="1" customWidth="1"/>
    <col min="13" max="255" width="8.88671875" style="610"/>
    <col min="256" max="256" width="3.6640625" style="610" bestFit="1" customWidth="1"/>
    <col min="257" max="257" width="8.33203125" style="610" customWidth="1"/>
    <col min="258" max="258" width="46.109375" style="610" customWidth="1"/>
    <col min="259" max="259" width="11" style="610" customWidth="1"/>
    <col min="260" max="260" width="12.5546875" style="610" customWidth="1"/>
    <col min="261" max="261" width="10.88671875" style="610" customWidth="1"/>
    <col min="262" max="262" width="16.109375" style="610" customWidth="1"/>
    <col min="263" max="263" width="0" style="610" hidden="1" customWidth="1"/>
    <col min="264" max="264" width="15.44140625" style="610" customWidth="1"/>
    <col min="265" max="265" width="12.88671875" style="610" bestFit="1" customWidth="1"/>
    <col min="266" max="266" width="8.88671875" style="610"/>
    <col min="267" max="267" width="12.88671875" style="610" bestFit="1" customWidth="1"/>
    <col min="268" max="511" width="8.88671875" style="610"/>
    <col min="512" max="512" width="3.6640625" style="610" bestFit="1" customWidth="1"/>
    <col min="513" max="513" width="8.33203125" style="610" customWidth="1"/>
    <col min="514" max="514" width="46.109375" style="610" customWidth="1"/>
    <col min="515" max="515" width="11" style="610" customWidth="1"/>
    <col min="516" max="516" width="12.5546875" style="610" customWidth="1"/>
    <col min="517" max="517" width="10.88671875" style="610" customWidth="1"/>
    <col min="518" max="518" width="16.109375" style="610" customWidth="1"/>
    <col min="519" max="519" width="0" style="610" hidden="1" customWidth="1"/>
    <col min="520" max="520" width="15.44140625" style="610" customWidth="1"/>
    <col min="521" max="521" width="12.88671875" style="610" bestFit="1" customWidth="1"/>
    <col min="522" max="522" width="8.88671875" style="610"/>
    <col min="523" max="523" width="12.88671875" style="610" bestFit="1" customWidth="1"/>
    <col min="524" max="767" width="8.88671875" style="610"/>
    <col min="768" max="768" width="3.6640625" style="610" bestFit="1" customWidth="1"/>
    <col min="769" max="769" width="8.33203125" style="610" customWidth="1"/>
    <col min="770" max="770" width="46.109375" style="610" customWidth="1"/>
    <col min="771" max="771" width="11" style="610" customWidth="1"/>
    <col min="772" max="772" width="12.5546875" style="610" customWidth="1"/>
    <col min="773" max="773" width="10.88671875" style="610" customWidth="1"/>
    <col min="774" max="774" width="16.109375" style="610" customWidth="1"/>
    <col min="775" max="775" width="0" style="610" hidden="1" customWidth="1"/>
    <col min="776" max="776" width="15.44140625" style="610" customWidth="1"/>
    <col min="777" max="777" width="12.88671875" style="610" bestFit="1" customWidth="1"/>
    <col min="778" max="778" width="8.88671875" style="610"/>
    <col min="779" max="779" width="12.88671875" style="610" bestFit="1" customWidth="1"/>
    <col min="780" max="1023" width="8.88671875" style="610"/>
    <col min="1024" max="1024" width="3.6640625" style="610" bestFit="1" customWidth="1"/>
    <col min="1025" max="1025" width="8.33203125" style="610" customWidth="1"/>
    <col min="1026" max="1026" width="46.109375" style="610" customWidth="1"/>
    <col min="1027" max="1027" width="11" style="610" customWidth="1"/>
    <col min="1028" max="1028" width="12.5546875" style="610" customWidth="1"/>
    <col min="1029" max="1029" width="10.88671875" style="610" customWidth="1"/>
    <col min="1030" max="1030" width="16.109375" style="610" customWidth="1"/>
    <col min="1031" max="1031" width="0" style="610" hidden="1" customWidth="1"/>
    <col min="1032" max="1032" width="15.44140625" style="610" customWidth="1"/>
    <col min="1033" max="1033" width="12.88671875" style="610" bestFit="1" customWidth="1"/>
    <col min="1034" max="1034" width="8.88671875" style="610"/>
    <col min="1035" max="1035" width="12.88671875" style="610" bestFit="1" customWidth="1"/>
    <col min="1036" max="1279" width="8.88671875" style="610"/>
    <col min="1280" max="1280" width="3.6640625" style="610" bestFit="1" customWidth="1"/>
    <col min="1281" max="1281" width="8.33203125" style="610" customWidth="1"/>
    <col min="1282" max="1282" width="46.109375" style="610" customWidth="1"/>
    <col min="1283" max="1283" width="11" style="610" customWidth="1"/>
    <col min="1284" max="1284" width="12.5546875" style="610" customWidth="1"/>
    <col min="1285" max="1285" width="10.88671875" style="610" customWidth="1"/>
    <col min="1286" max="1286" width="16.109375" style="610" customWidth="1"/>
    <col min="1287" max="1287" width="0" style="610" hidden="1" customWidth="1"/>
    <col min="1288" max="1288" width="15.44140625" style="610" customWidth="1"/>
    <col min="1289" max="1289" width="12.88671875" style="610" bestFit="1" customWidth="1"/>
    <col min="1290" max="1290" width="8.88671875" style="610"/>
    <col min="1291" max="1291" width="12.88671875" style="610" bestFit="1" customWidth="1"/>
    <col min="1292" max="1535" width="8.88671875" style="610"/>
    <col min="1536" max="1536" width="3.6640625" style="610" bestFit="1" customWidth="1"/>
    <col min="1537" max="1537" width="8.33203125" style="610" customWidth="1"/>
    <col min="1538" max="1538" width="46.109375" style="610" customWidth="1"/>
    <col min="1539" max="1539" width="11" style="610" customWidth="1"/>
    <col min="1540" max="1540" width="12.5546875" style="610" customWidth="1"/>
    <col min="1541" max="1541" width="10.88671875" style="610" customWidth="1"/>
    <col min="1542" max="1542" width="16.109375" style="610" customWidth="1"/>
    <col min="1543" max="1543" width="0" style="610" hidden="1" customWidth="1"/>
    <col min="1544" max="1544" width="15.44140625" style="610" customWidth="1"/>
    <col min="1545" max="1545" width="12.88671875" style="610" bestFit="1" customWidth="1"/>
    <col min="1546" max="1546" width="8.88671875" style="610"/>
    <col min="1547" max="1547" width="12.88671875" style="610" bestFit="1" customWidth="1"/>
    <col min="1548" max="1791" width="8.88671875" style="610"/>
    <col min="1792" max="1792" width="3.6640625" style="610" bestFit="1" customWidth="1"/>
    <col min="1793" max="1793" width="8.33203125" style="610" customWidth="1"/>
    <col min="1794" max="1794" width="46.109375" style="610" customWidth="1"/>
    <col min="1795" max="1795" width="11" style="610" customWidth="1"/>
    <col min="1796" max="1796" width="12.5546875" style="610" customWidth="1"/>
    <col min="1797" max="1797" width="10.88671875" style="610" customWidth="1"/>
    <col min="1798" max="1798" width="16.109375" style="610" customWidth="1"/>
    <col min="1799" max="1799" width="0" style="610" hidden="1" customWidth="1"/>
    <col min="1800" max="1800" width="15.44140625" style="610" customWidth="1"/>
    <col min="1801" max="1801" width="12.88671875" style="610" bestFit="1" customWidth="1"/>
    <col min="1802" max="1802" width="8.88671875" style="610"/>
    <col min="1803" max="1803" width="12.88671875" style="610" bestFit="1" customWidth="1"/>
    <col min="1804" max="2047" width="8.88671875" style="610"/>
    <col min="2048" max="2048" width="3.6640625" style="610" bestFit="1" customWidth="1"/>
    <col min="2049" max="2049" width="8.33203125" style="610" customWidth="1"/>
    <col min="2050" max="2050" width="46.109375" style="610" customWidth="1"/>
    <col min="2051" max="2051" width="11" style="610" customWidth="1"/>
    <col min="2052" max="2052" width="12.5546875" style="610" customWidth="1"/>
    <col min="2053" max="2053" width="10.88671875" style="610" customWidth="1"/>
    <col min="2054" max="2054" width="16.109375" style="610" customWidth="1"/>
    <col min="2055" max="2055" width="0" style="610" hidden="1" customWidth="1"/>
    <col min="2056" max="2056" width="15.44140625" style="610" customWidth="1"/>
    <col min="2057" max="2057" width="12.88671875" style="610" bestFit="1" customWidth="1"/>
    <col min="2058" max="2058" width="8.88671875" style="610"/>
    <col min="2059" max="2059" width="12.88671875" style="610" bestFit="1" customWidth="1"/>
    <col min="2060" max="2303" width="8.88671875" style="610"/>
    <col min="2304" max="2304" width="3.6640625" style="610" bestFit="1" customWidth="1"/>
    <col min="2305" max="2305" width="8.33203125" style="610" customWidth="1"/>
    <col min="2306" max="2306" width="46.109375" style="610" customWidth="1"/>
    <col min="2307" max="2307" width="11" style="610" customWidth="1"/>
    <col min="2308" max="2308" width="12.5546875" style="610" customWidth="1"/>
    <col min="2309" max="2309" width="10.88671875" style="610" customWidth="1"/>
    <col min="2310" max="2310" width="16.109375" style="610" customWidth="1"/>
    <col min="2311" max="2311" width="0" style="610" hidden="1" customWidth="1"/>
    <col min="2312" max="2312" width="15.44140625" style="610" customWidth="1"/>
    <col min="2313" max="2313" width="12.88671875" style="610" bestFit="1" customWidth="1"/>
    <col min="2314" max="2314" width="8.88671875" style="610"/>
    <col min="2315" max="2315" width="12.88671875" style="610" bestFit="1" customWidth="1"/>
    <col min="2316" max="2559" width="8.88671875" style="610"/>
    <col min="2560" max="2560" width="3.6640625" style="610" bestFit="1" customWidth="1"/>
    <col min="2561" max="2561" width="8.33203125" style="610" customWidth="1"/>
    <col min="2562" max="2562" width="46.109375" style="610" customWidth="1"/>
    <col min="2563" max="2563" width="11" style="610" customWidth="1"/>
    <col min="2564" max="2564" width="12.5546875" style="610" customWidth="1"/>
    <col min="2565" max="2565" width="10.88671875" style="610" customWidth="1"/>
    <col min="2566" max="2566" width="16.109375" style="610" customWidth="1"/>
    <col min="2567" max="2567" width="0" style="610" hidden="1" customWidth="1"/>
    <col min="2568" max="2568" width="15.44140625" style="610" customWidth="1"/>
    <col min="2569" max="2569" width="12.88671875" style="610" bestFit="1" customWidth="1"/>
    <col min="2570" max="2570" width="8.88671875" style="610"/>
    <col min="2571" max="2571" width="12.88671875" style="610" bestFit="1" customWidth="1"/>
    <col min="2572" max="2815" width="8.88671875" style="610"/>
    <col min="2816" max="2816" width="3.6640625" style="610" bestFit="1" customWidth="1"/>
    <col min="2817" max="2817" width="8.33203125" style="610" customWidth="1"/>
    <col min="2818" max="2818" width="46.109375" style="610" customWidth="1"/>
    <col min="2819" max="2819" width="11" style="610" customWidth="1"/>
    <col min="2820" max="2820" width="12.5546875" style="610" customWidth="1"/>
    <col min="2821" max="2821" width="10.88671875" style="610" customWidth="1"/>
    <col min="2822" max="2822" width="16.109375" style="610" customWidth="1"/>
    <col min="2823" max="2823" width="0" style="610" hidden="1" customWidth="1"/>
    <col min="2824" max="2824" width="15.44140625" style="610" customWidth="1"/>
    <col min="2825" max="2825" width="12.88671875" style="610" bestFit="1" customWidth="1"/>
    <col min="2826" max="2826" width="8.88671875" style="610"/>
    <col min="2827" max="2827" width="12.88671875" style="610" bestFit="1" customWidth="1"/>
    <col min="2828" max="3071" width="8.88671875" style="610"/>
    <col min="3072" max="3072" width="3.6640625" style="610" bestFit="1" customWidth="1"/>
    <col min="3073" max="3073" width="8.33203125" style="610" customWidth="1"/>
    <col min="3074" max="3074" width="46.109375" style="610" customWidth="1"/>
    <col min="3075" max="3075" width="11" style="610" customWidth="1"/>
    <col min="3076" max="3076" width="12.5546875" style="610" customWidth="1"/>
    <col min="3077" max="3077" width="10.88671875" style="610" customWidth="1"/>
    <col min="3078" max="3078" width="16.109375" style="610" customWidth="1"/>
    <col min="3079" max="3079" width="0" style="610" hidden="1" customWidth="1"/>
    <col min="3080" max="3080" width="15.44140625" style="610" customWidth="1"/>
    <col min="3081" max="3081" width="12.88671875" style="610" bestFit="1" customWidth="1"/>
    <col min="3082" max="3082" width="8.88671875" style="610"/>
    <col min="3083" max="3083" width="12.88671875" style="610" bestFit="1" customWidth="1"/>
    <col min="3084" max="3327" width="8.88671875" style="610"/>
    <col min="3328" max="3328" width="3.6640625" style="610" bestFit="1" customWidth="1"/>
    <col min="3329" max="3329" width="8.33203125" style="610" customWidth="1"/>
    <col min="3330" max="3330" width="46.109375" style="610" customWidth="1"/>
    <col min="3331" max="3331" width="11" style="610" customWidth="1"/>
    <col min="3332" max="3332" width="12.5546875" style="610" customWidth="1"/>
    <col min="3333" max="3333" width="10.88671875" style="610" customWidth="1"/>
    <col min="3334" max="3334" width="16.109375" style="610" customWidth="1"/>
    <col min="3335" max="3335" width="0" style="610" hidden="1" customWidth="1"/>
    <col min="3336" max="3336" width="15.44140625" style="610" customWidth="1"/>
    <col min="3337" max="3337" width="12.88671875" style="610" bestFit="1" customWidth="1"/>
    <col min="3338" max="3338" width="8.88671875" style="610"/>
    <col min="3339" max="3339" width="12.88671875" style="610" bestFit="1" customWidth="1"/>
    <col min="3340" max="3583" width="8.88671875" style="610"/>
    <col min="3584" max="3584" width="3.6640625" style="610" bestFit="1" customWidth="1"/>
    <col min="3585" max="3585" width="8.33203125" style="610" customWidth="1"/>
    <col min="3586" max="3586" width="46.109375" style="610" customWidth="1"/>
    <col min="3587" max="3587" width="11" style="610" customWidth="1"/>
    <col min="3588" max="3588" width="12.5546875" style="610" customWidth="1"/>
    <col min="3589" max="3589" width="10.88671875" style="610" customWidth="1"/>
    <col min="3590" max="3590" width="16.109375" style="610" customWidth="1"/>
    <col min="3591" max="3591" width="0" style="610" hidden="1" customWidth="1"/>
    <col min="3592" max="3592" width="15.44140625" style="610" customWidth="1"/>
    <col min="3593" max="3593" width="12.88671875" style="610" bestFit="1" customWidth="1"/>
    <col min="3594" max="3594" width="8.88671875" style="610"/>
    <col min="3595" max="3595" width="12.88671875" style="610" bestFit="1" customWidth="1"/>
    <col min="3596" max="3839" width="8.88671875" style="610"/>
    <col min="3840" max="3840" width="3.6640625" style="610" bestFit="1" customWidth="1"/>
    <col min="3841" max="3841" width="8.33203125" style="610" customWidth="1"/>
    <col min="3842" max="3842" width="46.109375" style="610" customWidth="1"/>
    <col min="3843" max="3843" width="11" style="610" customWidth="1"/>
    <col min="3844" max="3844" width="12.5546875" style="610" customWidth="1"/>
    <col min="3845" max="3845" width="10.88671875" style="610" customWidth="1"/>
    <col min="3846" max="3846" width="16.109375" style="610" customWidth="1"/>
    <col min="3847" max="3847" width="0" style="610" hidden="1" customWidth="1"/>
    <col min="3848" max="3848" width="15.44140625" style="610" customWidth="1"/>
    <col min="3849" max="3849" width="12.88671875" style="610" bestFit="1" customWidth="1"/>
    <col min="3850" max="3850" width="8.88671875" style="610"/>
    <col min="3851" max="3851" width="12.88671875" style="610" bestFit="1" customWidth="1"/>
    <col min="3852" max="4095" width="8.88671875" style="610"/>
    <col min="4096" max="4096" width="3.6640625" style="610" bestFit="1" customWidth="1"/>
    <col min="4097" max="4097" width="8.33203125" style="610" customWidth="1"/>
    <col min="4098" max="4098" width="46.109375" style="610" customWidth="1"/>
    <col min="4099" max="4099" width="11" style="610" customWidth="1"/>
    <col min="4100" max="4100" width="12.5546875" style="610" customWidth="1"/>
    <col min="4101" max="4101" width="10.88671875" style="610" customWidth="1"/>
    <col min="4102" max="4102" width="16.109375" style="610" customWidth="1"/>
    <col min="4103" max="4103" width="0" style="610" hidden="1" customWidth="1"/>
    <col min="4104" max="4104" width="15.44140625" style="610" customWidth="1"/>
    <col min="4105" max="4105" width="12.88671875" style="610" bestFit="1" customWidth="1"/>
    <col min="4106" max="4106" width="8.88671875" style="610"/>
    <col min="4107" max="4107" width="12.88671875" style="610" bestFit="1" customWidth="1"/>
    <col min="4108" max="4351" width="8.88671875" style="610"/>
    <col min="4352" max="4352" width="3.6640625" style="610" bestFit="1" customWidth="1"/>
    <col min="4353" max="4353" width="8.33203125" style="610" customWidth="1"/>
    <col min="4354" max="4354" width="46.109375" style="610" customWidth="1"/>
    <col min="4355" max="4355" width="11" style="610" customWidth="1"/>
    <col min="4356" max="4356" width="12.5546875" style="610" customWidth="1"/>
    <col min="4357" max="4357" width="10.88671875" style="610" customWidth="1"/>
    <col min="4358" max="4358" width="16.109375" style="610" customWidth="1"/>
    <col min="4359" max="4359" width="0" style="610" hidden="1" customWidth="1"/>
    <col min="4360" max="4360" width="15.44140625" style="610" customWidth="1"/>
    <col min="4361" max="4361" width="12.88671875" style="610" bestFit="1" customWidth="1"/>
    <col min="4362" max="4362" width="8.88671875" style="610"/>
    <col min="4363" max="4363" width="12.88671875" style="610" bestFit="1" customWidth="1"/>
    <col min="4364" max="4607" width="8.88671875" style="610"/>
    <col min="4608" max="4608" width="3.6640625" style="610" bestFit="1" customWidth="1"/>
    <col min="4609" max="4609" width="8.33203125" style="610" customWidth="1"/>
    <col min="4610" max="4610" width="46.109375" style="610" customWidth="1"/>
    <col min="4611" max="4611" width="11" style="610" customWidth="1"/>
    <col min="4612" max="4612" width="12.5546875" style="610" customWidth="1"/>
    <col min="4613" max="4613" width="10.88671875" style="610" customWidth="1"/>
    <col min="4614" max="4614" width="16.109375" style="610" customWidth="1"/>
    <col min="4615" max="4615" width="0" style="610" hidden="1" customWidth="1"/>
    <col min="4616" max="4616" width="15.44140625" style="610" customWidth="1"/>
    <col min="4617" max="4617" width="12.88671875" style="610" bestFit="1" customWidth="1"/>
    <col min="4618" max="4618" width="8.88671875" style="610"/>
    <col min="4619" max="4619" width="12.88671875" style="610" bestFit="1" customWidth="1"/>
    <col min="4620" max="4863" width="8.88671875" style="610"/>
    <col min="4864" max="4864" width="3.6640625" style="610" bestFit="1" customWidth="1"/>
    <col min="4865" max="4865" width="8.33203125" style="610" customWidth="1"/>
    <col min="4866" max="4866" width="46.109375" style="610" customWidth="1"/>
    <col min="4867" max="4867" width="11" style="610" customWidth="1"/>
    <col min="4868" max="4868" width="12.5546875" style="610" customWidth="1"/>
    <col min="4869" max="4869" width="10.88671875" style="610" customWidth="1"/>
    <col min="4870" max="4870" width="16.109375" style="610" customWidth="1"/>
    <col min="4871" max="4871" width="0" style="610" hidden="1" customWidth="1"/>
    <col min="4872" max="4872" width="15.44140625" style="610" customWidth="1"/>
    <col min="4873" max="4873" width="12.88671875" style="610" bestFit="1" customWidth="1"/>
    <col min="4874" max="4874" width="8.88671875" style="610"/>
    <col min="4875" max="4875" width="12.88671875" style="610" bestFit="1" customWidth="1"/>
    <col min="4876" max="5119" width="8.88671875" style="610"/>
    <col min="5120" max="5120" width="3.6640625" style="610" bestFit="1" customWidth="1"/>
    <col min="5121" max="5121" width="8.33203125" style="610" customWidth="1"/>
    <col min="5122" max="5122" width="46.109375" style="610" customWidth="1"/>
    <col min="5123" max="5123" width="11" style="610" customWidth="1"/>
    <col min="5124" max="5124" width="12.5546875" style="610" customWidth="1"/>
    <col min="5125" max="5125" width="10.88671875" style="610" customWidth="1"/>
    <col min="5126" max="5126" width="16.109375" style="610" customWidth="1"/>
    <col min="5127" max="5127" width="0" style="610" hidden="1" customWidth="1"/>
    <col min="5128" max="5128" width="15.44140625" style="610" customWidth="1"/>
    <col min="5129" max="5129" width="12.88671875" style="610" bestFit="1" customWidth="1"/>
    <col min="5130" max="5130" width="8.88671875" style="610"/>
    <col min="5131" max="5131" width="12.88671875" style="610" bestFit="1" customWidth="1"/>
    <col min="5132" max="5375" width="8.88671875" style="610"/>
    <col min="5376" max="5376" width="3.6640625" style="610" bestFit="1" customWidth="1"/>
    <col min="5377" max="5377" width="8.33203125" style="610" customWidth="1"/>
    <col min="5378" max="5378" width="46.109375" style="610" customWidth="1"/>
    <col min="5379" max="5379" width="11" style="610" customWidth="1"/>
    <col min="5380" max="5380" width="12.5546875" style="610" customWidth="1"/>
    <col min="5381" max="5381" width="10.88671875" style="610" customWidth="1"/>
    <col min="5382" max="5382" width="16.109375" style="610" customWidth="1"/>
    <col min="5383" max="5383" width="0" style="610" hidden="1" customWidth="1"/>
    <col min="5384" max="5384" width="15.44140625" style="610" customWidth="1"/>
    <col min="5385" max="5385" width="12.88671875" style="610" bestFit="1" customWidth="1"/>
    <col min="5386" max="5386" width="8.88671875" style="610"/>
    <col min="5387" max="5387" width="12.88671875" style="610" bestFit="1" customWidth="1"/>
    <col min="5388" max="5631" width="8.88671875" style="610"/>
    <col min="5632" max="5632" width="3.6640625" style="610" bestFit="1" customWidth="1"/>
    <col min="5633" max="5633" width="8.33203125" style="610" customWidth="1"/>
    <col min="5634" max="5634" width="46.109375" style="610" customWidth="1"/>
    <col min="5635" max="5635" width="11" style="610" customWidth="1"/>
    <col min="5636" max="5636" width="12.5546875" style="610" customWidth="1"/>
    <col min="5637" max="5637" width="10.88671875" style="610" customWidth="1"/>
    <col min="5638" max="5638" width="16.109375" style="610" customWidth="1"/>
    <col min="5639" max="5639" width="0" style="610" hidden="1" customWidth="1"/>
    <col min="5640" max="5640" width="15.44140625" style="610" customWidth="1"/>
    <col min="5641" max="5641" width="12.88671875" style="610" bestFit="1" customWidth="1"/>
    <col min="5642" max="5642" width="8.88671875" style="610"/>
    <col min="5643" max="5643" width="12.88671875" style="610" bestFit="1" customWidth="1"/>
    <col min="5644" max="5887" width="8.88671875" style="610"/>
    <col min="5888" max="5888" width="3.6640625" style="610" bestFit="1" customWidth="1"/>
    <col min="5889" max="5889" width="8.33203125" style="610" customWidth="1"/>
    <col min="5890" max="5890" width="46.109375" style="610" customWidth="1"/>
    <col min="5891" max="5891" width="11" style="610" customWidth="1"/>
    <col min="5892" max="5892" width="12.5546875" style="610" customWidth="1"/>
    <col min="5893" max="5893" width="10.88671875" style="610" customWidth="1"/>
    <col min="5894" max="5894" width="16.109375" style="610" customWidth="1"/>
    <col min="5895" max="5895" width="0" style="610" hidden="1" customWidth="1"/>
    <col min="5896" max="5896" width="15.44140625" style="610" customWidth="1"/>
    <col min="5897" max="5897" width="12.88671875" style="610" bestFit="1" customWidth="1"/>
    <col min="5898" max="5898" width="8.88671875" style="610"/>
    <col min="5899" max="5899" width="12.88671875" style="610" bestFit="1" customWidth="1"/>
    <col min="5900" max="6143" width="8.88671875" style="610"/>
    <col min="6144" max="6144" width="3.6640625" style="610" bestFit="1" customWidth="1"/>
    <col min="6145" max="6145" width="8.33203125" style="610" customWidth="1"/>
    <col min="6146" max="6146" width="46.109375" style="610" customWidth="1"/>
    <col min="6147" max="6147" width="11" style="610" customWidth="1"/>
    <col min="6148" max="6148" width="12.5546875" style="610" customWidth="1"/>
    <col min="6149" max="6149" width="10.88671875" style="610" customWidth="1"/>
    <col min="6150" max="6150" width="16.109375" style="610" customWidth="1"/>
    <col min="6151" max="6151" width="0" style="610" hidden="1" customWidth="1"/>
    <col min="6152" max="6152" width="15.44140625" style="610" customWidth="1"/>
    <col min="6153" max="6153" width="12.88671875" style="610" bestFit="1" customWidth="1"/>
    <col min="6154" max="6154" width="8.88671875" style="610"/>
    <col min="6155" max="6155" width="12.88671875" style="610" bestFit="1" customWidth="1"/>
    <col min="6156" max="6399" width="8.88671875" style="610"/>
    <col min="6400" max="6400" width="3.6640625" style="610" bestFit="1" customWidth="1"/>
    <col min="6401" max="6401" width="8.33203125" style="610" customWidth="1"/>
    <col min="6402" max="6402" width="46.109375" style="610" customWidth="1"/>
    <col min="6403" max="6403" width="11" style="610" customWidth="1"/>
    <col min="6404" max="6404" width="12.5546875" style="610" customWidth="1"/>
    <col min="6405" max="6405" width="10.88671875" style="610" customWidth="1"/>
    <col min="6406" max="6406" width="16.109375" style="610" customWidth="1"/>
    <col min="6407" max="6407" width="0" style="610" hidden="1" customWidth="1"/>
    <col min="6408" max="6408" width="15.44140625" style="610" customWidth="1"/>
    <col min="6409" max="6409" width="12.88671875" style="610" bestFit="1" customWidth="1"/>
    <col min="6410" max="6410" width="8.88671875" style="610"/>
    <col min="6411" max="6411" width="12.88671875" style="610" bestFit="1" customWidth="1"/>
    <col min="6412" max="6655" width="8.88671875" style="610"/>
    <col min="6656" max="6656" width="3.6640625" style="610" bestFit="1" customWidth="1"/>
    <col min="6657" max="6657" width="8.33203125" style="610" customWidth="1"/>
    <col min="6658" max="6658" width="46.109375" style="610" customWidth="1"/>
    <col min="6659" max="6659" width="11" style="610" customWidth="1"/>
    <col min="6660" max="6660" width="12.5546875" style="610" customWidth="1"/>
    <col min="6661" max="6661" width="10.88671875" style="610" customWidth="1"/>
    <col min="6662" max="6662" width="16.109375" style="610" customWidth="1"/>
    <col min="6663" max="6663" width="0" style="610" hidden="1" customWidth="1"/>
    <col min="6664" max="6664" width="15.44140625" style="610" customWidth="1"/>
    <col min="6665" max="6665" width="12.88671875" style="610" bestFit="1" customWidth="1"/>
    <col min="6666" max="6666" width="8.88671875" style="610"/>
    <col min="6667" max="6667" width="12.88671875" style="610" bestFit="1" customWidth="1"/>
    <col min="6668" max="6911" width="8.88671875" style="610"/>
    <col min="6912" max="6912" width="3.6640625" style="610" bestFit="1" customWidth="1"/>
    <col min="6913" max="6913" width="8.33203125" style="610" customWidth="1"/>
    <col min="6914" max="6914" width="46.109375" style="610" customWidth="1"/>
    <col min="6915" max="6915" width="11" style="610" customWidth="1"/>
    <col min="6916" max="6916" width="12.5546875" style="610" customWidth="1"/>
    <col min="6917" max="6917" width="10.88671875" style="610" customWidth="1"/>
    <col min="6918" max="6918" width="16.109375" style="610" customWidth="1"/>
    <col min="6919" max="6919" width="0" style="610" hidden="1" customWidth="1"/>
    <col min="6920" max="6920" width="15.44140625" style="610" customWidth="1"/>
    <col min="6921" max="6921" width="12.88671875" style="610" bestFit="1" customWidth="1"/>
    <col min="6922" max="6922" width="8.88671875" style="610"/>
    <col min="6923" max="6923" width="12.88671875" style="610" bestFit="1" customWidth="1"/>
    <col min="6924" max="7167" width="8.88671875" style="610"/>
    <col min="7168" max="7168" width="3.6640625" style="610" bestFit="1" customWidth="1"/>
    <col min="7169" max="7169" width="8.33203125" style="610" customWidth="1"/>
    <col min="7170" max="7170" width="46.109375" style="610" customWidth="1"/>
    <col min="7171" max="7171" width="11" style="610" customWidth="1"/>
    <col min="7172" max="7172" width="12.5546875" style="610" customWidth="1"/>
    <col min="7173" max="7173" width="10.88671875" style="610" customWidth="1"/>
    <col min="7174" max="7174" width="16.109375" style="610" customWidth="1"/>
    <col min="7175" max="7175" width="0" style="610" hidden="1" customWidth="1"/>
    <col min="7176" max="7176" width="15.44140625" style="610" customWidth="1"/>
    <col min="7177" max="7177" width="12.88671875" style="610" bestFit="1" customWidth="1"/>
    <col min="7178" max="7178" width="8.88671875" style="610"/>
    <col min="7179" max="7179" width="12.88671875" style="610" bestFit="1" customWidth="1"/>
    <col min="7180" max="7423" width="8.88671875" style="610"/>
    <col min="7424" max="7424" width="3.6640625" style="610" bestFit="1" customWidth="1"/>
    <col min="7425" max="7425" width="8.33203125" style="610" customWidth="1"/>
    <col min="7426" max="7426" width="46.109375" style="610" customWidth="1"/>
    <col min="7427" max="7427" width="11" style="610" customWidth="1"/>
    <col min="7428" max="7428" width="12.5546875" style="610" customWidth="1"/>
    <col min="7429" max="7429" width="10.88671875" style="610" customWidth="1"/>
    <col min="7430" max="7430" width="16.109375" style="610" customWidth="1"/>
    <col min="7431" max="7431" width="0" style="610" hidden="1" customWidth="1"/>
    <col min="7432" max="7432" width="15.44140625" style="610" customWidth="1"/>
    <col min="7433" max="7433" width="12.88671875" style="610" bestFit="1" customWidth="1"/>
    <col min="7434" max="7434" width="8.88671875" style="610"/>
    <col min="7435" max="7435" width="12.88671875" style="610" bestFit="1" customWidth="1"/>
    <col min="7436" max="7679" width="8.88671875" style="610"/>
    <col min="7680" max="7680" width="3.6640625" style="610" bestFit="1" customWidth="1"/>
    <col min="7681" max="7681" width="8.33203125" style="610" customWidth="1"/>
    <col min="7682" max="7682" width="46.109375" style="610" customWidth="1"/>
    <col min="7683" max="7683" width="11" style="610" customWidth="1"/>
    <col min="7684" max="7684" width="12.5546875" style="610" customWidth="1"/>
    <col min="7685" max="7685" width="10.88671875" style="610" customWidth="1"/>
    <col min="7686" max="7686" width="16.109375" style="610" customWidth="1"/>
    <col min="7687" max="7687" width="0" style="610" hidden="1" customWidth="1"/>
    <col min="7688" max="7688" width="15.44140625" style="610" customWidth="1"/>
    <col min="7689" max="7689" width="12.88671875" style="610" bestFit="1" customWidth="1"/>
    <col min="7690" max="7690" width="8.88671875" style="610"/>
    <col min="7691" max="7691" width="12.88671875" style="610" bestFit="1" customWidth="1"/>
    <col min="7692" max="7935" width="8.88671875" style="610"/>
    <col min="7936" max="7936" width="3.6640625" style="610" bestFit="1" customWidth="1"/>
    <col min="7937" max="7937" width="8.33203125" style="610" customWidth="1"/>
    <col min="7938" max="7938" width="46.109375" style="610" customWidth="1"/>
    <col min="7939" max="7939" width="11" style="610" customWidth="1"/>
    <col min="7940" max="7940" width="12.5546875" style="610" customWidth="1"/>
    <col min="7941" max="7941" width="10.88671875" style="610" customWidth="1"/>
    <col min="7942" max="7942" width="16.109375" style="610" customWidth="1"/>
    <col min="7943" max="7943" width="0" style="610" hidden="1" customWidth="1"/>
    <col min="7944" max="7944" width="15.44140625" style="610" customWidth="1"/>
    <col min="7945" max="7945" width="12.88671875" style="610" bestFit="1" customWidth="1"/>
    <col min="7946" max="7946" width="8.88671875" style="610"/>
    <col min="7947" max="7947" width="12.88671875" style="610" bestFit="1" customWidth="1"/>
    <col min="7948" max="8191" width="8.88671875" style="610"/>
    <col min="8192" max="8192" width="3.6640625" style="610" bestFit="1" customWidth="1"/>
    <col min="8193" max="8193" width="8.33203125" style="610" customWidth="1"/>
    <col min="8194" max="8194" width="46.109375" style="610" customWidth="1"/>
    <col min="8195" max="8195" width="11" style="610" customWidth="1"/>
    <col min="8196" max="8196" width="12.5546875" style="610" customWidth="1"/>
    <col min="8197" max="8197" width="10.88671875" style="610" customWidth="1"/>
    <col min="8198" max="8198" width="16.109375" style="610" customWidth="1"/>
    <col min="8199" max="8199" width="0" style="610" hidden="1" customWidth="1"/>
    <col min="8200" max="8200" width="15.44140625" style="610" customWidth="1"/>
    <col min="8201" max="8201" width="12.88671875" style="610" bestFit="1" customWidth="1"/>
    <col min="8202" max="8202" width="8.88671875" style="610"/>
    <col min="8203" max="8203" width="12.88671875" style="610" bestFit="1" customWidth="1"/>
    <col min="8204" max="8447" width="8.88671875" style="610"/>
    <col min="8448" max="8448" width="3.6640625" style="610" bestFit="1" customWidth="1"/>
    <col min="8449" max="8449" width="8.33203125" style="610" customWidth="1"/>
    <col min="8450" max="8450" width="46.109375" style="610" customWidth="1"/>
    <col min="8451" max="8451" width="11" style="610" customWidth="1"/>
    <col min="8452" max="8452" width="12.5546875" style="610" customWidth="1"/>
    <col min="8453" max="8453" width="10.88671875" style="610" customWidth="1"/>
    <col min="8454" max="8454" width="16.109375" style="610" customWidth="1"/>
    <col min="8455" max="8455" width="0" style="610" hidden="1" customWidth="1"/>
    <col min="8456" max="8456" width="15.44140625" style="610" customWidth="1"/>
    <col min="8457" max="8457" width="12.88671875" style="610" bestFit="1" customWidth="1"/>
    <col min="8458" max="8458" width="8.88671875" style="610"/>
    <col min="8459" max="8459" width="12.88671875" style="610" bestFit="1" customWidth="1"/>
    <col min="8460" max="8703" width="8.88671875" style="610"/>
    <col min="8704" max="8704" width="3.6640625" style="610" bestFit="1" customWidth="1"/>
    <col min="8705" max="8705" width="8.33203125" style="610" customWidth="1"/>
    <col min="8706" max="8706" width="46.109375" style="610" customWidth="1"/>
    <col min="8707" max="8707" width="11" style="610" customWidth="1"/>
    <col min="8708" max="8708" width="12.5546875" style="610" customWidth="1"/>
    <col min="8709" max="8709" width="10.88671875" style="610" customWidth="1"/>
    <col min="8710" max="8710" width="16.109375" style="610" customWidth="1"/>
    <col min="8711" max="8711" width="0" style="610" hidden="1" customWidth="1"/>
    <col min="8712" max="8712" width="15.44140625" style="610" customWidth="1"/>
    <col min="8713" max="8713" width="12.88671875" style="610" bestFit="1" customWidth="1"/>
    <col min="8714" max="8714" width="8.88671875" style="610"/>
    <col min="8715" max="8715" width="12.88671875" style="610" bestFit="1" customWidth="1"/>
    <col min="8716" max="8959" width="8.88671875" style="610"/>
    <col min="8960" max="8960" width="3.6640625" style="610" bestFit="1" customWidth="1"/>
    <col min="8961" max="8961" width="8.33203125" style="610" customWidth="1"/>
    <col min="8962" max="8962" width="46.109375" style="610" customWidth="1"/>
    <col min="8963" max="8963" width="11" style="610" customWidth="1"/>
    <col min="8964" max="8964" width="12.5546875" style="610" customWidth="1"/>
    <col min="8965" max="8965" width="10.88671875" style="610" customWidth="1"/>
    <col min="8966" max="8966" width="16.109375" style="610" customWidth="1"/>
    <col min="8967" max="8967" width="0" style="610" hidden="1" customWidth="1"/>
    <col min="8968" max="8968" width="15.44140625" style="610" customWidth="1"/>
    <col min="8969" max="8969" width="12.88671875" style="610" bestFit="1" customWidth="1"/>
    <col min="8970" max="8970" width="8.88671875" style="610"/>
    <col min="8971" max="8971" width="12.88671875" style="610" bestFit="1" customWidth="1"/>
    <col min="8972" max="9215" width="8.88671875" style="610"/>
    <col min="9216" max="9216" width="3.6640625" style="610" bestFit="1" customWidth="1"/>
    <col min="9217" max="9217" width="8.33203125" style="610" customWidth="1"/>
    <col min="9218" max="9218" width="46.109375" style="610" customWidth="1"/>
    <col min="9219" max="9219" width="11" style="610" customWidth="1"/>
    <col min="9220" max="9220" width="12.5546875" style="610" customWidth="1"/>
    <col min="9221" max="9221" width="10.88671875" style="610" customWidth="1"/>
    <col min="9222" max="9222" width="16.109375" style="610" customWidth="1"/>
    <col min="9223" max="9223" width="0" style="610" hidden="1" customWidth="1"/>
    <col min="9224" max="9224" width="15.44140625" style="610" customWidth="1"/>
    <col min="9225" max="9225" width="12.88671875" style="610" bestFit="1" customWidth="1"/>
    <col min="9226" max="9226" width="8.88671875" style="610"/>
    <col min="9227" max="9227" width="12.88671875" style="610" bestFit="1" customWidth="1"/>
    <col min="9228" max="9471" width="8.88671875" style="610"/>
    <col min="9472" max="9472" width="3.6640625" style="610" bestFit="1" customWidth="1"/>
    <col min="9473" max="9473" width="8.33203125" style="610" customWidth="1"/>
    <col min="9474" max="9474" width="46.109375" style="610" customWidth="1"/>
    <col min="9475" max="9475" width="11" style="610" customWidth="1"/>
    <col min="9476" max="9476" width="12.5546875" style="610" customWidth="1"/>
    <col min="9477" max="9477" width="10.88671875" style="610" customWidth="1"/>
    <col min="9478" max="9478" width="16.109375" style="610" customWidth="1"/>
    <col min="9479" max="9479" width="0" style="610" hidden="1" customWidth="1"/>
    <col min="9480" max="9480" width="15.44140625" style="610" customWidth="1"/>
    <col min="9481" max="9481" width="12.88671875" style="610" bestFit="1" customWidth="1"/>
    <col min="9482" max="9482" width="8.88671875" style="610"/>
    <col min="9483" max="9483" width="12.88671875" style="610" bestFit="1" customWidth="1"/>
    <col min="9484" max="9727" width="8.88671875" style="610"/>
    <col min="9728" max="9728" width="3.6640625" style="610" bestFit="1" customWidth="1"/>
    <col min="9729" max="9729" width="8.33203125" style="610" customWidth="1"/>
    <col min="9730" max="9730" width="46.109375" style="610" customWidth="1"/>
    <col min="9731" max="9731" width="11" style="610" customWidth="1"/>
    <col min="9732" max="9732" width="12.5546875" style="610" customWidth="1"/>
    <col min="9733" max="9733" width="10.88671875" style="610" customWidth="1"/>
    <col min="9734" max="9734" width="16.109375" style="610" customWidth="1"/>
    <col min="9735" max="9735" width="0" style="610" hidden="1" customWidth="1"/>
    <col min="9736" max="9736" width="15.44140625" style="610" customWidth="1"/>
    <col min="9737" max="9737" width="12.88671875" style="610" bestFit="1" customWidth="1"/>
    <col min="9738" max="9738" width="8.88671875" style="610"/>
    <col min="9739" max="9739" width="12.88671875" style="610" bestFit="1" customWidth="1"/>
    <col min="9740" max="9983" width="8.88671875" style="610"/>
    <col min="9984" max="9984" width="3.6640625" style="610" bestFit="1" customWidth="1"/>
    <col min="9985" max="9985" width="8.33203125" style="610" customWidth="1"/>
    <col min="9986" max="9986" width="46.109375" style="610" customWidth="1"/>
    <col min="9987" max="9987" width="11" style="610" customWidth="1"/>
    <col min="9988" max="9988" width="12.5546875" style="610" customWidth="1"/>
    <col min="9989" max="9989" width="10.88671875" style="610" customWidth="1"/>
    <col min="9990" max="9990" width="16.109375" style="610" customWidth="1"/>
    <col min="9991" max="9991" width="0" style="610" hidden="1" customWidth="1"/>
    <col min="9992" max="9992" width="15.44140625" style="610" customWidth="1"/>
    <col min="9993" max="9993" width="12.88671875" style="610" bestFit="1" customWidth="1"/>
    <col min="9994" max="9994" width="8.88671875" style="610"/>
    <col min="9995" max="9995" width="12.88671875" style="610" bestFit="1" customWidth="1"/>
    <col min="9996" max="10239" width="8.88671875" style="610"/>
    <col min="10240" max="10240" width="3.6640625" style="610" bestFit="1" customWidth="1"/>
    <col min="10241" max="10241" width="8.33203125" style="610" customWidth="1"/>
    <col min="10242" max="10242" width="46.109375" style="610" customWidth="1"/>
    <col min="10243" max="10243" width="11" style="610" customWidth="1"/>
    <col min="10244" max="10244" width="12.5546875" style="610" customWidth="1"/>
    <col min="10245" max="10245" width="10.88671875" style="610" customWidth="1"/>
    <col min="10246" max="10246" width="16.109375" style="610" customWidth="1"/>
    <col min="10247" max="10247" width="0" style="610" hidden="1" customWidth="1"/>
    <col min="10248" max="10248" width="15.44140625" style="610" customWidth="1"/>
    <col min="10249" max="10249" width="12.88671875" style="610" bestFit="1" customWidth="1"/>
    <col min="10250" max="10250" width="8.88671875" style="610"/>
    <col min="10251" max="10251" width="12.88671875" style="610" bestFit="1" customWidth="1"/>
    <col min="10252" max="10495" width="8.88671875" style="610"/>
    <col min="10496" max="10496" width="3.6640625" style="610" bestFit="1" customWidth="1"/>
    <col min="10497" max="10497" width="8.33203125" style="610" customWidth="1"/>
    <col min="10498" max="10498" width="46.109375" style="610" customWidth="1"/>
    <col min="10499" max="10499" width="11" style="610" customWidth="1"/>
    <col min="10500" max="10500" width="12.5546875" style="610" customWidth="1"/>
    <col min="10501" max="10501" width="10.88671875" style="610" customWidth="1"/>
    <col min="10502" max="10502" width="16.109375" style="610" customWidth="1"/>
    <col min="10503" max="10503" width="0" style="610" hidden="1" customWidth="1"/>
    <col min="10504" max="10504" width="15.44140625" style="610" customWidth="1"/>
    <col min="10505" max="10505" width="12.88671875" style="610" bestFit="1" customWidth="1"/>
    <col min="10506" max="10506" width="8.88671875" style="610"/>
    <col min="10507" max="10507" width="12.88671875" style="610" bestFit="1" customWidth="1"/>
    <col min="10508" max="10751" width="8.88671875" style="610"/>
    <col min="10752" max="10752" width="3.6640625" style="610" bestFit="1" customWidth="1"/>
    <col min="10753" max="10753" width="8.33203125" style="610" customWidth="1"/>
    <col min="10754" max="10754" width="46.109375" style="610" customWidth="1"/>
    <col min="10755" max="10755" width="11" style="610" customWidth="1"/>
    <col min="10756" max="10756" width="12.5546875" style="610" customWidth="1"/>
    <col min="10757" max="10757" width="10.88671875" style="610" customWidth="1"/>
    <col min="10758" max="10758" width="16.109375" style="610" customWidth="1"/>
    <col min="10759" max="10759" width="0" style="610" hidden="1" customWidth="1"/>
    <col min="10760" max="10760" width="15.44140625" style="610" customWidth="1"/>
    <col min="10761" max="10761" width="12.88671875" style="610" bestFit="1" customWidth="1"/>
    <col min="10762" max="10762" width="8.88671875" style="610"/>
    <col min="10763" max="10763" width="12.88671875" style="610" bestFit="1" customWidth="1"/>
    <col min="10764" max="11007" width="8.88671875" style="610"/>
    <col min="11008" max="11008" width="3.6640625" style="610" bestFit="1" customWidth="1"/>
    <col min="11009" max="11009" width="8.33203125" style="610" customWidth="1"/>
    <col min="11010" max="11010" width="46.109375" style="610" customWidth="1"/>
    <col min="11011" max="11011" width="11" style="610" customWidth="1"/>
    <col min="11012" max="11012" width="12.5546875" style="610" customWidth="1"/>
    <col min="11013" max="11013" width="10.88671875" style="610" customWidth="1"/>
    <col min="11014" max="11014" width="16.109375" style="610" customWidth="1"/>
    <col min="11015" max="11015" width="0" style="610" hidden="1" customWidth="1"/>
    <col min="11016" max="11016" width="15.44140625" style="610" customWidth="1"/>
    <col min="11017" max="11017" width="12.88671875" style="610" bestFit="1" customWidth="1"/>
    <col min="11018" max="11018" width="8.88671875" style="610"/>
    <col min="11019" max="11019" width="12.88671875" style="610" bestFit="1" customWidth="1"/>
    <col min="11020" max="11263" width="8.88671875" style="610"/>
    <col min="11264" max="11264" width="3.6640625" style="610" bestFit="1" customWidth="1"/>
    <col min="11265" max="11265" width="8.33203125" style="610" customWidth="1"/>
    <col min="11266" max="11266" width="46.109375" style="610" customWidth="1"/>
    <col min="11267" max="11267" width="11" style="610" customWidth="1"/>
    <col min="11268" max="11268" width="12.5546875" style="610" customWidth="1"/>
    <col min="11269" max="11269" width="10.88671875" style="610" customWidth="1"/>
    <col min="11270" max="11270" width="16.109375" style="610" customWidth="1"/>
    <col min="11271" max="11271" width="0" style="610" hidden="1" customWidth="1"/>
    <col min="11272" max="11272" width="15.44140625" style="610" customWidth="1"/>
    <col min="11273" max="11273" width="12.88671875" style="610" bestFit="1" customWidth="1"/>
    <col min="11274" max="11274" width="8.88671875" style="610"/>
    <col min="11275" max="11275" width="12.88671875" style="610" bestFit="1" customWidth="1"/>
    <col min="11276" max="11519" width="8.88671875" style="610"/>
    <col min="11520" max="11520" width="3.6640625" style="610" bestFit="1" customWidth="1"/>
    <col min="11521" max="11521" width="8.33203125" style="610" customWidth="1"/>
    <col min="11522" max="11522" width="46.109375" style="610" customWidth="1"/>
    <col min="11523" max="11523" width="11" style="610" customWidth="1"/>
    <col min="11524" max="11524" width="12.5546875" style="610" customWidth="1"/>
    <col min="11525" max="11525" width="10.88671875" style="610" customWidth="1"/>
    <col min="11526" max="11526" width="16.109375" style="610" customWidth="1"/>
    <col min="11527" max="11527" width="0" style="610" hidden="1" customWidth="1"/>
    <col min="11528" max="11528" width="15.44140625" style="610" customWidth="1"/>
    <col min="11529" max="11529" width="12.88671875" style="610" bestFit="1" customWidth="1"/>
    <col min="11530" max="11530" width="8.88671875" style="610"/>
    <col min="11531" max="11531" width="12.88671875" style="610" bestFit="1" customWidth="1"/>
    <col min="11532" max="11775" width="8.88671875" style="610"/>
    <col min="11776" max="11776" width="3.6640625" style="610" bestFit="1" customWidth="1"/>
    <col min="11777" max="11777" width="8.33203125" style="610" customWidth="1"/>
    <col min="11778" max="11778" width="46.109375" style="610" customWidth="1"/>
    <col min="11779" max="11779" width="11" style="610" customWidth="1"/>
    <col min="11780" max="11780" width="12.5546875" style="610" customWidth="1"/>
    <col min="11781" max="11781" width="10.88671875" style="610" customWidth="1"/>
    <col min="11782" max="11782" width="16.109375" style="610" customWidth="1"/>
    <col min="11783" max="11783" width="0" style="610" hidden="1" customWidth="1"/>
    <col min="11784" max="11784" width="15.44140625" style="610" customWidth="1"/>
    <col min="11785" max="11785" width="12.88671875" style="610" bestFit="1" customWidth="1"/>
    <col min="11786" max="11786" width="8.88671875" style="610"/>
    <col min="11787" max="11787" width="12.88671875" style="610" bestFit="1" customWidth="1"/>
    <col min="11788" max="12031" width="8.88671875" style="610"/>
    <col min="12032" max="12032" width="3.6640625" style="610" bestFit="1" customWidth="1"/>
    <col min="12033" max="12033" width="8.33203125" style="610" customWidth="1"/>
    <col min="12034" max="12034" width="46.109375" style="610" customWidth="1"/>
    <col min="12035" max="12035" width="11" style="610" customWidth="1"/>
    <col min="12036" max="12036" width="12.5546875" style="610" customWidth="1"/>
    <col min="12037" max="12037" width="10.88671875" style="610" customWidth="1"/>
    <col min="12038" max="12038" width="16.109375" style="610" customWidth="1"/>
    <col min="12039" max="12039" width="0" style="610" hidden="1" customWidth="1"/>
    <col min="12040" max="12040" width="15.44140625" style="610" customWidth="1"/>
    <col min="12041" max="12041" width="12.88671875" style="610" bestFit="1" customWidth="1"/>
    <col min="12042" max="12042" width="8.88671875" style="610"/>
    <col min="12043" max="12043" width="12.88671875" style="610" bestFit="1" customWidth="1"/>
    <col min="12044" max="12287" width="8.88671875" style="610"/>
    <col min="12288" max="12288" width="3.6640625" style="610" bestFit="1" customWidth="1"/>
    <col min="12289" max="12289" width="8.33203125" style="610" customWidth="1"/>
    <col min="12290" max="12290" width="46.109375" style="610" customWidth="1"/>
    <col min="12291" max="12291" width="11" style="610" customWidth="1"/>
    <col min="12292" max="12292" width="12.5546875" style="610" customWidth="1"/>
    <col min="12293" max="12293" width="10.88671875" style="610" customWidth="1"/>
    <col min="12294" max="12294" width="16.109375" style="610" customWidth="1"/>
    <col min="12295" max="12295" width="0" style="610" hidden="1" customWidth="1"/>
    <col min="12296" max="12296" width="15.44140625" style="610" customWidth="1"/>
    <col min="12297" max="12297" width="12.88671875" style="610" bestFit="1" customWidth="1"/>
    <col min="12298" max="12298" width="8.88671875" style="610"/>
    <col min="12299" max="12299" width="12.88671875" style="610" bestFit="1" customWidth="1"/>
    <col min="12300" max="12543" width="8.88671875" style="610"/>
    <col min="12544" max="12544" width="3.6640625" style="610" bestFit="1" customWidth="1"/>
    <col min="12545" max="12545" width="8.33203125" style="610" customWidth="1"/>
    <col min="12546" max="12546" width="46.109375" style="610" customWidth="1"/>
    <col min="12547" max="12547" width="11" style="610" customWidth="1"/>
    <col min="12548" max="12548" width="12.5546875" style="610" customWidth="1"/>
    <col min="12549" max="12549" width="10.88671875" style="610" customWidth="1"/>
    <col min="12550" max="12550" width="16.109375" style="610" customWidth="1"/>
    <col min="12551" max="12551" width="0" style="610" hidden="1" customWidth="1"/>
    <col min="12552" max="12552" width="15.44140625" style="610" customWidth="1"/>
    <col min="12553" max="12553" width="12.88671875" style="610" bestFit="1" customWidth="1"/>
    <col min="12554" max="12554" width="8.88671875" style="610"/>
    <col min="12555" max="12555" width="12.88671875" style="610" bestFit="1" customWidth="1"/>
    <col min="12556" max="12799" width="8.88671875" style="610"/>
    <col min="12800" max="12800" width="3.6640625" style="610" bestFit="1" customWidth="1"/>
    <col min="12801" max="12801" width="8.33203125" style="610" customWidth="1"/>
    <col min="12802" max="12802" width="46.109375" style="610" customWidth="1"/>
    <col min="12803" max="12803" width="11" style="610" customWidth="1"/>
    <col min="12804" max="12804" width="12.5546875" style="610" customWidth="1"/>
    <col min="12805" max="12805" width="10.88671875" style="610" customWidth="1"/>
    <col min="12806" max="12806" width="16.109375" style="610" customWidth="1"/>
    <col min="12807" max="12807" width="0" style="610" hidden="1" customWidth="1"/>
    <col min="12808" max="12808" width="15.44140625" style="610" customWidth="1"/>
    <col min="12809" max="12809" width="12.88671875" style="610" bestFit="1" customWidth="1"/>
    <col min="12810" max="12810" width="8.88671875" style="610"/>
    <col min="12811" max="12811" width="12.88671875" style="610" bestFit="1" customWidth="1"/>
    <col min="12812" max="13055" width="8.88671875" style="610"/>
    <col min="13056" max="13056" width="3.6640625" style="610" bestFit="1" customWidth="1"/>
    <col min="13057" max="13057" width="8.33203125" style="610" customWidth="1"/>
    <col min="13058" max="13058" width="46.109375" style="610" customWidth="1"/>
    <col min="13059" max="13059" width="11" style="610" customWidth="1"/>
    <col min="13060" max="13060" width="12.5546875" style="610" customWidth="1"/>
    <col min="13061" max="13061" width="10.88671875" style="610" customWidth="1"/>
    <col min="13062" max="13062" width="16.109375" style="610" customWidth="1"/>
    <col min="13063" max="13063" width="0" style="610" hidden="1" customWidth="1"/>
    <col min="13064" max="13064" width="15.44140625" style="610" customWidth="1"/>
    <col min="13065" max="13065" width="12.88671875" style="610" bestFit="1" customWidth="1"/>
    <col min="13066" max="13066" width="8.88671875" style="610"/>
    <col min="13067" max="13067" width="12.88671875" style="610" bestFit="1" customWidth="1"/>
    <col min="13068" max="13311" width="8.88671875" style="610"/>
    <col min="13312" max="13312" width="3.6640625" style="610" bestFit="1" customWidth="1"/>
    <col min="13313" max="13313" width="8.33203125" style="610" customWidth="1"/>
    <col min="13314" max="13314" width="46.109375" style="610" customWidth="1"/>
    <col min="13315" max="13315" width="11" style="610" customWidth="1"/>
    <col min="13316" max="13316" width="12.5546875" style="610" customWidth="1"/>
    <col min="13317" max="13317" width="10.88671875" style="610" customWidth="1"/>
    <col min="13318" max="13318" width="16.109375" style="610" customWidth="1"/>
    <col min="13319" max="13319" width="0" style="610" hidden="1" customWidth="1"/>
    <col min="13320" max="13320" width="15.44140625" style="610" customWidth="1"/>
    <col min="13321" max="13321" width="12.88671875" style="610" bestFit="1" customWidth="1"/>
    <col min="13322" max="13322" width="8.88671875" style="610"/>
    <col min="13323" max="13323" width="12.88671875" style="610" bestFit="1" customWidth="1"/>
    <col min="13324" max="13567" width="8.88671875" style="610"/>
    <col min="13568" max="13568" width="3.6640625" style="610" bestFit="1" customWidth="1"/>
    <col min="13569" max="13569" width="8.33203125" style="610" customWidth="1"/>
    <col min="13570" max="13570" width="46.109375" style="610" customWidth="1"/>
    <col min="13571" max="13571" width="11" style="610" customWidth="1"/>
    <col min="13572" max="13572" width="12.5546875" style="610" customWidth="1"/>
    <col min="13573" max="13573" width="10.88671875" style="610" customWidth="1"/>
    <col min="13574" max="13574" width="16.109375" style="610" customWidth="1"/>
    <col min="13575" max="13575" width="0" style="610" hidden="1" customWidth="1"/>
    <col min="13576" max="13576" width="15.44140625" style="610" customWidth="1"/>
    <col min="13577" max="13577" width="12.88671875" style="610" bestFit="1" customWidth="1"/>
    <col min="13578" max="13578" width="8.88671875" style="610"/>
    <col min="13579" max="13579" width="12.88671875" style="610" bestFit="1" customWidth="1"/>
    <col min="13580" max="13823" width="8.88671875" style="610"/>
    <col min="13824" max="13824" width="3.6640625" style="610" bestFit="1" customWidth="1"/>
    <col min="13825" max="13825" width="8.33203125" style="610" customWidth="1"/>
    <col min="13826" max="13826" width="46.109375" style="610" customWidth="1"/>
    <col min="13827" max="13827" width="11" style="610" customWidth="1"/>
    <col min="13828" max="13828" width="12.5546875" style="610" customWidth="1"/>
    <col min="13829" max="13829" width="10.88671875" style="610" customWidth="1"/>
    <col min="13830" max="13830" width="16.109375" style="610" customWidth="1"/>
    <col min="13831" max="13831" width="0" style="610" hidden="1" customWidth="1"/>
    <col min="13832" max="13832" width="15.44140625" style="610" customWidth="1"/>
    <col min="13833" max="13833" width="12.88671875" style="610" bestFit="1" customWidth="1"/>
    <col min="13834" max="13834" width="8.88671875" style="610"/>
    <col min="13835" max="13835" width="12.88671875" style="610" bestFit="1" customWidth="1"/>
    <col min="13836" max="14079" width="8.88671875" style="610"/>
    <col min="14080" max="14080" width="3.6640625" style="610" bestFit="1" customWidth="1"/>
    <col min="14081" max="14081" width="8.33203125" style="610" customWidth="1"/>
    <col min="14082" max="14082" width="46.109375" style="610" customWidth="1"/>
    <col min="14083" max="14083" width="11" style="610" customWidth="1"/>
    <col min="14084" max="14084" width="12.5546875" style="610" customWidth="1"/>
    <col min="14085" max="14085" width="10.88671875" style="610" customWidth="1"/>
    <col min="14086" max="14086" width="16.109375" style="610" customWidth="1"/>
    <col min="14087" max="14087" width="0" style="610" hidden="1" customWidth="1"/>
    <col min="14088" max="14088" width="15.44140625" style="610" customWidth="1"/>
    <col min="14089" max="14089" width="12.88671875" style="610" bestFit="1" customWidth="1"/>
    <col min="14090" max="14090" width="8.88671875" style="610"/>
    <col min="14091" max="14091" width="12.88671875" style="610" bestFit="1" customWidth="1"/>
    <col min="14092" max="14335" width="8.88671875" style="610"/>
    <col min="14336" max="14336" width="3.6640625" style="610" bestFit="1" customWidth="1"/>
    <col min="14337" max="14337" width="8.33203125" style="610" customWidth="1"/>
    <col min="14338" max="14338" width="46.109375" style="610" customWidth="1"/>
    <col min="14339" max="14339" width="11" style="610" customWidth="1"/>
    <col min="14340" max="14340" width="12.5546875" style="610" customWidth="1"/>
    <col min="14341" max="14341" width="10.88671875" style="610" customWidth="1"/>
    <col min="14342" max="14342" width="16.109375" style="610" customWidth="1"/>
    <col min="14343" max="14343" width="0" style="610" hidden="1" customWidth="1"/>
    <col min="14344" max="14344" width="15.44140625" style="610" customWidth="1"/>
    <col min="14345" max="14345" width="12.88671875" style="610" bestFit="1" customWidth="1"/>
    <col min="14346" max="14346" width="8.88671875" style="610"/>
    <col min="14347" max="14347" width="12.88671875" style="610" bestFit="1" customWidth="1"/>
    <col min="14348" max="14591" width="8.88671875" style="610"/>
    <col min="14592" max="14592" width="3.6640625" style="610" bestFit="1" customWidth="1"/>
    <col min="14593" max="14593" width="8.33203125" style="610" customWidth="1"/>
    <col min="14594" max="14594" width="46.109375" style="610" customWidth="1"/>
    <col min="14595" max="14595" width="11" style="610" customWidth="1"/>
    <col min="14596" max="14596" width="12.5546875" style="610" customWidth="1"/>
    <col min="14597" max="14597" width="10.88671875" style="610" customWidth="1"/>
    <col min="14598" max="14598" width="16.109375" style="610" customWidth="1"/>
    <col min="14599" max="14599" width="0" style="610" hidden="1" customWidth="1"/>
    <col min="14600" max="14600" width="15.44140625" style="610" customWidth="1"/>
    <col min="14601" max="14601" width="12.88671875" style="610" bestFit="1" customWidth="1"/>
    <col min="14602" max="14602" width="8.88671875" style="610"/>
    <col min="14603" max="14603" width="12.88671875" style="610" bestFit="1" customWidth="1"/>
    <col min="14604" max="14847" width="8.88671875" style="610"/>
    <col min="14848" max="14848" width="3.6640625" style="610" bestFit="1" customWidth="1"/>
    <col min="14849" max="14849" width="8.33203125" style="610" customWidth="1"/>
    <col min="14850" max="14850" width="46.109375" style="610" customWidth="1"/>
    <col min="14851" max="14851" width="11" style="610" customWidth="1"/>
    <col min="14852" max="14852" width="12.5546875" style="610" customWidth="1"/>
    <col min="14853" max="14853" width="10.88671875" style="610" customWidth="1"/>
    <col min="14854" max="14854" width="16.109375" style="610" customWidth="1"/>
    <col min="14855" max="14855" width="0" style="610" hidden="1" customWidth="1"/>
    <col min="14856" max="14856" width="15.44140625" style="610" customWidth="1"/>
    <col min="14857" max="14857" width="12.88671875" style="610" bestFit="1" customWidth="1"/>
    <col min="14858" max="14858" width="8.88671875" style="610"/>
    <col min="14859" max="14859" width="12.88671875" style="610" bestFit="1" customWidth="1"/>
    <col min="14860" max="15103" width="8.88671875" style="610"/>
    <col min="15104" max="15104" width="3.6640625" style="610" bestFit="1" customWidth="1"/>
    <col min="15105" max="15105" width="8.33203125" style="610" customWidth="1"/>
    <col min="15106" max="15106" width="46.109375" style="610" customWidth="1"/>
    <col min="15107" max="15107" width="11" style="610" customWidth="1"/>
    <col min="15108" max="15108" width="12.5546875" style="610" customWidth="1"/>
    <col min="15109" max="15109" width="10.88671875" style="610" customWidth="1"/>
    <col min="15110" max="15110" width="16.109375" style="610" customWidth="1"/>
    <col min="15111" max="15111" width="0" style="610" hidden="1" customWidth="1"/>
    <col min="15112" max="15112" width="15.44140625" style="610" customWidth="1"/>
    <col min="15113" max="15113" width="12.88671875" style="610" bestFit="1" customWidth="1"/>
    <col min="15114" max="15114" width="8.88671875" style="610"/>
    <col min="15115" max="15115" width="12.88671875" style="610" bestFit="1" customWidth="1"/>
    <col min="15116" max="15359" width="8.88671875" style="610"/>
    <col min="15360" max="15360" width="3.6640625" style="610" bestFit="1" customWidth="1"/>
    <col min="15361" max="15361" width="8.33203125" style="610" customWidth="1"/>
    <col min="15362" max="15362" width="46.109375" style="610" customWidth="1"/>
    <col min="15363" max="15363" width="11" style="610" customWidth="1"/>
    <col min="15364" max="15364" width="12.5546875" style="610" customWidth="1"/>
    <col min="15365" max="15365" width="10.88671875" style="610" customWidth="1"/>
    <col min="15366" max="15366" width="16.109375" style="610" customWidth="1"/>
    <col min="15367" max="15367" width="0" style="610" hidden="1" customWidth="1"/>
    <col min="15368" max="15368" width="15.44140625" style="610" customWidth="1"/>
    <col min="15369" max="15369" width="12.88671875" style="610" bestFit="1" customWidth="1"/>
    <col min="15370" max="15370" width="8.88671875" style="610"/>
    <col min="15371" max="15371" width="12.88671875" style="610" bestFit="1" customWidth="1"/>
    <col min="15372" max="15615" width="8.88671875" style="610"/>
    <col min="15616" max="15616" width="3.6640625" style="610" bestFit="1" customWidth="1"/>
    <col min="15617" max="15617" width="8.33203125" style="610" customWidth="1"/>
    <col min="15618" max="15618" width="46.109375" style="610" customWidth="1"/>
    <col min="15619" max="15619" width="11" style="610" customWidth="1"/>
    <col min="15620" max="15620" width="12.5546875" style="610" customWidth="1"/>
    <col min="15621" max="15621" width="10.88671875" style="610" customWidth="1"/>
    <col min="15622" max="15622" width="16.109375" style="610" customWidth="1"/>
    <col min="15623" max="15623" width="0" style="610" hidden="1" customWidth="1"/>
    <col min="15624" max="15624" width="15.44140625" style="610" customWidth="1"/>
    <col min="15625" max="15625" width="12.88671875" style="610" bestFit="1" customWidth="1"/>
    <col min="15626" max="15626" width="8.88671875" style="610"/>
    <col min="15627" max="15627" width="12.88671875" style="610" bestFit="1" customWidth="1"/>
    <col min="15628" max="15871" width="8.88671875" style="610"/>
    <col min="15872" max="15872" width="3.6640625" style="610" bestFit="1" customWidth="1"/>
    <col min="15873" max="15873" width="8.33203125" style="610" customWidth="1"/>
    <col min="15874" max="15874" width="46.109375" style="610" customWidth="1"/>
    <col min="15875" max="15875" width="11" style="610" customWidth="1"/>
    <col min="15876" max="15876" width="12.5546875" style="610" customWidth="1"/>
    <col min="15877" max="15877" width="10.88671875" style="610" customWidth="1"/>
    <col min="15878" max="15878" width="16.109375" style="610" customWidth="1"/>
    <col min="15879" max="15879" width="0" style="610" hidden="1" customWidth="1"/>
    <col min="15880" max="15880" width="15.44140625" style="610" customWidth="1"/>
    <col min="15881" max="15881" width="12.88671875" style="610" bestFit="1" customWidth="1"/>
    <col min="15882" max="15882" width="8.88671875" style="610"/>
    <col min="15883" max="15883" width="12.88671875" style="610" bestFit="1" customWidth="1"/>
    <col min="15884" max="16127" width="8.88671875" style="610"/>
    <col min="16128" max="16128" width="3.6640625" style="610" bestFit="1" customWidth="1"/>
    <col min="16129" max="16129" width="8.33203125" style="610" customWidth="1"/>
    <col min="16130" max="16130" width="46.109375" style="610" customWidth="1"/>
    <col min="16131" max="16131" width="11" style="610" customWidth="1"/>
    <col min="16132" max="16132" width="12.5546875" style="610" customWidth="1"/>
    <col min="16133" max="16133" width="10.88671875" style="610" customWidth="1"/>
    <col min="16134" max="16134" width="16.109375" style="610" customWidth="1"/>
    <col min="16135" max="16135" width="0" style="610" hidden="1" customWidth="1"/>
    <col min="16136" max="16136" width="15.44140625" style="610" customWidth="1"/>
    <col min="16137" max="16137" width="12.88671875" style="610" bestFit="1" customWidth="1"/>
    <col min="16138" max="16138" width="8.88671875" style="610"/>
    <col min="16139" max="16139" width="12.88671875" style="610" bestFit="1" customWidth="1"/>
    <col min="16140" max="16384" width="8.88671875" style="610"/>
  </cols>
  <sheetData>
    <row r="1" spans="1:20" s="107" customFormat="1" ht="65.25" customHeight="1" thickBot="1" x14ac:dyDescent="0.3">
      <c r="A1" s="581" t="s">
        <v>544</v>
      </c>
      <c r="B1" s="581"/>
      <c r="C1" s="582"/>
      <c r="D1" s="583" t="str">
        <f>'Bill No 4.2.1'!D1:G1</f>
        <v>BILL 4.2  - KEGALLE DISTRICT - LHS ARANAYAKA - HULANKAPOLLA ROAD - LOCATION 02</v>
      </c>
      <c r="E1" s="583"/>
      <c r="F1" s="583"/>
      <c r="G1" s="584"/>
    </row>
    <row r="2" spans="1:20" s="617" customFormat="1" ht="15" customHeight="1" x14ac:dyDescent="0.25">
      <c r="A2" s="585" t="s">
        <v>17</v>
      </c>
      <c r="B2" s="586" t="s">
        <v>18</v>
      </c>
      <c r="C2" s="113" t="s">
        <v>4</v>
      </c>
      <c r="D2" s="113" t="s">
        <v>19</v>
      </c>
      <c r="E2" s="615" t="s">
        <v>20</v>
      </c>
      <c r="F2" s="587" t="s">
        <v>21</v>
      </c>
      <c r="G2" s="616" t="s">
        <v>22</v>
      </c>
    </row>
    <row r="3" spans="1:20" s="617" customFormat="1" ht="15" customHeight="1" x14ac:dyDescent="0.25">
      <c r="A3" s="589"/>
      <c r="B3" s="113"/>
      <c r="C3" s="110"/>
      <c r="D3" s="110"/>
      <c r="E3" s="618"/>
      <c r="F3" s="111"/>
      <c r="G3" s="590"/>
      <c r="I3" s="107"/>
    </row>
    <row r="4" spans="1:20" s="617" customFormat="1" ht="24.75" customHeight="1" x14ac:dyDescent="0.25">
      <c r="A4" s="591" t="s">
        <v>545</v>
      </c>
      <c r="B4" s="592"/>
      <c r="C4" s="593" t="s">
        <v>157</v>
      </c>
      <c r="D4" s="592"/>
      <c r="E4" s="592"/>
      <c r="F4" s="619"/>
      <c r="G4" s="620"/>
      <c r="H4" s="621"/>
      <c r="I4" s="107"/>
    </row>
    <row r="5" spans="1:20" s="624" customFormat="1" ht="35.4" customHeight="1" x14ac:dyDescent="0.25">
      <c r="A5" s="622" t="s">
        <v>546</v>
      </c>
      <c r="B5" s="116" t="s">
        <v>333</v>
      </c>
      <c r="C5" s="176" t="s">
        <v>160</v>
      </c>
      <c r="D5" s="151" t="s">
        <v>479</v>
      </c>
      <c r="E5" s="463">
        <v>1680</v>
      </c>
      <c r="F5" s="373">
        <f>'Bill No 4.1.2 '!F5</f>
        <v>0</v>
      </c>
      <c r="G5" s="623">
        <f>F5*E5</f>
        <v>0</v>
      </c>
      <c r="I5" s="624">
        <f>SUM([5]QTY!F37:F43)*70%</f>
        <v>928.88130999999998</v>
      </c>
      <c r="J5" s="624">
        <f>(30*44+15*24)</f>
        <v>1680</v>
      </c>
      <c r="K5" s="624" t="e">
        <f>E5+#REF!</f>
        <v>#REF!</v>
      </c>
    </row>
    <row r="6" spans="1:20" s="625" customFormat="1" ht="31.95" customHeight="1" x14ac:dyDescent="0.25">
      <c r="A6" s="622" t="s">
        <v>547</v>
      </c>
      <c r="B6" s="151" t="s">
        <v>162</v>
      </c>
      <c r="C6" s="176" t="s">
        <v>163</v>
      </c>
      <c r="D6" s="151" t="s">
        <v>150</v>
      </c>
      <c r="E6" s="151">
        <v>10</v>
      </c>
      <c r="F6" s="373">
        <f>'Bill No 4.1.2 '!F6</f>
        <v>0</v>
      </c>
      <c r="G6" s="623">
        <f t="shared" ref="G6:G8" si="0">F6*E6</f>
        <v>0</v>
      </c>
    </row>
    <row r="7" spans="1:20" s="625" customFormat="1" ht="29.4" customHeight="1" x14ac:dyDescent="0.25">
      <c r="A7" s="622" t="s">
        <v>548</v>
      </c>
      <c r="B7" s="151" t="s">
        <v>165</v>
      </c>
      <c r="C7" s="176" t="s">
        <v>336</v>
      </c>
      <c r="D7" s="503" t="s">
        <v>150</v>
      </c>
      <c r="E7" s="466">
        <v>10</v>
      </c>
      <c r="F7" s="263">
        <f>'Bill No 4.1.2 '!F7</f>
        <v>0</v>
      </c>
      <c r="G7" s="623">
        <f t="shared" si="0"/>
        <v>0</v>
      </c>
    </row>
    <row r="8" spans="1:20" s="625" customFormat="1" ht="24.9" customHeight="1" x14ac:dyDescent="0.25">
      <c r="A8" s="622" t="s">
        <v>549</v>
      </c>
      <c r="B8" s="151" t="s">
        <v>168</v>
      </c>
      <c r="C8" s="344" t="s">
        <v>169</v>
      </c>
      <c r="D8" s="151" t="s">
        <v>150</v>
      </c>
      <c r="E8" s="151">
        <f>E5-E10</f>
        <v>1660</v>
      </c>
      <c r="F8" s="263">
        <f>'Bill No 4.1.2 '!F8</f>
        <v>0</v>
      </c>
      <c r="G8" s="623">
        <f t="shared" si="0"/>
        <v>0</v>
      </c>
    </row>
    <row r="9" spans="1:20" s="501" customFormat="1" ht="25.2" customHeight="1" x14ac:dyDescent="0.25">
      <c r="A9" s="668" t="s">
        <v>550</v>
      </c>
      <c r="B9" s="151"/>
      <c r="C9" s="499" t="s">
        <v>551</v>
      </c>
      <c r="D9" s="151"/>
      <c r="E9" s="463"/>
      <c r="F9" s="263"/>
      <c r="G9" s="623"/>
      <c r="I9" s="669"/>
      <c r="J9" s="670"/>
      <c r="K9" s="671"/>
      <c r="L9" s="671"/>
      <c r="M9" s="671"/>
      <c r="N9" s="672"/>
      <c r="O9" s="670"/>
      <c r="P9" s="670"/>
      <c r="Q9" s="670"/>
      <c r="R9" s="670"/>
      <c r="S9" s="670"/>
      <c r="T9" s="670"/>
    </row>
    <row r="10" spans="1:20" s="509" customFormat="1" ht="29.25" customHeight="1" x14ac:dyDescent="0.25">
      <c r="A10" s="622" t="s">
        <v>552</v>
      </c>
      <c r="B10" s="503" t="s">
        <v>553</v>
      </c>
      <c r="C10" s="673" t="s">
        <v>554</v>
      </c>
      <c r="D10" s="503" t="s">
        <v>150</v>
      </c>
      <c r="E10" s="674">
        <v>20</v>
      </c>
      <c r="F10" s="263"/>
      <c r="G10" s="623"/>
      <c r="I10" s="631">
        <f>0.8*44</f>
        <v>35.200000000000003</v>
      </c>
      <c r="J10" s="632"/>
      <c r="K10" s="633"/>
      <c r="L10" s="633"/>
      <c r="M10" s="633"/>
      <c r="N10" s="634"/>
      <c r="O10" s="632"/>
      <c r="P10" s="632"/>
      <c r="Q10" s="632"/>
      <c r="R10" s="632"/>
      <c r="S10" s="632"/>
      <c r="T10" s="632"/>
    </row>
    <row r="11" spans="1:20" s="107" customFormat="1" ht="31.5" customHeight="1" x14ac:dyDescent="0.25">
      <c r="A11" s="626" t="s">
        <v>555</v>
      </c>
      <c r="B11" s="116"/>
      <c r="C11" s="627" t="s">
        <v>172</v>
      </c>
      <c r="D11" s="116"/>
      <c r="E11" s="146"/>
      <c r="F11" s="118"/>
      <c r="G11" s="628"/>
    </row>
    <row r="12" spans="1:20" s="624" customFormat="1" ht="32.4" customHeight="1" x14ac:dyDescent="0.25">
      <c r="A12" s="622" t="s">
        <v>556</v>
      </c>
      <c r="B12" s="151" t="s">
        <v>174</v>
      </c>
      <c r="C12" s="344" t="s">
        <v>557</v>
      </c>
      <c r="D12" s="151" t="s">
        <v>150</v>
      </c>
      <c r="E12" s="463">
        <v>150</v>
      </c>
      <c r="F12" s="263">
        <f>'Bill No 4.1.2 '!F10</f>
        <v>0</v>
      </c>
      <c r="G12" s="623">
        <f t="shared" ref="G12:G17" si="1">F12*E12</f>
        <v>0</v>
      </c>
      <c r="I12" s="629">
        <f>+[5]Ath!N105+[5]Ath!N106+[5]Ath!N108+[5]Ath!N111</f>
        <v>118.798625</v>
      </c>
      <c r="K12" s="624">
        <f>((0.6*0.65*17)+(0.75*0.8*60)+(0.75*0.8*91)+(0.45*0.6*45)+(0.75*0.8*5))*1.1</f>
        <v>123.61800000000004</v>
      </c>
      <c r="L12" s="624">
        <f>25*1*1*1.1</f>
        <v>27.500000000000004</v>
      </c>
      <c r="M12" s="675">
        <f>K12+L12</f>
        <v>151.11800000000005</v>
      </c>
    </row>
    <row r="13" spans="1:20" s="624" customFormat="1" ht="19.2" customHeight="1" x14ac:dyDescent="0.25">
      <c r="A13" s="622" t="s">
        <v>558</v>
      </c>
      <c r="B13" s="151" t="s">
        <v>174</v>
      </c>
      <c r="C13" s="344" t="s">
        <v>487</v>
      </c>
      <c r="D13" s="151" t="s">
        <v>150</v>
      </c>
      <c r="E13" s="463">
        <v>1370</v>
      </c>
      <c r="F13" s="263">
        <f>'Bill No 4.1.2 '!F11</f>
        <v>0</v>
      </c>
      <c r="G13" s="623">
        <f t="shared" si="1"/>
        <v>0</v>
      </c>
      <c r="I13" s="630">
        <f>[5]Ath!J9+[5]Ath!J14</f>
        <v>836.73562500000003</v>
      </c>
      <c r="J13" s="624">
        <f>E12+E13-E16</f>
        <v>1010</v>
      </c>
      <c r="K13" s="675">
        <f>20*47*1.1+17*18*1.1</f>
        <v>1370.6</v>
      </c>
    </row>
    <row r="14" spans="1:20" s="509" customFormat="1" ht="25.8" customHeight="1" x14ac:dyDescent="0.25">
      <c r="A14" s="622" t="s">
        <v>559</v>
      </c>
      <c r="B14" s="503" t="s">
        <v>182</v>
      </c>
      <c r="C14" s="176" t="s">
        <v>163</v>
      </c>
      <c r="D14" s="503" t="s">
        <v>150</v>
      </c>
      <c r="E14" s="463">
        <v>10</v>
      </c>
      <c r="F14" s="263">
        <f>'Bill No 4.1.2 '!F12</f>
        <v>0</v>
      </c>
      <c r="G14" s="623">
        <f t="shared" si="1"/>
        <v>0</v>
      </c>
      <c r="I14" s="631"/>
      <c r="J14" s="632"/>
      <c r="K14" s="633"/>
      <c r="L14" s="633"/>
      <c r="M14" s="633"/>
      <c r="N14" s="634"/>
      <c r="O14" s="632"/>
      <c r="P14" s="632"/>
      <c r="Q14" s="632"/>
      <c r="R14" s="632"/>
      <c r="S14" s="632"/>
      <c r="T14" s="632"/>
    </row>
    <row r="15" spans="1:20" s="509" customFormat="1" ht="35.25" customHeight="1" x14ac:dyDescent="0.25">
      <c r="A15" s="622" t="s">
        <v>560</v>
      </c>
      <c r="B15" s="503" t="s">
        <v>185</v>
      </c>
      <c r="C15" s="176" t="s">
        <v>336</v>
      </c>
      <c r="D15" s="503" t="s">
        <v>150</v>
      </c>
      <c r="E15" s="463">
        <v>10</v>
      </c>
      <c r="F15" s="263">
        <f>F7</f>
        <v>0</v>
      </c>
      <c r="G15" s="623">
        <f t="shared" si="1"/>
        <v>0</v>
      </c>
      <c r="I15" s="631"/>
      <c r="J15" s="632"/>
      <c r="K15" s="633"/>
      <c r="L15" s="633"/>
      <c r="M15" s="633"/>
      <c r="N15" s="634"/>
      <c r="O15" s="632"/>
      <c r="P15" s="632"/>
      <c r="Q15" s="632"/>
      <c r="R15" s="632"/>
      <c r="S15" s="632"/>
      <c r="T15" s="632"/>
    </row>
    <row r="16" spans="1:20" s="509" customFormat="1" ht="23.4" customHeight="1" x14ac:dyDescent="0.25">
      <c r="A16" s="622" t="s">
        <v>561</v>
      </c>
      <c r="B16" s="503" t="s">
        <v>179</v>
      </c>
      <c r="C16" s="635" t="s">
        <v>491</v>
      </c>
      <c r="D16" s="503" t="s">
        <v>150</v>
      </c>
      <c r="E16" s="463">
        <v>510</v>
      </c>
      <c r="F16" s="263">
        <f>'Bill No 4.1.2 '!F14</f>
        <v>0</v>
      </c>
      <c r="G16" s="623">
        <f t="shared" si="1"/>
        <v>0</v>
      </c>
      <c r="I16" s="631">
        <f>([5]Ath!J9+[5]Ath!J14)*60%</f>
        <v>502.04137500000002</v>
      </c>
      <c r="J16" s="676">
        <f>6.7*47*1.1+5.2*17*1.1</f>
        <v>443.63000000000005</v>
      </c>
      <c r="K16" s="633"/>
      <c r="L16" s="633">
        <f>+I13-I16</f>
        <v>334.69425000000001</v>
      </c>
      <c r="M16" s="633"/>
      <c r="N16" s="634"/>
      <c r="O16" s="632"/>
      <c r="P16" s="632"/>
      <c r="Q16" s="632"/>
      <c r="R16" s="632"/>
      <c r="S16" s="632"/>
      <c r="T16" s="632"/>
    </row>
    <row r="17" spans="1:20" s="509" customFormat="1" ht="25.2" customHeight="1" x14ac:dyDescent="0.25">
      <c r="A17" s="622" t="s">
        <v>562</v>
      </c>
      <c r="B17" s="503" t="s">
        <v>188</v>
      </c>
      <c r="C17" s="635" t="s">
        <v>493</v>
      </c>
      <c r="D17" s="503" t="s">
        <v>150</v>
      </c>
      <c r="E17" s="463">
        <v>860</v>
      </c>
      <c r="F17" s="263">
        <f>'Bill No 4.1.2 '!F15</f>
        <v>0</v>
      </c>
      <c r="G17" s="623">
        <f t="shared" si="1"/>
        <v>0</v>
      </c>
      <c r="I17" s="631">
        <f>([5]Ath!J9+[5]Ath!J14)*40%</f>
        <v>334.69425000000001</v>
      </c>
      <c r="J17" s="632">
        <f>E13-E16</f>
        <v>860</v>
      </c>
      <c r="K17" s="633"/>
      <c r="L17" s="633"/>
      <c r="M17" s="633"/>
      <c r="N17" s="634"/>
      <c r="O17" s="632"/>
      <c r="P17" s="632"/>
      <c r="Q17" s="632"/>
      <c r="R17" s="632"/>
      <c r="S17" s="632"/>
      <c r="T17" s="632"/>
    </row>
    <row r="18" spans="1:20" s="181" customFormat="1" ht="34.5" customHeight="1" thickBot="1" x14ac:dyDescent="0.3">
      <c r="A18" s="602"/>
      <c r="B18" s="603" t="s">
        <v>563</v>
      </c>
      <c r="C18" s="604"/>
      <c r="D18" s="604"/>
      <c r="E18" s="604"/>
      <c r="F18" s="605"/>
      <c r="G18" s="606">
        <f>ROUND(SUM(G4:G17),2)</f>
        <v>0</v>
      </c>
      <c r="H18" s="636"/>
    </row>
    <row r="19" spans="1:20" ht="13.2" x14ac:dyDescent="0.25">
      <c r="A19" s="608"/>
      <c r="B19" s="608"/>
      <c r="C19" s="120"/>
      <c r="D19" s="608"/>
      <c r="E19" s="637"/>
      <c r="F19" s="609"/>
      <c r="G19" s="609"/>
    </row>
    <row r="20" spans="1:20" ht="13.2" x14ac:dyDescent="0.25">
      <c r="A20" s="611"/>
      <c r="B20" s="608"/>
      <c r="C20" s="120"/>
      <c r="D20" s="608"/>
      <c r="E20" s="637"/>
      <c r="F20" s="609"/>
      <c r="G20" s="609"/>
    </row>
    <row r="21" spans="1:20" ht="13.2" x14ac:dyDescent="0.25">
      <c r="A21" s="608"/>
      <c r="B21" s="608"/>
      <c r="C21" s="120"/>
      <c r="D21" s="608"/>
      <c r="E21" s="637"/>
      <c r="F21" s="609"/>
      <c r="G21" s="609"/>
    </row>
    <row r="22" spans="1:20" x14ac:dyDescent="0.25">
      <c r="A22" s="183"/>
      <c r="B22" s="608"/>
      <c r="C22" s="120"/>
      <c r="D22" s="608"/>
      <c r="E22" s="637"/>
      <c r="F22" s="609"/>
      <c r="G22" s="609"/>
    </row>
    <row r="23" spans="1:20" x14ac:dyDescent="0.25">
      <c r="A23" s="612"/>
      <c r="B23" s="608"/>
      <c r="C23" s="120"/>
      <c r="D23" s="608"/>
      <c r="E23" s="637"/>
      <c r="F23" s="609"/>
      <c r="G23" s="609"/>
    </row>
    <row r="24" spans="1:20" x14ac:dyDescent="0.25">
      <c r="A24" s="183"/>
      <c r="B24" s="608"/>
      <c r="C24" s="120"/>
      <c r="D24" s="608"/>
      <c r="E24" s="637"/>
      <c r="F24" s="609"/>
      <c r="G24" s="609"/>
    </row>
    <row r="25" spans="1:20" x14ac:dyDescent="0.25">
      <c r="B25" s="608"/>
      <c r="C25" s="120"/>
      <c r="D25" s="608"/>
      <c r="E25" s="637"/>
      <c r="F25" s="609"/>
      <c r="G25" s="609"/>
    </row>
    <row r="26" spans="1:20" x14ac:dyDescent="0.25">
      <c r="B26" s="608"/>
      <c r="C26" s="120"/>
      <c r="D26" s="608"/>
      <c r="E26" s="637"/>
      <c r="F26" s="609"/>
      <c r="G26" s="609"/>
    </row>
    <row r="27" spans="1:20" x14ac:dyDescent="0.25">
      <c r="B27" s="608"/>
      <c r="C27" s="120"/>
      <c r="D27" s="608"/>
      <c r="E27" s="637"/>
      <c r="F27" s="609"/>
      <c r="G27" s="609"/>
    </row>
    <row r="28" spans="1:20" x14ac:dyDescent="0.25">
      <c r="B28" s="608"/>
      <c r="C28" s="120"/>
      <c r="D28" s="608"/>
      <c r="E28" s="637"/>
      <c r="F28" s="609"/>
      <c r="G28" s="609"/>
    </row>
    <row r="29" spans="1:20" x14ac:dyDescent="0.25">
      <c r="B29" s="608"/>
      <c r="C29" s="120"/>
      <c r="D29" s="608"/>
      <c r="E29" s="637"/>
      <c r="F29" s="609"/>
      <c r="G29" s="609"/>
    </row>
    <row r="30" spans="1:20" x14ac:dyDescent="0.25">
      <c r="B30" s="608"/>
      <c r="C30" s="120"/>
      <c r="D30" s="608"/>
      <c r="E30" s="637"/>
      <c r="F30" s="609"/>
      <c r="G30" s="609"/>
    </row>
    <row r="31" spans="1:20" x14ac:dyDescent="0.25">
      <c r="B31" s="608"/>
      <c r="C31" s="120"/>
      <c r="D31" s="608"/>
      <c r="E31" s="637"/>
      <c r="F31" s="609"/>
      <c r="G31" s="609"/>
    </row>
    <row r="32" spans="1:20" x14ac:dyDescent="0.25">
      <c r="B32" s="608"/>
      <c r="C32" s="120"/>
      <c r="D32" s="608"/>
      <c r="E32" s="637"/>
      <c r="F32" s="609"/>
      <c r="G32" s="609"/>
    </row>
    <row r="33" spans="2:7" x14ac:dyDescent="0.25">
      <c r="B33" s="608"/>
      <c r="C33" s="120"/>
      <c r="D33" s="608"/>
      <c r="E33" s="637"/>
      <c r="F33" s="609"/>
      <c r="G33" s="609"/>
    </row>
    <row r="34" spans="2:7" x14ac:dyDescent="0.25">
      <c r="B34" s="608"/>
      <c r="C34" s="120"/>
      <c r="D34" s="608"/>
      <c r="E34" s="637"/>
      <c r="F34" s="609"/>
      <c r="G34" s="609"/>
    </row>
    <row r="35" spans="2:7" x14ac:dyDescent="0.25">
      <c r="B35" s="608"/>
      <c r="C35" s="120"/>
      <c r="D35" s="608"/>
      <c r="E35" s="637"/>
      <c r="F35" s="609"/>
      <c r="G35" s="609"/>
    </row>
  </sheetData>
  <mergeCells count="9">
    <mergeCell ref="B18:F18"/>
    <mergeCell ref="D1:G1"/>
    <mergeCell ref="A2:A3"/>
    <mergeCell ref="B2:B3"/>
    <mergeCell ref="C2:C3"/>
    <mergeCell ref="D2:D3"/>
    <mergeCell ref="E2:E3"/>
    <mergeCell ref="F2:F3"/>
    <mergeCell ref="G2:G3"/>
  </mergeCells>
  <pageMargins left="0.75" right="0.5" top="0.75" bottom="0.5" header="0" footer="0"/>
  <pageSetup paperSize="9" scale="74" fitToHeight="0"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E9959-E235-4445-9C9A-7F279776F499}">
  <sheetPr>
    <tabColor rgb="FF92D050"/>
    <pageSetUpPr fitToPage="1"/>
  </sheetPr>
  <dimension ref="A1:U41"/>
  <sheetViews>
    <sheetView view="pageBreakPreview" zoomScaleSheetLayoutView="100" workbookViewId="0">
      <pane ySplit="3" topLeftCell="A34" activePane="bottomLeft" state="frozen"/>
      <selection activeCell="G37" sqref="G37"/>
      <selection pane="bottomLeft" activeCell="G37" sqref="G37"/>
    </sheetView>
  </sheetViews>
  <sheetFormatPr defaultColWidth="8.88671875" defaultRowHeight="13.8" x14ac:dyDescent="0.25"/>
  <cols>
    <col min="1" max="1" width="8.6640625" style="185" customWidth="1"/>
    <col min="2" max="2" width="10.6640625" style="613" customWidth="1"/>
    <col min="3" max="3" width="50.6640625" style="610" customWidth="1"/>
    <col min="4" max="4" width="7.6640625" style="613" customWidth="1"/>
    <col min="5" max="5" width="8.6640625" style="654" customWidth="1"/>
    <col min="6" max="6" width="10.6640625" style="614" customWidth="1"/>
    <col min="7" max="7" width="16.6640625" style="614" customWidth="1"/>
    <col min="8" max="8" width="12.109375" style="610" hidden="1" customWidth="1"/>
    <col min="9" max="9" width="12.88671875" style="655" bestFit="1" customWidth="1"/>
    <col min="10" max="10" width="11.88671875" style="656" customWidth="1"/>
    <col min="11" max="11" width="8.88671875" style="610"/>
    <col min="12" max="12" width="9.109375" style="610" bestFit="1" customWidth="1"/>
    <col min="13" max="255" width="8.88671875" style="610"/>
    <col min="256" max="256" width="3.6640625" style="610" bestFit="1" customWidth="1"/>
    <col min="257" max="257" width="8.33203125" style="610" customWidth="1"/>
    <col min="258" max="258" width="46.109375" style="610" customWidth="1"/>
    <col min="259" max="259" width="11" style="610" customWidth="1"/>
    <col min="260" max="260" width="12.5546875" style="610" customWidth="1"/>
    <col min="261" max="261" width="10.88671875" style="610" customWidth="1"/>
    <col min="262" max="262" width="16.109375" style="610" customWidth="1"/>
    <col min="263" max="263" width="0" style="610" hidden="1" customWidth="1"/>
    <col min="264" max="264" width="15.44140625" style="610" customWidth="1"/>
    <col min="265" max="265" width="12.88671875" style="610" bestFit="1" customWidth="1"/>
    <col min="266" max="266" width="8.88671875" style="610"/>
    <col min="267" max="267" width="12.88671875" style="610" bestFit="1" customWidth="1"/>
    <col min="268" max="511" width="8.88671875" style="610"/>
    <col min="512" max="512" width="3.6640625" style="610" bestFit="1" customWidth="1"/>
    <col min="513" max="513" width="8.33203125" style="610" customWidth="1"/>
    <col min="514" max="514" width="46.109375" style="610" customWidth="1"/>
    <col min="515" max="515" width="11" style="610" customWidth="1"/>
    <col min="516" max="516" width="12.5546875" style="610" customWidth="1"/>
    <col min="517" max="517" width="10.88671875" style="610" customWidth="1"/>
    <col min="518" max="518" width="16.109375" style="610" customWidth="1"/>
    <col min="519" max="519" width="0" style="610" hidden="1" customWidth="1"/>
    <col min="520" max="520" width="15.44140625" style="610" customWidth="1"/>
    <col min="521" max="521" width="12.88671875" style="610" bestFit="1" customWidth="1"/>
    <col min="522" max="522" width="8.88671875" style="610"/>
    <col min="523" max="523" width="12.88671875" style="610" bestFit="1" customWidth="1"/>
    <col min="524" max="767" width="8.88671875" style="610"/>
    <col min="768" max="768" width="3.6640625" style="610" bestFit="1" customWidth="1"/>
    <col min="769" max="769" width="8.33203125" style="610" customWidth="1"/>
    <col min="770" max="770" width="46.109375" style="610" customWidth="1"/>
    <col min="771" max="771" width="11" style="610" customWidth="1"/>
    <col min="772" max="772" width="12.5546875" style="610" customWidth="1"/>
    <col min="773" max="773" width="10.88671875" style="610" customWidth="1"/>
    <col min="774" max="774" width="16.109375" style="610" customWidth="1"/>
    <col min="775" max="775" width="0" style="610" hidden="1" customWidth="1"/>
    <col min="776" max="776" width="15.44140625" style="610" customWidth="1"/>
    <col min="777" max="777" width="12.88671875" style="610" bestFit="1" customWidth="1"/>
    <col min="778" max="778" width="8.88671875" style="610"/>
    <col min="779" max="779" width="12.88671875" style="610" bestFit="1" customWidth="1"/>
    <col min="780" max="1023" width="8.88671875" style="610"/>
    <col min="1024" max="1024" width="3.6640625" style="610" bestFit="1" customWidth="1"/>
    <col min="1025" max="1025" width="8.33203125" style="610" customWidth="1"/>
    <col min="1026" max="1026" width="46.109375" style="610" customWidth="1"/>
    <col min="1027" max="1027" width="11" style="610" customWidth="1"/>
    <col min="1028" max="1028" width="12.5546875" style="610" customWidth="1"/>
    <col min="1029" max="1029" width="10.88671875" style="610" customWidth="1"/>
    <col min="1030" max="1030" width="16.109375" style="610" customWidth="1"/>
    <col min="1031" max="1031" width="0" style="610" hidden="1" customWidth="1"/>
    <col min="1032" max="1032" width="15.44140625" style="610" customWidth="1"/>
    <col min="1033" max="1033" width="12.88671875" style="610" bestFit="1" customWidth="1"/>
    <col min="1034" max="1034" width="8.88671875" style="610"/>
    <col min="1035" max="1035" width="12.88671875" style="610" bestFit="1" customWidth="1"/>
    <col min="1036" max="1279" width="8.88671875" style="610"/>
    <col min="1280" max="1280" width="3.6640625" style="610" bestFit="1" customWidth="1"/>
    <col min="1281" max="1281" width="8.33203125" style="610" customWidth="1"/>
    <col min="1282" max="1282" width="46.109375" style="610" customWidth="1"/>
    <col min="1283" max="1283" width="11" style="610" customWidth="1"/>
    <col min="1284" max="1284" width="12.5546875" style="610" customWidth="1"/>
    <col min="1285" max="1285" width="10.88671875" style="610" customWidth="1"/>
    <col min="1286" max="1286" width="16.109375" style="610" customWidth="1"/>
    <col min="1287" max="1287" width="0" style="610" hidden="1" customWidth="1"/>
    <col min="1288" max="1288" width="15.44140625" style="610" customWidth="1"/>
    <col min="1289" max="1289" width="12.88671875" style="610" bestFit="1" customWidth="1"/>
    <col min="1290" max="1290" width="8.88671875" style="610"/>
    <col min="1291" max="1291" width="12.88671875" style="610" bestFit="1" customWidth="1"/>
    <col min="1292" max="1535" width="8.88671875" style="610"/>
    <col min="1536" max="1536" width="3.6640625" style="610" bestFit="1" customWidth="1"/>
    <col min="1537" max="1537" width="8.33203125" style="610" customWidth="1"/>
    <col min="1538" max="1538" width="46.109375" style="610" customWidth="1"/>
    <col min="1539" max="1539" width="11" style="610" customWidth="1"/>
    <col min="1540" max="1540" width="12.5546875" style="610" customWidth="1"/>
    <col min="1541" max="1541" width="10.88671875" style="610" customWidth="1"/>
    <col min="1542" max="1542" width="16.109375" style="610" customWidth="1"/>
    <col min="1543" max="1543" width="0" style="610" hidden="1" customWidth="1"/>
    <col min="1544" max="1544" width="15.44140625" style="610" customWidth="1"/>
    <col min="1545" max="1545" width="12.88671875" style="610" bestFit="1" customWidth="1"/>
    <col min="1546" max="1546" width="8.88671875" style="610"/>
    <col min="1547" max="1547" width="12.88671875" style="610" bestFit="1" customWidth="1"/>
    <col min="1548" max="1791" width="8.88671875" style="610"/>
    <col min="1792" max="1792" width="3.6640625" style="610" bestFit="1" customWidth="1"/>
    <col min="1793" max="1793" width="8.33203125" style="610" customWidth="1"/>
    <col min="1794" max="1794" width="46.109375" style="610" customWidth="1"/>
    <col min="1795" max="1795" width="11" style="610" customWidth="1"/>
    <col min="1796" max="1796" width="12.5546875" style="610" customWidth="1"/>
    <col min="1797" max="1797" width="10.88671875" style="610" customWidth="1"/>
    <col min="1798" max="1798" width="16.109375" style="610" customWidth="1"/>
    <col min="1799" max="1799" width="0" style="610" hidden="1" customWidth="1"/>
    <col min="1800" max="1800" width="15.44140625" style="610" customWidth="1"/>
    <col min="1801" max="1801" width="12.88671875" style="610" bestFit="1" customWidth="1"/>
    <col min="1802" max="1802" width="8.88671875" style="610"/>
    <col min="1803" max="1803" width="12.88671875" style="610" bestFit="1" customWidth="1"/>
    <col min="1804" max="2047" width="8.88671875" style="610"/>
    <col min="2048" max="2048" width="3.6640625" style="610" bestFit="1" customWidth="1"/>
    <col min="2049" max="2049" width="8.33203125" style="610" customWidth="1"/>
    <col min="2050" max="2050" width="46.109375" style="610" customWidth="1"/>
    <col min="2051" max="2051" width="11" style="610" customWidth="1"/>
    <col min="2052" max="2052" width="12.5546875" style="610" customWidth="1"/>
    <col min="2053" max="2053" width="10.88671875" style="610" customWidth="1"/>
    <col min="2054" max="2054" width="16.109375" style="610" customWidth="1"/>
    <col min="2055" max="2055" width="0" style="610" hidden="1" customWidth="1"/>
    <col min="2056" max="2056" width="15.44140625" style="610" customWidth="1"/>
    <col min="2057" max="2057" width="12.88671875" style="610" bestFit="1" customWidth="1"/>
    <col min="2058" max="2058" width="8.88671875" style="610"/>
    <col min="2059" max="2059" width="12.88671875" style="610" bestFit="1" customWidth="1"/>
    <col min="2060" max="2303" width="8.88671875" style="610"/>
    <col min="2304" max="2304" width="3.6640625" style="610" bestFit="1" customWidth="1"/>
    <col min="2305" max="2305" width="8.33203125" style="610" customWidth="1"/>
    <col min="2306" max="2306" width="46.109375" style="610" customWidth="1"/>
    <col min="2307" max="2307" width="11" style="610" customWidth="1"/>
    <col min="2308" max="2308" width="12.5546875" style="610" customWidth="1"/>
    <col min="2309" max="2309" width="10.88671875" style="610" customWidth="1"/>
    <col min="2310" max="2310" width="16.109375" style="610" customWidth="1"/>
    <col min="2311" max="2311" width="0" style="610" hidden="1" customWidth="1"/>
    <col min="2312" max="2312" width="15.44140625" style="610" customWidth="1"/>
    <col min="2313" max="2313" width="12.88671875" style="610" bestFit="1" customWidth="1"/>
    <col min="2314" max="2314" width="8.88671875" style="610"/>
    <col min="2315" max="2315" width="12.88671875" style="610" bestFit="1" customWidth="1"/>
    <col min="2316" max="2559" width="8.88671875" style="610"/>
    <col min="2560" max="2560" width="3.6640625" style="610" bestFit="1" customWidth="1"/>
    <col min="2561" max="2561" width="8.33203125" style="610" customWidth="1"/>
    <col min="2562" max="2562" width="46.109375" style="610" customWidth="1"/>
    <col min="2563" max="2563" width="11" style="610" customWidth="1"/>
    <col min="2564" max="2564" width="12.5546875" style="610" customWidth="1"/>
    <col min="2565" max="2565" width="10.88671875" style="610" customWidth="1"/>
    <col min="2566" max="2566" width="16.109375" style="610" customWidth="1"/>
    <col min="2567" max="2567" width="0" style="610" hidden="1" customWidth="1"/>
    <col min="2568" max="2568" width="15.44140625" style="610" customWidth="1"/>
    <col min="2569" max="2569" width="12.88671875" style="610" bestFit="1" customWidth="1"/>
    <col min="2570" max="2570" width="8.88671875" style="610"/>
    <col min="2571" max="2571" width="12.88671875" style="610" bestFit="1" customWidth="1"/>
    <col min="2572" max="2815" width="8.88671875" style="610"/>
    <col min="2816" max="2816" width="3.6640625" style="610" bestFit="1" customWidth="1"/>
    <col min="2817" max="2817" width="8.33203125" style="610" customWidth="1"/>
    <col min="2818" max="2818" width="46.109375" style="610" customWidth="1"/>
    <col min="2819" max="2819" width="11" style="610" customWidth="1"/>
    <col min="2820" max="2820" width="12.5546875" style="610" customWidth="1"/>
    <col min="2821" max="2821" width="10.88671875" style="610" customWidth="1"/>
    <col min="2822" max="2822" width="16.109375" style="610" customWidth="1"/>
    <col min="2823" max="2823" width="0" style="610" hidden="1" customWidth="1"/>
    <col min="2824" max="2824" width="15.44140625" style="610" customWidth="1"/>
    <col min="2825" max="2825" width="12.88671875" style="610" bestFit="1" customWidth="1"/>
    <col min="2826" max="2826" width="8.88671875" style="610"/>
    <col min="2827" max="2827" width="12.88671875" style="610" bestFit="1" customWidth="1"/>
    <col min="2828" max="3071" width="8.88671875" style="610"/>
    <col min="3072" max="3072" width="3.6640625" style="610" bestFit="1" customWidth="1"/>
    <col min="3073" max="3073" width="8.33203125" style="610" customWidth="1"/>
    <col min="3074" max="3074" width="46.109375" style="610" customWidth="1"/>
    <col min="3075" max="3075" width="11" style="610" customWidth="1"/>
    <col min="3076" max="3076" width="12.5546875" style="610" customWidth="1"/>
    <col min="3077" max="3077" width="10.88671875" style="610" customWidth="1"/>
    <col min="3078" max="3078" width="16.109375" style="610" customWidth="1"/>
    <col min="3079" max="3079" width="0" style="610" hidden="1" customWidth="1"/>
    <col min="3080" max="3080" width="15.44140625" style="610" customWidth="1"/>
    <col min="3081" max="3081" width="12.88671875" style="610" bestFit="1" customWidth="1"/>
    <col min="3082" max="3082" width="8.88671875" style="610"/>
    <col min="3083" max="3083" width="12.88671875" style="610" bestFit="1" customWidth="1"/>
    <col min="3084" max="3327" width="8.88671875" style="610"/>
    <col min="3328" max="3328" width="3.6640625" style="610" bestFit="1" customWidth="1"/>
    <col min="3329" max="3329" width="8.33203125" style="610" customWidth="1"/>
    <col min="3330" max="3330" width="46.109375" style="610" customWidth="1"/>
    <col min="3331" max="3331" width="11" style="610" customWidth="1"/>
    <col min="3332" max="3332" width="12.5546875" style="610" customWidth="1"/>
    <col min="3333" max="3333" width="10.88671875" style="610" customWidth="1"/>
    <col min="3334" max="3334" width="16.109375" style="610" customWidth="1"/>
    <col min="3335" max="3335" width="0" style="610" hidden="1" customWidth="1"/>
    <col min="3336" max="3336" width="15.44140625" style="610" customWidth="1"/>
    <col min="3337" max="3337" width="12.88671875" style="610" bestFit="1" customWidth="1"/>
    <col min="3338" max="3338" width="8.88671875" style="610"/>
    <col min="3339" max="3339" width="12.88671875" style="610" bestFit="1" customWidth="1"/>
    <col min="3340" max="3583" width="8.88671875" style="610"/>
    <col min="3584" max="3584" width="3.6640625" style="610" bestFit="1" customWidth="1"/>
    <col min="3585" max="3585" width="8.33203125" style="610" customWidth="1"/>
    <col min="3586" max="3586" width="46.109375" style="610" customWidth="1"/>
    <col min="3587" max="3587" width="11" style="610" customWidth="1"/>
    <col min="3588" max="3588" width="12.5546875" style="610" customWidth="1"/>
    <col min="3589" max="3589" width="10.88671875" style="610" customWidth="1"/>
    <col min="3590" max="3590" width="16.109375" style="610" customWidth="1"/>
    <col min="3591" max="3591" width="0" style="610" hidden="1" customWidth="1"/>
    <col min="3592" max="3592" width="15.44140625" style="610" customWidth="1"/>
    <col min="3593" max="3593" width="12.88671875" style="610" bestFit="1" customWidth="1"/>
    <col min="3594" max="3594" width="8.88671875" style="610"/>
    <col min="3595" max="3595" width="12.88671875" style="610" bestFit="1" customWidth="1"/>
    <col min="3596" max="3839" width="8.88671875" style="610"/>
    <col min="3840" max="3840" width="3.6640625" style="610" bestFit="1" customWidth="1"/>
    <col min="3841" max="3841" width="8.33203125" style="610" customWidth="1"/>
    <col min="3842" max="3842" width="46.109375" style="610" customWidth="1"/>
    <col min="3843" max="3843" width="11" style="610" customWidth="1"/>
    <col min="3844" max="3844" width="12.5546875" style="610" customWidth="1"/>
    <col min="3845" max="3845" width="10.88671875" style="610" customWidth="1"/>
    <col min="3846" max="3846" width="16.109375" style="610" customWidth="1"/>
    <col min="3847" max="3847" width="0" style="610" hidden="1" customWidth="1"/>
    <col min="3848" max="3848" width="15.44140625" style="610" customWidth="1"/>
    <col min="3849" max="3849" width="12.88671875" style="610" bestFit="1" customWidth="1"/>
    <col min="3850" max="3850" width="8.88671875" style="610"/>
    <col min="3851" max="3851" width="12.88671875" style="610" bestFit="1" customWidth="1"/>
    <col min="3852" max="4095" width="8.88671875" style="610"/>
    <col min="4096" max="4096" width="3.6640625" style="610" bestFit="1" customWidth="1"/>
    <col min="4097" max="4097" width="8.33203125" style="610" customWidth="1"/>
    <col min="4098" max="4098" width="46.109375" style="610" customWidth="1"/>
    <col min="4099" max="4099" width="11" style="610" customWidth="1"/>
    <col min="4100" max="4100" width="12.5546875" style="610" customWidth="1"/>
    <col min="4101" max="4101" width="10.88671875" style="610" customWidth="1"/>
    <col min="4102" max="4102" width="16.109375" style="610" customWidth="1"/>
    <col min="4103" max="4103" width="0" style="610" hidden="1" customWidth="1"/>
    <col min="4104" max="4104" width="15.44140625" style="610" customWidth="1"/>
    <col min="4105" max="4105" width="12.88671875" style="610" bestFit="1" customWidth="1"/>
    <col min="4106" max="4106" width="8.88671875" style="610"/>
    <col min="4107" max="4107" width="12.88671875" style="610" bestFit="1" customWidth="1"/>
    <col min="4108" max="4351" width="8.88671875" style="610"/>
    <col min="4352" max="4352" width="3.6640625" style="610" bestFit="1" customWidth="1"/>
    <col min="4353" max="4353" width="8.33203125" style="610" customWidth="1"/>
    <col min="4354" max="4354" width="46.109375" style="610" customWidth="1"/>
    <col min="4355" max="4355" width="11" style="610" customWidth="1"/>
    <col min="4356" max="4356" width="12.5546875" style="610" customWidth="1"/>
    <col min="4357" max="4357" width="10.88671875" style="610" customWidth="1"/>
    <col min="4358" max="4358" width="16.109375" style="610" customWidth="1"/>
    <col min="4359" max="4359" width="0" style="610" hidden="1" customWidth="1"/>
    <col min="4360" max="4360" width="15.44140625" style="610" customWidth="1"/>
    <col min="4361" max="4361" width="12.88671875" style="610" bestFit="1" customWidth="1"/>
    <col min="4362" max="4362" width="8.88671875" style="610"/>
    <col min="4363" max="4363" width="12.88671875" style="610" bestFit="1" customWidth="1"/>
    <col min="4364" max="4607" width="8.88671875" style="610"/>
    <col min="4608" max="4608" width="3.6640625" style="610" bestFit="1" customWidth="1"/>
    <col min="4609" max="4609" width="8.33203125" style="610" customWidth="1"/>
    <col min="4610" max="4610" width="46.109375" style="610" customWidth="1"/>
    <col min="4611" max="4611" width="11" style="610" customWidth="1"/>
    <col min="4612" max="4612" width="12.5546875" style="610" customWidth="1"/>
    <col min="4613" max="4613" width="10.88671875" style="610" customWidth="1"/>
    <col min="4614" max="4614" width="16.109375" style="610" customWidth="1"/>
    <col min="4615" max="4615" width="0" style="610" hidden="1" customWidth="1"/>
    <col min="4616" max="4616" width="15.44140625" style="610" customWidth="1"/>
    <col min="4617" max="4617" width="12.88671875" style="610" bestFit="1" customWidth="1"/>
    <col min="4618" max="4618" width="8.88671875" style="610"/>
    <col min="4619" max="4619" width="12.88671875" style="610" bestFit="1" customWidth="1"/>
    <col min="4620" max="4863" width="8.88671875" style="610"/>
    <col min="4864" max="4864" width="3.6640625" style="610" bestFit="1" customWidth="1"/>
    <col min="4865" max="4865" width="8.33203125" style="610" customWidth="1"/>
    <col min="4866" max="4866" width="46.109375" style="610" customWidth="1"/>
    <col min="4867" max="4867" width="11" style="610" customWidth="1"/>
    <col min="4868" max="4868" width="12.5546875" style="610" customWidth="1"/>
    <col min="4869" max="4869" width="10.88671875" style="610" customWidth="1"/>
    <col min="4870" max="4870" width="16.109375" style="610" customWidth="1"/>
    <col min="4871" max="4871" width="0" style="610" hidden="1" customWidth="1"/>
    <col min="4872" max="4872" width="15.44140625" style="610" customWidth="1"/>
    <col min="4873" max="4873" width="12.88671875" style="610" bestFit="1" customWidth="1"/>
    <col min="4874" max="4874" width="8.88671875" style="610"/>
    <col min="4875" max="4875" width="12.88671875" style="610" bestFit="1" customWidth="1"/>
    <col min="4876" max="5119" width="8.88671875" style="610"/>
    <col min="5120" max="5120" width="3.6640625" style="610" bestFit="1" customWidth="1"/>
    <col min="5121" max="5121" width="8.33203125" style="610" customWidth="1"/>
    <col min="5122" max="5122" width="46.109375" style="610" customWidth="1"/>
    <col min="5123" max="5123" width="11" style="610" customWidth="1"/>
    <col min="5124" max="5124" width="12.5546875" style="610" customWidth="1"/>
    <col min="5125" max="5125" width="10.88671875" style="610" customWidth="1"/>
    <col min="5126" max="5126" width="16.109375" style="610" customWidth="1"/>
    <col min="5127" max="5127" width="0" style="610" hidden="1" customWidth="1"/>
    <col min="5128" max="5128" width="15.44140625" style="610" customWidth="1"/>
    <col min="5129" max="5129" width="12.88671875" style="610" bestFit="1" customWidth="1"/>
    <col min="5130" max="5130" width="8.88671875" style="610"/>
    <col min="5131" max="5131" width="12.88671875" style="610" bestFit="1" customWidth="1"/>
    <col min="5132" max="5375" width="8.88671875" style="610"/>
    <col min="5376" max="5376" width="3.6640625" style="610" bestFit="1" customWidth="1"/>
    <col min="5377" max="5377" width="8.33203125" style="610" customWidth="1"/>
    <col min="5378" max="5378" width="46.109375" style="610" customWidth="1"/>
    <col min="5379" max="5379" width="11" style="610" customWidth="1"/>
    <col min="5380" max="5380" width="12.5546875" style="610" customWidth="1"/>
    <col min="5381" max="5381" width="10.88671875" style="610" customWidth="1"/>
    <col min="5382" max="5382" width="16.109375" style="610" customWidth="1"/>
    <col min="5383" max="5383" width="0" style="610" hidden="1" customWidth="1"/>
    <col min="5384" max="5384" width="15.44140625" style="610" customWidth="1"/>
    <col min="5385" max="5385" width="12.88671875" style="610" bestFit="1" customWidth="1"/>
    <col min="5386" max="5386" width="8.88671875" style="610"/>
    <col min="5387" max="5387" width="12.88671875" style="610" bestFit="1" customWidth="1"/>
    <col min="5388" max="5631" width="8.88671875" style="610"/>
    <col min="5632" max="5632" width="3.6640625" style="610" bestFit="1" customWidth="1"/>
    <col min="5633" max="5633" width="8.33203125" style="610" customWidth="1"/>
    <col min="5634" max="5634" width="46.109375" style="610" customWidth="1"/>
    <col min="5635" max="5635" width="11" style="610" customWidth="1"/>
    <col min="5636" max="5636" width="12.5546875" style="610" customWidth="1"/>
    <col min="5637" max="5637" width="10.88671875" style="610" customWidth="1"/>
    <col min="5638" max="5638" width="16.109375" style="610" customWidth="1"/>
    <col min="5639" max="5639" width="0" style="610" hidden="1" customWidth="1"/>
    <col min="5640" max="5640" width="15.44140625" style="610" customWidth="1"/>
    <col min="5641" max="5641" width="12.88671875" style="610" bestFit="1" customWidth="1"/>
    <col min="5642" max="5642" width="8.88671875" style="610"/>
    <col min="5643" max="5643" width="12.88671875" style="610" bestFit="1" customWidth="1"/>
    <col min="5644" max="5887" width="8.88671875" style="610"/>
    <col min="5888" max="5888" width="3.6640625" style="610" bestFit="1" customWidth="1"/>
    <col min="5889" max="5889" width="8.33203125" style="610" customWidth="1"/>
    <col min="5890" max="5890" width="46.109375" style="610" customWidth="1"/>
    <col min="5891" max="5891" width="11" style="610" customWidth="1"/>
    <col min="5892" max="5892" width="12.5546875" style="610" customWidth="1"/>
    <col min="5893" max="5893" width="10.88671875" style="610" customWidth="1"/>
    <col min="5894" max="5894" width="16.109375" style="610" customWidth="1"/>
    <col min="5895" max="5895" width="0" style="610" hidden="1" customWidth="1"/>
    <col min="5896" max="5896" width="15.44140625" style="610" customWidth="1"/>
    <col min="5897" max="5897" width="12.88671875" style="610" bestFit="1" customWidth="1"/>
    <col min="5898" max="5898" width="8.88671875" style="610"/>
    <col min="5899" max="5899" width="12.88671875" style="610" bestFit="1" customWidth="1"/>
    <col min="5900" max="6143" width="8.88671875" style="610"/>
    <col min="6144" max="6144" width="3.6640625" style="610" bestFit="1" customWidth="1"/>
    <col min="6145" max="6145" width="8.33203125" style="610" customWidth="1"/>
    <col min="6146" max="6146" width="46.109375" style="610" customWidth="1"/>
    <col min="6147" max="6147" width="11" style="610" customWidth="1"/>
    <col min="6148" max="6148" width="12.5546875" style="610" customWidth="1"/>
    <col min="6149" max="6149" width="10.88671875" style="610" customWidth="1"/>
    <col min="6150" max="6150" width="16.109375" style="610" customWidth="1"/>
    <col min="6151" max="6151" width="0" style="610" hidden="1" customWidth="1"/>
    <col min="6152" max="6152" width="15.44140625" style="610" customWidth="1"/>
    <col min="6153" max="6153" width="12.88671875" style="610" bestFit="1" customWidth="1"/>
    <col min="6154" max="6154" width="8.88671875" style="610"/>
    <col min="6155" max="6155" width="12.88671875" style="610" bestFit="1" customWidth="1"/>
    <col min="6156" max="6399" width="8.88671875" style="610"/>
    <col min="6400" max="6400" width="3.6640625" style="610" bestFit="1" customWidth="1"/>
    <col min="6401" max="6401" width="8.33203125" style="610" customWidth="1"/>
    <col min="6402" max="6402" width="46.109375" style="610" customWidth="1"/>
    <col min="6403" max="6403" width="11" style="610" customWidth="1"/>
    <col min="6404" max="6404" width="12.5546875" style="610" customWidth="1"/>
    <col min="6405" max="6405" width="10.88671875" style="610" customWidth="1"/>
    <col min="6406" max="6406" width="16.109375" style="610" customWidth="1"/>
    <col min="6407" max="6407" width="0" style="610" hidden="1" customWidth="1"/>
    <col min="6408" max="6408" width="15.44140625" style="610" customWidth="1"/>
    <col min="6409" max="6409" width="12.88671875" style="610" bestFit="1" customWidth="1"/>
    <col min="6410" max="6410" width="8.88671875" style="610"/>
    <col min="6411" max="6411" width="12.88671875" style="610" bestFit="1" customWidth="1"/>
    <col min="6412" max="6655" width="8.88671875" style="610"/>
    <col min="6656" max="6656" width="3.6640625" style="610" bestFit="1" customWidth="1"/>
    <col min="6657" max="6657" width="8.33203125" style="610" customWidth="1"/>
    <col min="6658" max="6658" width="46.109375" style="610" customWidth="1"/>
    <col min="6659" max="6659" width="11" style="610" customWidth="1"/>
    <col min="6660" max="6660" width="12.5546875" style="610" customWidth="1"/>
    <col min="6661" max="6661" width="10.88671875" style="610" customWidth="1"/>
    <col min="6662" max="6662" width="16.109375" style="610" customWidth="1"/>
    <col min="6663" max="6663" width="0" style="610" hidden="1" customWidth="1"/>
    <col min="6664" max="6664" width="15.44140625" style="610" customWidth="1"/>
    <col min="6665" max="6665" width="12.88671875" style="610" bestFit="1" customWidth="1"/>
    <col min="6666" max="6666" width="8.88671875" style="610"/>
    <col min="6667" max="6667" width="12.88671875" style="610" bestFit="1" customWidth="1"/>
    <col min="6668" max="6911" width="8.88671875" style="610"/>
    <col min="6912" max="6912" width="3.6640625" style="610" bestFit="1" customWidth="1"/>
    <col min="6913" max="6913" width="8.33203125" style="610" customWidth="1"/>
    <col min="6914" max="6914" width="46.109375" style="610" customWidth="1"/>
    <col min="6915" max="6915" width="11" style="610" customWidth="1"/>
    <col min="6916" max="6916" width="12.5546875" style="610" customWidth="1"/>
    <col min="6917" max="6917" width="10.88671875" style="610" customWidth="1"/>
    <col min="6918" max="6918" width="16.109375" style="610" customWidth="1"/>
    <col min="6919" max="6919" width="0" style="610" hidden="1" customWidth="1"/>
    <col min="6920" max="6920" width="15.44140625" style="610" customWidth="1"/>
    <col min="6921" max="6921" width="12.88671875" style="610" bestFit="1" customWidth="1"/>
    <col min="6922" max="6922" width="8.88671875" style="610"/>
    <col min="6923" max="6923" width="12.88671875" style="610" bestFit="1" customWidth="1"/>
    <col min="6924" max="7167" width="8.88671875" style="610"/>
    <col min="7168" max="7168" width="3.6640625" style="610" bestFit="1" customWidth="1"/>
    <col min="7169" max="7169" width="8.33203125" style="610" customWidth="1"/>
    <col min="7170" max="7170" width="46.109375" style="610" customWidth="1"/>
    <col min="7171" max="7171" width="11" style="610" customWidth="1"/>
    <col min="7172" max="7172" width="12.5546875" style="610" customWidth="1"/>
    <col min="7173" max="7173" width="10.88671875" style="610" customWidth="1"/>
    <col min="7174" max="7174" width="16.109375" style="610" customWidth="1"/>
    <col min="7175" max="7175" width="0" style="610" hidden="1" customWidth="1"/>
    <col min="7176" max="7176" width="15.44140625" style="610" customWidth="1"/>
    <col min="7177" max="7177" width="12.88671875" style="610" bestFit="1" customWidth="1"/>
    <col min="7178" max="7178" width="8.88671875" style="610"/>
    <col min="7179" max="7179" width="12.88671875" style="610" bestFit="1" customWidth="1"/>
    <col min="7180" max="7423" width="8.88671875" style="610"/>
    <col min="7424" max="7424" width="3.6640625" style="610" bestFit="1" customWidth="1"/>
    <col min="7425" max="7425" width="8.33203125" style="610" customWidth="1"/>
    <col min="7426" max="7426" width="46.109375" style="610" customWidth="1"/>
    <col min="7427" max="7427" width="11" style="610" customWidth="1"/>
    <col min="7428" max="7428" width="12.5546875" style="610" customWidth="1"/>
    <col min="7429" max="7429" width="10.88671875" style="610" customWidth="1"/>
    <col min="7430" max="7430" width="16.109375" style="610" customWidth="1"/>
    <col min="7431" max="7431" width="0" style="610" hidden="1" customWidth="1"/>
    <col min="7432" max="7432" width="15.44140625" style="610" customWidth="1"/>
    <col min="7433" max="7433" width="12.88671875" style="610" bestFit="1" customWidth="1"/>
    <col min="7434" max="7434" width="8.88671875" style="610"/>
    <col min="7435" max="7435" width="12.88671875" style="610" bestFit="1" customWidth="1"/>
    <col min="7436" max="7679" width="8.88671875" style="610"/>
    <col min="7680" max="7680" width="3.6640625" style="610" bestFit="1" customWidth="1"/>
    <col min="7681" max="7681" width="8.33203125" style="610" customWidth="1"/>
    <col min="7682" max="7682" width="46.109375" style="610" customWidth="1"/>
    <col min="7683" max="7683" width="11" style="610" customWidth="1"/>
    <col min="7684" max="7684" width="12.5546875" style="610" customWidth="1"/>
    <col min="7685" max="7685" width="10.88671875" style="610" customWidth="1"/>
    <col min="7686" max="7686" width="16.109375" style="610" customWidth="1"/>
    <col min="7687" max="7687" width="0" style="610" hidden="1" customWidth="1"/>
    <col min="7688" max="7688" width="15.44140625" style="610" customWidth="1"/>
    <col min="7689" max="7689" width="12.88671875" style="610" bestFit="1" customWidth="1"/>
    <col min="7690" max="7690" width="8.88671875" style="610"/>
    <col min="7691" max="7691" width="12.88671875" style="610" bestFit="1" customWidth="1"/>
    <col min="7692" max="7935" width="8.88671875" style="610"/>
    <col min="7936" max="7936" width="3.6640625" style="610" bestFit="1" customWidth="1"/>
    <col min="7937" max="7937" width="8.33203125" style="610" customWidth="1"/>
    <col min="7938" max="7938" width="46.109375" style="610" customWidth="1"/>
    <col min="7939" max="7939" width="11" style="610" customWidth="1"/>
    <col min="7940" max="7940" width="12.5546875" style="610" customWidth="1"/>
    <col min="7941" max="7941" width="10.88671875" style="610" customWidth="1"/>
    <col min="7942" max="7942" width="16.109375" style="610" customWidth="1"/>
    <col min="7943" max="7943" width="0" style="610" hidden="1" customWidth="1"/>
    <col min="7944" max="7944" width="15.44140625" style="610" customWidth="1"/>
    <col min="7945" max="7945" width="12.88671875" style="610" bestFit="1" customWidth="1"/>
    <col min="7946" max="7946" width="8.88671875" style="610"/>
    <col min="7947" max="7947" width="12.88671875" style="610" bestFit="1" customWidth="1"/>
    <col min="7948" max="8191" width="8.88671875" style="610"/>
    <col min="8192" max="8192" width="3.6640625" style="610" bestFit="1" customWidth="1"/>
    <col min="8193" max="8193" width="8.33203125" style="610" customWidth="1"/>
    <col min="8194" max="8194" width="46.109375" style="610" customWidth="1"/>
    <col min="8195" max="8195" width="11" style="610" customWidth="1"/>
    <col min="8196" max="8196" width="12.5546875" style="610" customWidth="1"/>
    <col min="8197" max="8197" width="10.88671875" style="610" customWidth="1"/>
    <col min="8198" max="8198" width="16.109375" style="610" customWidth="1"/>
    <col min="8199" max="8199" width="0" style="610" hidden="1" customWidth="1"/>
    <col min="8200" max="8200" width="15.44140625" style="610" customWidth="1"/>
    <col min="8201" max="8201" width="12.88671875" style="610" bestFit="1" customWidth="1"/>
    <col min="8202" max="8202" width="8.88671875" style="610"/>
    <col min="8203" max="8203" width="12.88671875" style="610" bestFit="1" customWidth="1"/>
    <col min="8204" max="8447" width="8.88671875" style="610"/>
    <col min="8448" max="8448" width="3.6640625" style="610" bestFit="1" customWidth="1"/>
    <col min="8449" max="8449" width="8.33203125" style="610" customWidth="1"/>
    <col min="8450" max="8450" width="46.109375" style="610" customWidth="1"/>
    <col min="8451" max="8451" width="11" style="610" customWidth="1"/>
    <col min="8452" max="8452" width="12.5546875" style="610" customWidth="1"/>
    <col min="8453" max="8453" width="10.88671875" style="610" customWidth="1"/>
    <col min="8454" max="8454" width="16.109375" style="610" customWidth="1"/>
    <col min="8455" max="8455" width="0" style="610" hidden="1" customWidth="1"/>
    <col min="8456" max="8456" width="15.44140625" style="610" customWidth="1"/>
    <col min="8457" max="8457" width="12.88671875" style="610" bestFit="1" customWidth="1"/>
    <col min="8458" max="8458" width="8.88671875" style="610"/>
    <col min="8459" max="8459" width="12.88671875" style="610" bestFit="1" customWidth="1"/>
    <col min="8460" max="8703" width="8.88671875" style="610"/>
    <col min="8704" max="8704" width="3.6640625" style="610" bestFit="1" customWidth="1"/>
    <col min="8705" max="8705" width="8.33203125" style="610" customWidth="1"/>
    <col min="8706" max="8706" width="46.109375" style="610" customWidth="1"/>
    <col min="8707" max="8707" width="11" style="610" customWidth="1"/>
    <col min="8708" max="8708" width="12.5546875" style="610" customWidth="1"/>
    <col min="8709" max="8709" width="10.88671875" style="610" customWidth="1"/>
    <col min="8710" max="8710" width="16.109375" style="610" customWidth="1"/>
    <col min="8711" max="8711" width="0" style="610" hidden="1" customWidth="1"/>
    <col min="8712" max="8712" width="15.44140625" style="610" customWidth="1"/>
    <col min="8713" max="8713" width="12.88671875" style="610" bestFit="1" customWidth="1"/>
    <col min="8714" max="8714" width="8.88671875" style="610"/>
    <col min="8715" max="8715" width="12.88671875" style="610" bestFit="1" customWidth="1"/>
    <col min="8716" max="8959" width="8.88671875" style="610"/>
    <col min="8960" max="8960" width="3.6640625" style="610" bestFit="1" customWidth="1"/>
    <col min="8961" max="8961" width="8.33203125" style="610" customWidth="1"/>
    <col min="8962" max="8962" width="46.109375" style="610" customWidth="1"/>
    <col min="8963" max="8963" width="11" style="610" customWidth="1"/>
    <col min="8964" max="8964" width="12.5546875" style="610" customWidth="1"/>
    <col min="8965" max="8965" width="10.88671875" style="610" customWidth="1"/>
    <col min="8966" max="8966" width="16.109375" style="610" customWidth="1"/>
    <col min="8967" max="8967" width="0" style="610" hidden="1" customWidth="1"/>
    <col min="8968" max="8968" width="15.44140625" style="610" customWidth="1"/>
    <col min="8969" max="8969" width="12.88671875" style="610" bestFit="1" customWidth="1"/>
    <col min="8970" max="8970" width="8.88671875" style="610"/>
    <col min="8971" max="8971" width="12.88671875" style="610" bestFit="1" customWidth="1"/>
    <col min="8972" max="9215" width="8.88671875" style="610"/>
    <col min="9216" max="9216" width="3.6640625" style="610" bestFit="1" customWidth="1"/>
    <col min="9217" max="9217" width="8.33203125" style="610" customWidth="1"/>
    <col min="9218" max="9218" width="46.109375" style="610" customWidth="1"/>
    <col min="9219" max="9219" width="11" style="610" customWidth="1"/>
    <col min="9220" max="9220" width="12.5546875" style="610" customWidth="1"/>
    <col min="9221" max="9221" width="10.88671875" style="610" customWidth="1"/>
    <col min="9222" max="9222" width="16.109375" style="610" customWidth="1"/>
    <col min="9223" max="9223" width="0" style="610" hidden="1" customWidth="1"/>
    <col min="9224" max="9224" width="15.44140625" style="610" customWidth="1"/>
    <col min="9225" max="9225" width="12.88671875" style="610" bestFit="1" customWidth="1"/>
    <col min="9226" max="9226" width="8.88671875" style="610"/>
    <col min="9227" max="9227" width="12.88671875" style="610" bestFit="1" customWidth="1"/>
    <col min="9228" max="9471" width="8.88671875" style="610"/>
    <col min="9472" max="9472" width="3.6640625" style="610" bestFit="1" customWidth="1"/>
    <col min="9473" max="9473" width="8.33203125" style="610" customWidth="1"/>
    <col min="9474" max="9474" width="46.109375" style="610" customWidth="1"/>
    <col min="9475" max="9475" width="11" style="610" customWidth="1"/>
    <col min="9476" max="9476" width="12.5546875" style="610" customWidth="1"/>
    <col min="9477" max="9477" width="10.88671875" style="610" customWidth="1"/>
    <col min="9478" max="9478" width="16.109375" style="610" customWidth="1"/>
    <col min="9479" max="9479" width="0" style="610" hidden="1" customWidth="1"/>
    <col min="9480" max="9480" width="15.44140625" style="610" customWidth="1"/>
    <col min="9481" max="9481" width="12.88671875" style="610" bestFit="1" customWidth="1"/>
    <col min="9482" max="9482" width="8.88671875" style="610"/>
    <col min="9483" max="9483" width="12.88671875" style="610" bestFit="1" customWidth="1"/>
    <col min="9484" max="9727" width="8.88671875" style="610"/>
    <col min="9728" max="9728" width="3.6640625" style="610" bestFit="1" customWidth="1"/>
    <col min="9729" max="9729" width="8.33203125" style="610" customWidth="1"/>
    <col min="9730" max="9730" width="46.109375" style="610" customWidth="1"/>
    <col min="9731" max="9731" width="11" style="610" customWidth="1"/>
    <col min="9732" max="9732" width="12.5546875" style="610" customWidth="1"/>
    <col min="9733" max="9733" width="10.88671875" style="610" customWidth="1"/>
    <col min="9734" max="9734" width="16.109375" style="610" customWidth="1"/>
    <col min="9735" max="9735" width="0" style="610" hidden="1" customWidth="1"/>
    <col min="9736" max="9736" width="15.44140625" style="610" customWidth="1"/>
    <col min="9737" max="9737" width="12.88671875" style="610" bestFit="1" customWidth="1"/>
    <col min="9738" max="9738" width="8.88671875" style="610"/>
    <col min="9739" max="9739" width="12.88671875" style="610" bestFit="1" customWidth="1"/>
    <col min="9740" max="9983" width="8.88671875" style="610"/>
    <col min="9984" max="9984" width="3.6640625" style="610" bestFit="1" customWidth="1"/>
    <col min="9985" max="9985" width="8.33203125" style="610" customWidth="1"/>
    <col min="9986" max="9986" width="46.109375" style="610" customWidth="1"/>
    <col min="9987" max="9987" width="11" style="610" customWidth="1"/>
    <col min="9988" max="9988" width="12.5546875" style="610" customWidth="1"/>
    <col min="9989" max="9989" width="10.88671875" style="610" customWidth="1"/>
    <col min="9990" max="9990" width="16.109375" style="610" customWidth="1"/>
    <col min="9991" max="9991" width="0" style="610" hidden="1" customWidth="1"/>
    <col min="9992" max="9992" width="15.44140625" style="610" customWidth="1"/>
    <col min="9993" max="9993" width="12.88671875" style="610" bestFit="1" customWidth="1"/>
    <col min="9994" max="9994" width="8.88671875" style="610"/>
    <col min="9995" max="9995" width="12.88671875" style="610" bestFit="1" customWidth="1"/>
    <col min="9996" max="10239" width="8.88671875" style="610"/>
    <col min="10240" max="10240" width="3.6640625" style="610" bestFit="1" customWidth="1"/>
    <col min="10241" max="10241" width="8.33203125" style="610" customWidth="1"/>
    <col min="10242" max="10242" width="46.109375" style="610" customWidth="1"/>
    <col min="10243" max="10243" width="11" style="610" customWidth="1"/>
    <col min="10244" max="10244" width="12.5546875" style="610" customWidth="1"/>
    <col min="10245" max="10245" width="10.88671875" style="610" customWidth="1"/>
    <col min="10246" max="10246" width="16.109375" style="610" customWidth="1"/>
    <col min="10247" max="10247" width="0" style="610" hidden="1" customWidth="1"/>
    <col min="10248" max="10248" width="15.44140625" style="610" customWidth="1"/>
    <col min="10249" max="10249" width="12.88671875" style="610" bestFit="1" customWidth="1"/>
    <col min="10250" max="10250" width="8.88671875" style="610"/>
    <col min="10251" max="10251" width="12.88671875" style="610" bestFit="1" customWidth="1"/>
    <col min="10252" max="10495" width="8.88671875" style="610"/>
    <col min="10496" max="10496" width="3.6640625" style="610" bestFit="1" customWidth="1"/>
    <col min="10497" max="10497" width="8.33203125" style="610" customWidth="1"/>
    <col min="10498" max="10498" width="46.109375" style="610" customWidth="1"/>
    <col min="10499" max="10499" width="11" style="610" customWidth="1"/>
    <col min="10500" max="10500" width="12.5546875" style="610" customWidth="1"/>
    <col min="10501" max="10501" width="10.88671875" style="610" customWidth="1"/>
    <col min="10502" max="10502" width="16.109375" style="610" customWidth="1"/>
    <col min="10503" max="10503" width="0" style="610" hidden="1" customWidth="1"/>
    <col min="10504" max="10504" width="15.44140625" style="610" customWidth="1"/>
    <col min="10505" max="10505" width="12.88671875" style="610" bestFit="1" customWidth="1"/>
    <col min="10506" max="10506" width="8.88671875" style="610"/>
    <col min="10507" max="10507" width="12.88671875" style="610" bestFit="1" customWidth="1"/>
    <col min="10508" max="10751" width="8.88671875" style="610"/>
    <col min="10752" max="10752" width="3.6640625" style="610" bestFit="1" customWidth="1"/>
    <col min="10753" max="10753" width="8.33203125" style="610" customWidth="1"/>
    <col min="10754" max="10754" width="46.109375" style="610" customWidth="1"/>
    <col min="10755" max="10755" width="11" style="610" customWidth="1"/>
    <col min="10756" max="10756" width="12.5546875" style="610" customWidth="1"/>
    <col min="10757" max="10757" width="10.88671875" style="610" customWidth="1"/>
    <col min="10758" max="10758" width="16.109375" style="610" customWidth="1"/>
    <col min="10759" max="10759" width="0" style="610" hidden="1" customWidth="1"/>
    <col min="10760" max="10760" width="15.44140625" style="610" customWidth="1"/>
    <col min="10761" max="10761" width="12.88671875" style="610" bestFit="1" customWidth="1"/>
    <col min="10762" max="10762" width="8.88671875" style="610"/>
    <col min="10763" max="10763" width="12.88671875" style="610" bestFit="1" customWidth="1"/>
    <col min="10764" max="11007" width="8.88671875" style="610"/>
    <col min="11008" max="11008" width="3.6640625" style="610" bestFit="1" customWidth="1"/>
    <col min="11009" max="11009" width="8.33203125" style="610" customWidth="1"/>
    <col min="11010" max="11010" width="46.109375" style="610" customWidth="1"/>
    <col min="11011" max="11011" width="11" style="610" customWidth="1"/>
    <col min="11012" max="11012" width="12.5546875" style="610" customWidth="1"/>
    <col min="11013" max="11013" width="10.88671875" style="610" customWidth="1"/>
    <col min="11014" max="11014" width="16.109375" style="610" customWidth="1"/>
    <col min="11015" max="11015" width="0" style="610" hidden="1" customWidth="1"/>
    <col min="11016" max="11016" width="15.44140625" style="610" customWidth="1"/>
    <col min="11017" max="11017" width="12.88671875" style="610" bestFit="1" customWidth="1"/>
    <col min="11018" max="11018" width="8.88671875" style="610"/>
    <col min="11019" max="11019" width="12.88671875" style="610" bestFit="1" customWidth="1"/>
    <col min="11020" max="11263" width="8.88671875" style="610"/>
    <col min="11264" max="11264" width="3.6640625" style="610" bestFit="1" customWidth="1"/>
    <col min="11265" max="11265" width="8.33203125" style="610" customWidth="1"/>
    <col min="11266" max="11266" width="46.109375" style="610" customWidth="1"/>
    <col min="11267" max="11267" width="11" style="610" customWidth="1"/>
    <col min="11268" max="11268" width="12.5546875" style="610" customWidth="1"/>
    <col min="11269" max="11269" width="10.88671875" style="610" customWidth="1"/>
    <col min="11270" max="11270" width="16.109375" style="610" customWidth="1"/>
    <col min="11271" max="11271" width="0" style="610" hidden="1" customWidth="1"/>
    <col min="11272" max="11272" width="15.44140625" style="610" customWidth="1"/>
    <col min="11273" max="11273" width="12.88671875" style="610" bestFit="1" customWidth="1"/>
    <col min="11274" max="11274" width="8.88671875" style="610"/>
    <col min="11275" max="11275" width="12.88671875" style="610" bestFit="1" customWidth="1"/>
    <col min="11276" max="11519" width="8.88671875" style="610"/>
    <col min="11520" max="11520" width="3.6640625" style="610" bestFit="1" customWidth="1"/>
    <col min="11521" max="11521" width="8.33203125" style="610" customWidth="1"/>
    <col min="11522" max="11522" width="46.109375" style="610" customWidth="1"/>
    <col min="11523" max="11523" width="11" style="610" customWidth="1"/>
    <col min="11524" max="11524" width="12.5546875" style="610" customWidth="1"/>
    <col min="11525" max="11525" width="10.88671875" style="610" customWidth="1"/>
    <col min="11526" max="11526" width="16.109375" style="610" customWidth="1"/>
    <col min="11527" max="11527" width="0" style="610" hidden="1" customWidth="1"/>
    <col min="11528" max="11528" width="15.44140625" style="610" customWidth="1"/>
    <col min="11529" max="11529" width="12.88671875" style="610" bestFit="1" customWidth="1"/>
    <col min="11530" max="11530" width="8.88671875" style="610"/>
    <col min="11531" max="11531" width="12.88671875" style="610" bestFit="1" customWidth="1"/>
    <col min="11532" max="11775" width="8.88671875" style="610"/>
    <col min="11776" max="11776" width="3.6640625" style="610" bestFit="1" customWidth="1"/>
    <col min="11777" max="11777" width="8.33203125" style="610" customWidth="1"/>
    <col min="11778" max="11778" width="46.109375" style="610" customWidth="1"/>
    <col min="11779" max="11779" width="11" style="610" customWidth="1"/>
    <col min="11780" max="11780" width="12.5546875" style="610" customWidth="1"/>
    <col min="11781" max="11781" width="10.88671875" style="610" customWidth="1"/>
    <col min="11782" max="11782" width="16.109375" style="610" customWidth="1"/>
    <col min="11783" max="11783" width="0" style="610" hidden="1" customWidth="1"/>
    <col min="11784" max="11784" width="15.44140625" style="610" customWidth="1"/>
    <col min="11785" max="11785" width="12.88671875" style="610" bestFit="1" customWidth="1"/>
    <col min="11786" max="11786" width="8.88671875" style="610"/>
    <col min="11787" max="11787" width="12.88671875" style="610" bestFit="1" customWidth="1"/>
    <col min="11788" max="12031" width="8.88671875" style="610"/>
    <col min="12032" max="12032" width="3.6640625" style="610" bestFit="1" customWidth="1"/>
    <col min="12033" max="12033" width="8.33203125" style="610" customWidth="1"/>
    <col min="12034" max="12034" width="46.109375" style="610" customWidth="1"/>
    <col min="12035" max="12035" width="11" style="610" customWidth="1"/>
    <col min="12036" max="12036" width="12.5546875" style="610" customWidth="1"/>
    <col min="12037" max="12037" width="10.88671875" style="610" customWidth="1"/>
    <col min="12038" max="12038" width="16.109375" style="610" customWidth="1"/>
    <col min="12039" max="12039" width="0" style="610" hidden="1" customWidth="1"/>
    <col min="12040" max="12040" width="15.44140625" style="610" customWidth="1"/>
    <col min="12041" max="12041" width="12.88671875" style="610" bestFit="1" customWidth="1"/>
    <col min="12042" max="12042" width="8.88671875" style="610"/>
    <col min="12043" max="12043" width="12.88671875" style="610" bestFit="1" customWidth="1"/>
    <col min="12044" max="12287" width="8.88671875" style="610"/>
    <col min="12288" max="12288" width="3.6640625" style="610" bestFit="1" customWidth="1"/>
    <col min="12289" max="12289" width="8.33203125" style="610" customWidth="1"/>
    <col min="12290" max="12290" width="46.109375" style="610" customWidth="1"/>
    <col min="12291" max="12291" width="11" style="610" customWidth="1"/>
    <col min="12292" max="12292" width="12.5546875" style="610" customWidth="1"/>
    <col min="12293" max="12293" width="10.88671875" style="610" customWidth="1"/>
    <col min="12294" max="12294" width="16.109375" style="610" customWidth="1"/>
    <col min="12295" max="12295" width="0" style="610" hidden="1" customWidth="1"/>
    <col min="12296" max="12296" width="15.44140625" style="610" customWidth="1"/>
    <col min="12297" max="12297" width="12.88671875" style="610" bestFit="1" customWidth="1"/>
    <col min="12298" max="12298" width="8.88671875" style="610"/>
    <col min="12299" max="12299" width="12.88671875" style="610" bestFit="1" customWidth="1"/>
    <col min="12300" max="12543" width="8.88671875" style="610"/>
    <col min="12544" max="12544" width="3.6640625" style="610" bestFit="1" customWidth="1"/>
    <col min="12545" max="12545" width="8.33203125" style="610" customWidth="1"/>
    <col min="12546" max="12546" width="46.109375" style="610" customWidth="1"/>
    <col min="12547" max="12547" width="11" style="610" customWidth="1"/>
    <col min="12548" max="12548" width="12.5546875" style="610" customWidth="1"/>
    <col min="12549" max="12549" width="10.88671875" style="610" customWidth="1"/>
    <col min="12550" max="12550" width="16.109375" style="610" customWidth="1"/>
    <col min="12551" max="12551" width="0" style="610" hidden="1" customWidth="1"/>
    <col min="12552" max="12552" width="15.44140625" style="610" customWidth="1"/>
    <col min="12553" max="12553" width="12.88671875" style="610" bestFit="1" customWidth="1"/>
    <col min="12554" max="12554" width="8.88671875" style="610"/>
    <col min="12555" max="12555" width="12.88671875" style="610" bestFit="1" customWidth="1"/>
    <col min="12556" max="12799" width="8.88671875" style="610"/>
    <col min="12800" max="12800" width="3.6640625" style="610" bestFit="1" customWidth="1"/>
    <col min="12801" max="12801" width="8.33203125" style="610" customWidth="1"/>
    <col min="12802" max="12802" width="46.109375" style="610" customWidth="1"/>
    <col min="12803" max="12803" width="11" style="610" customWidth="1"/>
    <col min="12804" max="12804" width="12.5546875" style="610" customWidth="1"/>
    <col min="12805" max="12805" width="10.88671875" style="610" customWidth="1"/>
    <col min="12806" max="12806" width="16.109375" style="610" customWidth="1"/>
    <col min="12807" max="12807" width="0" style="610" hidden="1" customWidth="1"/>
    <col min="12808" max="12808" width="15.44140625" style="610" customWidth="1"/>
    <col min="12809" max="12809" width="12.88671875" style="610" bestFit="1" customWidth="1"/>
    <col min="12810" max="12810" width="8.88671875" style="610"/>
    <col min="12811" max="12811" width="12.88671875" style="610" bestFit="1" customWidth="1"/>
    <col min="12812" max="13055" width="8.88671875" style="610"/>
    <col min="13056" max="13056" width="3.6640625" style="610" bestFit="1" customWidth="1"/>
    <col min="13057" max="13057" width="8.33203125" style="610" customWidth="1"/>
    <col min="13058" max="13058" width="46.109375" style="610" customWidth="1"/>
    <col min="13059" max="13059" width="11" style="610" customWidth="1"/>
    <col min="13060" max="13060" width="12.5546875" style="610" customWidth="1"/>
    <col min="13061" max="13061" width="10.88671875" style="610" customWidth="1"/>
    <col min="13062" max="13062" width="16.109375" style="610" customWidth="1"/>
    <col min="13063" max="13063" width="0" style="610" hidden="1" customWidth="1"/>
    <col min="13064" max="13064" width="15.44140625" style="610" customWidth="1"/>
    <col min="13065" max="13065" width="12.88671875" style="610" bestFit="1" customWidth="1"/>
    <col min="13066" max="13066" width="8.88671875" style="610"/>
    <col min="13067" max="13067" width="12.88671875" style="610" bestFit="1" customWidth="1"/>
    <col min="13068" max="13311" width="8.88671875" style="610"/>
    <col min="13312" max="13312" width="3.6640625" style="610" bestFit="1" customWidth="1"/>
    <col min="13313" max="13313" width="8.33203125" style="610" customWidth="1"/>
    <col min="13314" max="13314" width="46.109375" style="610" customWidth="1"/>
    <col min="13315" max="13315" width="11" style="610" customWidth="1"/>
    <col min="13316" max="13316" width="12.5546875" style="610" customWidth="1"/>
    <col min="13317" max="13317" width="10.88671875" style="610" customWidth="1"/>
    <col min="13318" max="13318" width="16.109375" style="610" customWidth="1"/>
    <col min="13319" max="13319" width="0" style="610" hidden="1" customWidth="1"/>
    <col min="13320" max="13320" width="15.44140625" style="610" customWidth="1"/>
    <col min="13321" max="13321" width="12.88671875" style="610" bestFit="1" customWidth="1"/>
    <col min="13322" max="13322" width="8.88671875" style="610"/>
    <col min="13323" max="13323" width="12.88671875" style="610" bestFit="1" customWidth="1"/>
    <col min="13324" max="13567" width="8.88671875" style="610"/>
    <col min="13568" max="13568" width="3.6640625" style="610" bestFit="1" customWidth="1"/>
    <col min="13569" max="13569" width="8.33203125" style="610" customWidth="1"/>
    <col min="13570" max="13570" width="46.109375" style="610" customWidth="1"/>
    <col min="13571" max="13571" width="11" style="610" customWidth="1"/>
    <col min="13572" max="13572" width="12.5546875" style="610" customWidth="1"/>
    <col min="13573" max="13573" width="10.88671875" style="610" customWidth="1"/>
    <col min="13574" max="13574" width="16.109375" style="610" customWidth="1"/>
    <col min="13575" max="13575" width="0" style="610" hidden="1" customWidth="1"/>
    <col min="13576" max="13576" width="15.44140625" style="610" customWidth="1"/>
    <col min="13577" max="13577" width="12.88671875" style="610" bestFit="1" customWidth="1"/>
    <col min="13578" max="13578" width="8.88671875" style="610"/>
    <col min="13579" max="13579" width="12.88671875" style="610" bestFit="1" customWidth="1"/>
    <col min="13580" max="13823" width="8.88671875" style="610"/>
    <col min="13824" max="13824" width="3.6640625" style="610" bestFit="1" customWidth="1"/>
    <col min="13825" max="13825" width="8.33203125" style="610" customWidth="1"/>
    <col min="13826" max="13826" width="46.109375" style="610" customWidth="1"/>
    <col min="13827" max="13827" width="11" style="610" customWidth="1"/>
    <col min="13828" max="13828" width="12.5546875" style="610" customWidth="1"/>
    <col min="13829" max="13829" width="10.88671875" style="610" customWidth="1"/>
    <col min="13830" max="13830" width="16.109375" style="610" customWidth="1"/>
    <col min="13831" max="13831" width="0" style="610" hidden="1" customWidth="1"/>
    <col min="13832" max="13832" width="15.44140625" style="610" customWidth="1"/>
    <col min="13833" max="13833" width="12.88671875" style="610" bestFit="1" customWidth="1"/>
    <col min="13834" max="13834" width="8.88671875" style="610"/>
    <col min="13835" max="13835" width="12.88671875" style="610" bestFit="1" customWidth="1"/>
    <col min="13836" max="14079" width="8.88671875" style="610"/>
    <col min="14080" max="14080" width="3.6640625" style="610" bestFit="1" customWidth="1"/>
    <col min="14081" max="14081" width="8.33203125" style="610" customWidth="1"/>
    <col min="14082" max="14082" width="46.109375" style="610" customWidth="1"/>
    <col min="14083" max="14083" width="11" style="610" customWidth="1"/>
    <col min="14084" max="14084" width="12.5546875" style="610" customWidth="1"/>
    <col min="14085" max="14085" width="10.88671875" style="610" customWidth="1"/>
    <col min="14086" max="14086" width="16.109375" style="610" customWidth="1"/>
    <col min="14087" max="14087" width="0" style="610" hidden="1" customWidth="1"/>
    <col min="14088" max="14088" width="15.44140625" style="610" customWidth="1"/>
    <col min="14089" max="14089" width="12.88671875" style="610" bestFit="1" customWidth="1"/>
    <col min="14090" max="14090" width="8.88671875" style="610"/>
    <col min="14091" max="14091" width="12.88671875" style="610" bestFit="1" customWidth="1"/>
    <col min="14092" max="14335" width="8.88671875" style="610"/>
    <col min="14336" max="14336" width="3.6640625" style="610" bestFit="1" customWidth="1"/>
    <col min="14337" max="14337" width="8.33203125" style="610" customWidth="1"/>
    <col min="14338" max="14338" width="46.109375" style="610" customWidth="1"/>
    <col min="14339" max="14339" width="11" style="610" customWidth="1"/>
    <col min="14340" max="14340" width="12.5546875" style="610" customWidth="1"/>
    <col min="14341" max="14341" width="10.88671875" style="610" customWidth="1"/>
    <col min="14342" max="14342" width="16.109375" style="610" customWidth="1"/>
    <col min="14343" max="14343" width="0" style="610" hidden="1" customWidth="1"/>
    <col min="14344" max="14344" width="15.44140625" style="610" customWidth="1"/>
    <col min="14345" max="14345" width="12.88671875" style="610" bestFit="1" customWidth="1"/>
    <col min="14346" max="14346" width="8.88671875" style="610"/>
    <col min="14347" max="14347" width="12.88671875" style="610" bestFit="1" customWidth="1"/>
    <col min="14348" max="14591" width="8.88671875" style="610"/>
    <col min="14592" max="14592" width="3.6640625" style="610" bestFit="1" customWidth="1"/>
    <col min="14593" max="14593" width="8.33203125" style="610" customWidth="1"/>
    <col min="14594" max="14594" width="46.109375" style="610" customWidth="1"/>
    <col min="14595" max="14595" width="11" style="610" customWidth="1"/>
    <col min="14596" max="14596" width="12.5546875" style="610" customWidth="1"/>
    <col min="14597" max="14597" width="10.88671875" style="610" customWidth="1"/>
    <col min="14598" max="14598" width="16.109375" style="610" customWidth="1"/>
    <col min="14599" max="14599" width="0" style="610" hidden="1" customWidth="1"/>
    <col min="14600" max="14600" width="15.44140625" style="610" customWidth="1"/>
    <col min="14601" max="14601" width="12.88671875" style="610" bestFit="1" customWidth="1"/>
    <col min="14602" max="14602" width="8.88671875" style="610"/>
    <col min="14603" max="14603" width="12.88671875" style="610" bestFit="1" customWidth="1"/>
    <col min="14604" max="14847" width="8.88671875" style="610"/>
    <col min="14848" max="14848" width="3.6640625" style="610" bestFit="1" customWidth="1"/>
    <col min="14849" max="14849" width="8.33203125" style="610" customWidth="1"/>
    <col min="14850" max="14850" width="46.109375" style="610" customWidth="1"/>
    <col min="14851" max="14851" width="11" style="610" customWidth="1"/>
    <col min="14852" max="14852" width="12.5546875" style="610" customWidth="1"/>
    <col min="14853" max="14853" width="10.88671875" style="610" customWidth="1"/>
    <col min="14854" max="14854" width="16.109375" style="610" customWidth="1"/>
    <col min="14855" max="14855" width="0" style="610" hidden="1" customWidth="1"/>
    <col min="14856" max="14856" width="15.44140625" style="610" customWidth="1"/>
    <col min="14857" max="14857" width="12.88671875" style="610" bestFit="1" customWidth="1"/>
    <col min="14858" max="14858" width="8.88671875" style="610"/>
    <col min="14859" max="14859" width="12.88671875" style="610" bestFit="1" customWidth="1"/>
    <col min="14860" max="15103" width="8.88671875" style="610"/>
    <col min="15104" max="15104" width="3.6640625" style="610" bestFit="1" customWidth="1"/>
    <col min="15105" max="15105" width="8.33203125" style="610" customWidth="1"/>
    <col min="15106" max="15106" width="46.109375" style="610" customWidth="1"/>
    <col min="15107" max="15107" width="11" style="610" customWidth="1"/>
    <col min="15108" max="15108" width="12.5546875" style="610" customWidth="1"/>
    <col min="15109" max="15109" width="10.88671875" style="610" customWidth="1"/>
    <col min="15110" max="15110" width="16.109375" style="610" customWidth="1"/>
    <col min="15111" max="15111" width="0" style="610" hidden="1" customWidth="1"/>
    <col min="15112" max="15112" width="15.44140625" style="610" customWidth="1"/>
    <col min="15113" max="15113" width="12.88671875" style="610" bestFit="1" customWidth="1"/>
    <col min="15114" max="15114" width="8.88671875" style="610"/>
    <col min="15115" max="15115" width="12.88671875" style="610" bestFit="1" customWidth="1"/>
    <col min="15116" max="15359" width="8.88671875" style="610"/>
    <col min="15360" max="15360" width="3.6640625" style="610" bestFit="1" customWidth="1"/>
    <col min="15361" max="15361" width="8.33203125" style="610" customWidth="1"/>
    <col min="15362" max="15362" width="46.109375" style="610" customWidth="1"/>
    <col min="15363" max="15363" width="11" style="610" customWidth="1"/>
    <col min="15364" max="15364" width="12.5546875" style="610" customWidth="1"/>
    <col min="15365" max="15365" width="10.88671875" style="610" customWidth="1"/>
    <col min="15366" max="15366" width="16.109375" style="610" customWidth="1"/>
    <col min="15367" max="15367" width="0" style="610" hidden="1" customWidth="1"/>
    <col min="15368" max="15368" width="15.44140625" style="610" customWidth="1"/>
    <col min="15369" max="15369" width="12.88671875" style="610" bestFit="1" customWidth="1"/>
    <col min="15370" max="15370" width="8.88671875" style="610"/>
    <col min="15371" max="15371" width="12.88671875" style="610" bestFit="1" customWidth="1"/>
    <col min="15372" max="15615" width="8.88671875" style="610"/>
    <col min="15616" max="15616" width="3.6640625" style="610" bestFit="1" customWidth="1"/>
    <col min="15617" max="15617" width="8.33203125" style="610" customWidth="1"/>
    <col min="15618" max="15618" width="46.109375" style="610" customWidth="1"/>
    <col min="15619" max="15619" width="11" style="610" customWidth="1"/>
    <col min="15620" max="15620" width="12.5546875" style="610" customWidth="1"/>
    <col min="15621" max="15621" width="10.88671875" style="610" customWidth="1"/>
    <col min="15622" max="15622" width="16.109375" style="610" customWidth="1"/>
    <col min="15623" max="15623" width="0" style="610" hidden="1" customWidth="1"/>
    <col min="15624" max="15624" width="15.44140625" style="610" customWidth="1"/>
    <col min="15625" max="15625" width="12.88671875" style="610" bestFit="1" customWidth="1"/>
    <col min="15626" max="15626" width="8.88671875" style="610"/>
    <col min="15627" max="15627" width="12.88671875" style="610" bestFit="1" customWidth="1"/>
    <col min="15628" max="15871" width="8.88671875" style="610"/>
    <col min="15872" max="15872" width="3.6640625" style="610" bestFit="1" customWidth="1"/>
    <col min="15873" max="15873" width="8.33203125" style="610" customWidth="1"/>
    <col min="15874" max="15874" width="46.109375" style="610" customWidth="1"/>
    <col min="15875" max="15875" width="11" style="610" customWidth="1"/>
    <col min="15876" max="15876" width="12.5546875" style="610" customWidth="1"/>
    <col min="15877" max="15877" width="10.88671875" style="610" customWidth="1"/>
    <col min="15878" max="15878" width="16.109375" style="610" customWidth="1"/>
    <col min="15879" max="15879" width="0" style="610" hidden="1" customWidth="1"/>
    <col min="15880" max="15880" width="15.44140625" style="610" customWidth="1"/>
    <col min="15881" max="15881" width="12.88671875" style="610" bestFit="1" customWidth="1"/>
    <col min="15882" max="15882" width="8.88671875" style="610"/>
    <col min="15883" max="15883" width="12.88671875" style="610" bestFit="1" customWidth="1"/>
    <col min="15884" max="16127" width="8.88671875" style="610"/>
    <col min="16128" max="16128" width="3.6640625" style="610" bestFit="1" customWidth="1"/>
    <col min="16129" max="16129" width="8.33203125" style="610" customWidth="1"/>
    <col min="16130" max="16130" width="46.109375" style="610" customWidth="1"/>
    <col min="16131" max="16131" width="11" style="610" customWidth="1"/>
    <col min="16132" max="16132" width="12.5546875" style="610" customWidth="1"/>
    <col min="16133" max="16133" width="10.88671875" style="610" customWidth="1"/>
    <col min="16134" max="16134" width="16.109375" style="610" customWidth="1"/>
    <col min="16135" max="16135" width="0" style="610" hidden="1" customWidth="1"/>
    <col min="16136" max="16136" width="15.44140625" style="610" customWidth="1"/>
    <col min="16137" max="16137" width="12.88671875" style="610" bestFit="1" customWidth="1"/>
    <col min="16138" max="16138" width="8.88671875" style="610"/>
    <col min="16139" max="16139" width="12.88671875" style="610" bestFit="1" customWidth="1"/>
    <col min="16140" max="16384" width="8.88671875" style="610"/>
  </cols>
  <sheetData>
    <row r="1" spans="1:12" s="108" customFormat="1" ht="63" customHeight="1" thickBot="1" x14ac:dyDescent="0.3">
      <c r="A1" s="581" t="s">
        <v>564</v>
      </c>
      <c r="B1" s="581"/>
      <c r="C1" s="582"/>
      <c r="D1" s="583" t="str">
        <f>'Bill No 4.2.2'!D1:G1</f>
        <v>BILL 4.2  - KEGALLE DISTRICT - LHS ARANAYAKA - HULANKAPOLLA ROAD - LOCATION 02</v>
      </c>
      <c r="E1" s="583"/>
      <c r="F1" s="583"/>
      <c r="G1" s="584"/>
      <c r="I1" s="112"/>
      <c r="J1" s="639"/>
    </row>
    <row r="2" spans="1:12" s="617" customFormat="1" ht="18" customHeight="1" x14ac:dyDescent="0.25">
      <c r="A2" s="640" t="s">
        <v>17</v>
      </c>
      <c r="B2" s="109" t="s">
        <v>18</v>
      </c>
      <c r="C2" s="110" t="s">
        <v>4</v>
      </c>
      <c r="D2" s="110" t="s">
        <v>19</v>
      </c>
      <c r="E2" s="641" t="s">
        <v>20</v>
      </c>
      <c r="F2" s="111" t="s">
        <v>21</v>
      </c>
      <c r="G2" s="616" t="s">
        <v>22</v>
      </c>
      <c r="I2" s="642"/>
      <c r="J2" s="643"/>
    </row>
    <row r="3" spans="1:12" s="617" customFormat="1" ht="18" customHeight="1" x14ac:dyDescent="0.25">
      <c r="A3" s="589"/>
      <c r="B3" s="113"/>
      <c r="C3" s="110"/>
      <c r="D3" s="110"/>
      <c r="E3" s="641"/>
      <c r="F3" s="111"/>
      <c r="G3" s="590"/>
      <c r="I3" s="642"/>
      <c r="J3" s="643"/>
    </row>
    <row r="4" spans="1:12" s="108" customFormat="1" ht="24.6" customHeight="1" x14ac:dyDescent="0.25">
      <c r="A4" s="644" t="s">
        <v>565</v>
      </c>
      <c r="B4" s="116"/>
      <c r="C4" s="451" t="s">
        <v>497</v>
      </c>
      <c r="D4" s="116"/>
      <c r="E4" s="168"/>
      <c r="F4" s="118"/>
      <c r="G4" s="645"/>
      <c r="I4" s="112"/>
      <c r="J4" s="639"/>
    </row>
    <row r="5" spans="1:12" s="108" customFormat="1" ht="37.5" customHeight="1" x14ac:dyDescent="0.25">
      <c r="A5" s="646" t="s">
        <v>566</v>
      </c>
      <c r="B5" s="116" t="s">
        <v>212</v>
      </c>
      <c r="C5" s="176" t="s">
        <v>213</v>
      </c>
      <c r="D5" s="116" t="s">
        <v>129</v>
      </c>
      <c r="E5" s="168">
        <v>1</v>
      </c>
      <c r="F5" s="118">
        <f>'Bill No 4.1.3'!F5</f>
        <v>0</v>
      </c>
      <c r="G5" s="628">
        <f>F5*E5</f>
        <v>0</v>
      </c>
      <c r="I5" s="112">
        <f>[5]Ath!L105</f>
        <v>0.60775000000000001</v>
      </c>
      <c r="J5" s="639">
        <f>0.65*0.05*17*1.1</f>
        <v>0.60775000000000001</v>
      </c>
    </row>
    <row r="6" spans="1:12" s="108" customFormat="1" ht="30" customHeight="1" x14ac:dyDescent="0.25">
      <c r="A6" s="646" t="s">
        <v>567</v>
      </c>
      <c r="B6" s="116" t="s">
        <v>200</v>
      </c>
      <c r="C6" s="176" t="s">
        <v>367</v>
      </c>
      <c r="D6" s="116" t="s">
        <v>150</v>
      </c>
      <c r="E6" s="168">
        <v>3</v>
      </c>
      <c r="F6" s="118">
        <f>'Bill No 4.1.3'!F6</f>
        <v>0</v>
      </c>
      <c r="G6" s="628">
        <f t="shared" ref="G6:G8" si="0">F6*E6</f>
        <v>0</v>
      </c>
      <c r="I6" s="112">
        <f>[5]Ath!K105</f>
        <v>2.8985000000000003</v>
      </c>
      <c r="J6" s="639">
        <f>(0.65+0.9)*0.1*17*1.1</f>
        <v>2.8985000000000012</v>
      </c>
    </row>
    <row r="7" spans="1:12" s="108" customFormat="1" ht="19.2" customHeight="1" x14ac:dyDescent="0.25">
      <c r="A7" s="646" t="s">
        <v>568</v>
      </c>
      <c r="B7" s="116" t="s">
        <v>203</v>
      </c>
      <c r="C7" s="176" t="s">
        <v>204</v>
      </c>
      <c r="D7" s="116" t="s">
        <v>205</v>
      </c>
      <c r="E7" s="168">
        <v>210</v>
      </c>
      <c r="F7" s="118">
        <f>'Bill No 4.1.3'!F7</f>
        <v>0</v>
      </c>
      <c r="G7" s="628">
        <f t="shared" si="0"/>
        <v>0</v>
      </c>
      <c r="I7" s="112">
        <f>[5]Ath!U105</f>
        <v>208.79629629629628</v>
      </c>
      <c r="J7" s="639">
        <f>((0.5+0.5+0.55)*((17/0.2)+1)+(1.55/0.25)*17)*1.1*0.62</f>
        <v>162.79340000000002</v>
      </c>
    </row>
    <row r="8" spans="1:12" s="108" customFormat="1" ht="22.2" customHeight="1" x14ac:dyDescent="0.25">
      <c r="A8" s="646" t="s">
        <v>569</v>
      </c>
      <c r="B8" s="116" t="s">
        <v>207</v>
      </c>
      <c r="C8" s="176" t="s">
        <v>208</v>
      </c>
      <c r="D8" s="116" t="s">
        <v>129</v>
      </c>
      <c r="E8" s="168">
        <v>40</v>
      </c>
      <c r="F8" s="118">
        <f>'Bill No 4.1.3'!F8</f>
        <v>0</v>
      </c>
      <c r="G8" s="628">
        <f t="shared" si="0"/>
        <v>0</v>
      </c>
      <c r="I8" s="112">
        <f>[5]Ath!M105</f>
        <v>37.4</v>
      </c>
      <c r="J8" s="639">
        <f>(0.55*2+0.45*2)*1.1*17</f>
        <v>37.400000000000006</v>
      </c>
    </row>
    <row r="9" spans="1:12" s="108" customFormat="1" ht="18" customHeight="1" x14ac:dyDescent="0.25">
      <c r="A9" s="601" t="s">
        <v>570</v>
      </c>
      <c r="B9" s="116"/>
      <c r="C9" s="451" t="s">
        <v>571</v>
      </c>
      <c r="D9" s="116"/>
      <c r="E9" s="168"/>
      <c r="F9" s="118"/>
      <c r="G9" s="645"/>
      <c r="I9" s="112"/>
      <c r="J9" s="639"/>
    </row>
    <row r="10" spans="1:12" s="108" customFormat="1" ht="30" customHeight="1" x14ac:dyDescent="0.25">
      <c r="A10" s="646" t="s">
        <v>572</v>
      </c>
      <c r="B10" s="116" t="s">
        <v>212</v>
      </c>
      <c r="C10" s="176" t="s">
        <v>213</v>
      </c>
      <c r="D10" s="116" t="s">
        <v>129</v>
      </c>
      <c r="E10" s="168">
        <v>3</v>
      </c>
      <c r="F10" s="118">
        <f>F5</f>
        <v>0</v>
      </c>
      <c r="G10" s="628">
        <f t="shared" ref="G10:G28" si="1">F10*E10</f>
        <v>0</v>
      </c>
      <c r="I10" s="112">
        <f>[5]Ath!L106</f>
        <v>6.7320000000000011</v>
      </c>
      <c r="J10" s="639">
        <f>0.05*0.8*60*1.1</f>
        <v>2.6400000000000006</v>
      </c>
      <c r="L10" s="108">
        <v>8</v>
      </c>
    </row>
    <row r="11" spans="1:12" s="108" customFormat="1" ht="30" customHeight="1" x14ac:dyDescent="0.25">
      <c r="A11" s="646" t="s">
        <v>573</v>
      </c>
      <c r="B11" s="116" t="s">
        <v>200</v>
      </c>
      <c r="C11" s="176" t="s">
        <v>367</v>
      </c>
      <c r="D11" s="116" t="s">
        <v>150</v>
      </c>
      <c r="E11" s="168">
        <v>14</v>
      </c>
      <c r="F11" s="118">
        <f t="shared" ref="F11:F13" si="2">F6</f>
        <v>0</v>
      </c>
      <c r="G11" s="628">
        <f t="shared" si="1"/>
        <v>0</v>
      </c>
      <c r="I11" s="112">
        <f>[5]Ath!K106</f>
        <v>33.660000000000004</v>
      </c>
      <c r="J11" s="639">
        <f>(0.8+0.6+0.6)*0.1*60*1.1</f>
        <v>13.200000000000001</v>
      </c>
      <c r="L11" s="108">
        <v>35</v>
      </c>
    </row>
    <row r="12" spans="1:12" s="108" customFormat="1" ht="21.6" customHeight="1" x14ac:dyDescent="0.25">
      <c r="A12" s="646" t="s">
        <v>574</v>
      </c>
      <c r="B12" s="116" t="s">
        <v>203</v>
      </c>
      <c r="C12" s="176" t="s">
        <v>204</v>
      </c>
      <c r="D12" s="116" t="s">
        <v>205</v>
      </c>
      <c r="E12" s="168">
        <v>800</v>
      </c>
      <c r="F12" s="118">
        <f t="shared" si="2"/>
        <v>0</v>
      </c>
      <c r="G12" s="628">
        <f t="shared" si="1"/>
        <v>0</v>
      </c>
      <c r="I12" s="112">
        <f>[5]Ath!U106</f>
        <v>2234.9074074074074</v>
      </c>
      <c r="J12" s="639">
        <f>((0.7+1.2)*(60/0.2)+(1.9/0.25)*60)*1.1*0.62</f>
        <v>699.73200000000008</v>
      </c>
      <c r="L12" s="108">
        <v>2240</v>
      </c>
    </row>
    <row r="13" spans="1:12" s="108" customFormat="1" ht="19.2" customHeight="1" x14ac:dyDescent="0.25">
      <c r="A13" s="646" t="s">
        <v>575</v>
      </c>
      <c r="B13" s="116" t="s">
        <v>207</v>
      </c>
      <c r="C13" s="176" t="s">
        <v>208</v>
      </c>
      <c r="D13" s="116" t="s">
        <v>129</v>
      </c>
      <c r="E13" s="168">
        <v>172</v>
      </c>
      <c r="F13" s="118">
        <f t="shared" si="2"/>
        <v>0</v>
      </c>
      <c r="G13" s="628">
        <f t="shared" si="1"/>
        <v>0</v>
      </c>
      <c r="I13" s="112">
        <f>[5]Ath!M106</f>
        <v>437.58</v>
      </c>
      <c r="J13" s="639">
        <f>(0.7+0.6)*2*60*1.1</f>
        <v>171.6</v>
      </c>
      <c r="L13" s="108">
        <v>440</v>
      </c>
    </row>
    <row r="14" spans="1:12" s="108" customFormat="1" ht="16.2" customHeight="1" x14ac:dyDescent="0.25">
      <c r="A14" s="601" t="s">
        <v>576</v>
      </c>
      <c r="B14" s="116"/>
      <c r="C14" s="451" t="s">
        <v>503</v>
      </c>
      <c r="D14" s="116"/>
      <c r="E14" s="168"/>
      <c r="F14" s="118"/>
      <c r="G14" s="628"/>
      <c r="I14" s="112"/>
      <c r="J14" s="639"/>
    </row>
    <row r="15" spans="1:12" s="108" customFormat="1" ht="30" customHeight="1" x14ac:dyDescent="0.25">
      <c r="A15" s="646" t="s">
        <v>577</v>
      </c>
      <c r="B15" s="116" t="s">
        <v>212</v>
      </c>
      <c r="C15" s="176" t="s">
        <v>213</v>
      </c>
      <c r="D15" s="116" t="s">
        <v>129</v>
      </c>
      <c r="E15" s="168">
        <v>5</v>
      </c>
      <c r="F15" s="118">
        <f>F10</f>
        <v>0</v>
      </c>
      <c r="G15" s="628">
        <f t="shared" ref="G15:G18" si="3">F15*E15</f>
        <v>0</v>
      </c>
      <c r="I15" s="112"/>
      <c r="J15" s="639">
        <f>0.05*91*1.1*0.8</f>
        <v>4.0040000000000004</v>
      </c>
    </row>
    <row r="16" spans="1:12" s="108" customFormat="1" ht="30" customHeight="1" x14ac:dyDescent="0.25">
      <c r="A16" s="646" t="s">
        <v>578</v>
      </c>
      <c r="B16" s="116" t="s">
        <v>200</v>
      </c>
      <c r="C16" s="176" t="s">
        <v>367</v>
      </c>
      <c r="D16" s="116" t="s">
        <v>150</v>
      </c>
      <c r="E16" s="168">
        <v>22</v>
      </c>
      <c r="F16" s="118">
        <f t="shared" ref="F16:F18" si="4">F11</f>
        <v>0</v>
      </c>
      <c r="G16" s="628">
        <f t="shared" si="3"/>
        <v>0</v>
      </c>
      <c r="I16" s="112"/>
      <c r="J16" s="639">
        <f>0.1*(0.8+1.2)*91*1.1</f>
        <v>20.02</v>
      </c>
    </row>
    <row r="17" spans="1:12" s="108" customFormat="1" ht="19.8" customHeight="1" x14ac:dyDescent="0.25">
      <c r="A17" s="646" t="s">
        <v>579</v>
      </c>
      <c r="B17" s="116" t="s">
        <v>203</v>
      </c>
      <c r="C17" s="176" t="s">
        <v>204</v>
      </c>
      <c r="D17" s="116" t="s">
        <v>205</v>
      </c>
      <c r="E17" s="168">
        <v>1320</v>
      </c>
      <c r="F17" s="118">
        <f t="shared" si="4"/>
        <v>0</v>
      </c>
      <c r="G17" s="628">
        <f t="shared" si="3"/>
        <v>0</v>
      </c>
      <c r="I17" s="112"/>
      <c r="J17" s="639">
        <f>((0.7+1.2)*(91/0.2)+(1.9/0.25)*91)*1.1*0.62</f>
        <v>1061.2601999999999</v>
      </c>
    </row>
    <row r="18" spans="1:12" s="108" customFormat="1" ht="19.2" customHeight="1" x14ac:dyDescent="0.25">
      <c r="A18" s="646" t="s">
        <v>580</v>
      </c>
      <c r="B18" s="116" t="s">
        <v>207</v>
      </c>
      <c r="C18" s="176" t="s">
        <v>208</v>
      </c>
      <c r="D18" s="116" t="s">
        <v>129</v>
      </c>
      <c r="E18" s="168">
        <f>131*2</f>
        <v>262</v>
      </c>
      <c r="F18" s="118">
        <f t="shared" si="4"/>
        <v>0</v>
      </c>
      <c r="G18" s="628">
        <f t="shared" si="3"/>
        <v>0</v>
      </c>
      <c r="I18" s="112"/>
      <c r="J18" s="639">
        <f>(1.4+1.2)*91*1.1</f>
        <v>260.26</v>
      </c>
    </row>
    <row r="19" spans="1:12" s="108" customFormat="1" ht="15.6" customHeight="1" x14ac:dyDescent="0.25">
      <c r="A19" s="601" t="s">
        <v>581</v>
      </c>
      <c r="B19" s="116"/>
      <c r="C19" s="677" t="s">
        <v>582</v>
      </c>
      <c r="D19" s="116"/>
      <c r="E19" s="168"/>
      <c r="F19" s="118"/>
      <c r="G19" s="645"/>
      <c r="I19" s="112"/>
      <c r="J19" s="639"/>
    </row>
    <row r="20" spans="1:12" s="108" customFormat="1" ht="30" customHeight="1" x14ac:dyDescent="0.25">
      <c r="A20" s="646" t="s">
        <v>583</v>
      </c>
      <c r="B20" s="116" t="s">
        <v>212</v>
      </c>
      <c r="C20" s="176" t="s">
        <v>213</v>
      </c>
      <c r="D20" s="116" t="s">
        <v>129</v>
      </c>
      <c r="E20" s="168">
        <v>2</v>
      </c>
      <c r="F20" s="118">
        <f>F10</f>
        <v>0</v>
      </c>
      <c r="G20" s="628">
        <f t="shared" si="1"/>
        <v>0</v>
      </c>
      <c r="I20" s="112">
        <f>[5]Ath!L108</f>
        <v>1.8975000000000002</v>
      </c>
      <c r="J20" s="639">
        <f>0.05*0.5*69*1.1</f>
        <v>1.8975000000000002</v>
      </c>
    </row>
    <row r="21" spans="1:12" s="108" customFormat="1" ht="30" customHeight="1" x14ac:dyDescent="0.25">
      <c r="A21" s="646" t="s">
        <v>584</v>
      </c>
      <c r="B21" s="116" t="s">
        <v>200</v>
      </c>
      <c r="C21" s="176" t="s">
        <v>360</v>
      </c>
      <c r="D21" s="116" t="s">
        <v>150</v>
      </c>
      <c r="E21" s="168">
        <v>19</v>
      </c>
      <c r="F21" s="118">
        <f>F11</f>
        <v>0</v>
      </c>
      <c r="G21" s="628">
        <f t="shared" si="1"/>
        <v>0</v>
      </c>
      <c r="I21" s="112">
        <f>[5]Ath!K110</f>
        <v>14.421000000000003</v>
      </c>
      <c r="J21" s="639">
        <f>((0.6+0.5)*0.1*1.1*69)+(1.5*0.1*69)</f>
        <v>18.699000000000005</v>
      </c>
    </row>
    <row r="22" spans="1:12" s="108" customFormat="1" ht="20.399999999999999" customHeight="1" x14ac:dyDescent="0.25">
      <c r="A22" s="646" t="s">
        <v>585</v>
      </c>
      <c r="B22" s="116" t="s">
        <v>203</v>
      </c>
      <c r="C22" s="176" t="s">
        <v>204</v>
      </c>
      <c r="D22" s="116" t="s">
        <v>205</v>
      </c>
      <c r="E22" s="168">
        <v>1350</v>
      </c>
      <c r="F22" s="118">
        <f>F12</f>
        <v>0</v>
      </c>
      <c r="G22" s="628">
        <f t="shared" si="1"/>
        <v>0</v>
      </c>
      <c r="I22" s="112">
        <f>[5]Ath!U108</f>
        <v>656.66666666666663</v>
      </c>
      <c r="J22" s="639">
        <f>(1.5+0.3+0.3+0.4)*(69/0.2)+((2.5/0.25)*69)*0.62*1.1</f>
        <v>1333.08</v>
      </c>
    </row>
    <row r="23" spans="1:12" s="108" customFormat="1" ht="24.6" customHeight="1" x14ac:dyDescent="0.25">
      <c r="A23" s="646" t="s">
        <v>586</v>
      </c>
      <c r="B23" s="116" t="s">
        <v>207</v>
      </c>
      <c r="C23" s="176" t="s">
        <v>208</v>
      </c>
      <c r="D23" s="116" t="s">
        <v>129</v>
      </c>
      <c r="E23" s="168">
        <v>110</v>
      </c>
      <c r="F23" s="118">
        <f>F13</f>
        <v>0</v>
      </c>
      <c r="G23" s="628">
        <f t="shared" si="1"/>
        <v>0</v>
      </c>
      <c r="I23" s="112">
        <f>[5]Ath!M108</f>
        <v>106.26</v>
      </c>
      <c r="J23" s="639">
        <f>((0.8+0.6)*69+69*0.1)</f>
        <v>103.5</v>
      </c>
    </row>
    <row r="24" spans="1:12" s="108" customFormat="1" ht="19.5" customHeight="1" x14ac:dyDescent="0.25">
      <c r="A24" s="644" t="s">
        <v>587</v>
      </c>
      <c r="B24" s="116"/>
      <c r="C24" s="451" t="s">
        <v>588</v>
      </c>
      <c r="D24" s="116"/>
      <c r="E24" s="168"/>
      <c r="F24" s="118"/>
      <c r="G24" s="645"/>
      <c r="I24" s="112"/>
      <c r="J24" s="639"/>
    </row>
    <row r="25" spans="1:12" s="108" customFormat="1" ht="30" customHeight="1" x14ac:dyDescent="0.25">
      <c r="A25" s="646" t="s">
        <v>589</v>
      </c>
      <c r="B25" s="116" t="s">
        <v>212</v>
      </c>
      <c r="C25" s="176" t="s">
        <v>213</v>
      </c>
      <c r="D25" s="116" t="s">
        <v>129</v>
      </c>
      <c r="E25" s="168">
        <v>1</v>
      </c>
      <c r="F25" s="118">
        <f>F20</f>
        <v>0</v>
      </c>
      <c r="G25" s="628">
        <f t="shared" si="1"/>
        <v>0</v>
      </c>
      <c r="I25" s="112">
        <f>[5]Ath!L111</f>
        <v>0.17324999999999999</v>
      </c>
      <c r="J25" s="639">
        <f>((0.8*0.8*2*0.05)+(0.05*0.6*9))*1.1</f>
        <v>0.36740000000000006</v>
      </c>
    </row>
    <row r="26" spans="1:12" s="108" customFormat="1" ht="30" customHeight="1" x14ac:dyDescent="0.25">
      <c r="A26" s="646" t="s">
        <v>590</v>
      </c>
      <c r="B26" s="116" t="s">
        <v>200</v>
      </c>
      <c r="C26" s="176" t="s">
        <v>360</v>
      </c>
      <c r="D26" s="116" t="s">
        <v>150</v>
      </c>
      <c r="E26" s="168">
        <v>2</v>
      </c>
      <c r="F26" s="118">
        <f t="shared" ref="F26:F28" si="5">F21</f>
        <v>0</v>
      </c>
      <c r="G26" s="628">
        <f t="shared" si="1"/>
        <v>0</v>
      </c>
      <c r="I26" s="112">
        <f>[5]Ath!K113</f>
        <v>1.769625</v>
      </c>
      <c r="J26" s="639">
        <f>(5*2*0.1*0.8)+(9*0.1*0.6)</f>
        <v>1.34</v>
      </c>
    </row>
    <row r="27" spans="1:12" s="108" customFormat="1" ht="21.6" customHeight="1" x14ac:dyDescent="0.25">
      <c r="A27" s="646" t="s">
        <v>591</v>
      </c>
      <c r="B27" s="116" t="s">
        <v>203</v>
      </c>
      <c r="C27" s="176" t="s">
        <v>204</v>
      </c>
      <c r="D27" s="116" t="s">
        <v>205</v>
      </c>
      <c r="E27" s="168">
        <v>60</v>
      </c>
      <c r="F27" s="118">
        <f t="shared" si="5"/>
        <v>0</v>
      </c>
      <c r="G27" s="628">
        <f t="shared" si="1"/>
        <v>0</v>
      </c>
      <c r="I27" s="112">
        <f>[5]Ath!U111</f>
        <v>58.648148148148145</v>
      </c>
      <c r="J27" s="639">
        <f>((9*0.8/0.2)+(0.8*9/0.2)+(5*0.8/0.2)+(5*0.8/0.2))*0.162*1.1</f>
        <v>19.958400000000005</v>
      </c>
    </row>
    <row r="28" spans="1:12" s="108" customFormat="1" ht="24.6" customHeight="1" x14ac:dyDescent="0.25">
      <c r="A28" s="646" t="s">
        <v>592</v>
      </c>
      <c r="B28" s="116" t="s">
        <v>207</v>
      </c>
      <c r="C28" s="176" t="s">
        <v>208</v>
      </c>
      <c r="D28" s="116" t="s">
        <v>129</v>
      </c>
      <c r="E28" s="168">
        <v>25</v>
      </c>
      <c r="F28" s="118">
        <f t="shared" si="5"/>
        <v>0</v>
      </c>
      <c r="G28" s="628">
        <f t="shared" si="1"/>
        <v>0</v>
      </c>
      <c r="I28" s="112">
        <f>[5]Ath!M113</f>
        <v>15.473921052631578</v>
      </c>
      <c r="J28" s="639">
        <f>((5*0.9*4)+(4*0.8))*1.1</f>
        <v>23.32</v>
      </c>
    </row>
    <row r="29" spans="1:12" s="108" customFormat="1" ht="16.2" customHeight="1" x14ac:dyDescent="0.25">
      <c r="A29" s="601" t="s">
        <v>593</v>
      </c>
      <c r="B29" s="116"/>
      <c r="C29" s="451" t="s">
        <v>515</v>
      </c>
      <c r="D29" s="116"/>
      <c r="E29" s="168"/>
      <c r="F29" s="118"/>
      <c r="G29" s="645"/>
      <c r="I29" s="112"/>
      <c r="J29" s="639"/>
    </row>
    <row r="30" spans="1:12" s="108" customFormat="1" ht="21" customHeight="1" x14ac:dyDescent="0.25">
      <c r="A30" s="646" t="s">
        <v>594</v>
      </c>
      <c r="B30" s="144" t="s">
        <v>258</v>
      </c>
      <c r="C30" s="678" t="s">
        <v>517</v>
      </c>
      <c r="D30" s="144" t="s">
        <v>150</v>
      </c>
      <c r="E30" s="155">
        <v>440</v>
      </c>
      <c r="F30" s="118">
        <f>'Bill No 4.1.3'!F20</f>
        <v>0</v>
      </c>
      <c r="G30" s="649">
        <f>F30*E30</f>
        <v>0</v>
      </c>
      <c r="I30" s="112">
        <f>[5]Ath!J10</f>
        <v>434.77499999999998</v>
      </c>
      <c r="J30" s="639">
        <f>8.5*47*1.1</f>
        <v>439.45000000000005</v>
      </c>
      <c r="L30" s="108">
        <f>E30+E34+200</f>
        <v>740</v>
      </c>
    </row>
    <row r="31" spans="1:12" s="108" customFormat="1" ht="22.2" customHeight="1" x14ac:dyDescent="0.25">
      <c r="A31" s="646" t="s">
        <v>595</v>
      </c>
      <c r="B31" s="144" t="s">
        <v>258</v>
      </c>
      <c r="C31" s="176" t="s">
        <v>262</v>
      </c>
      <c r="D31" s="116" t="s">
        <v>150</v>
      </c>
      <c r="E31" s="155">
        <v>90</v>
      </c>
      <c r="F31" s="118">
        <f>'Bill No 4.1.3'!F21</f>
        <v>0</v>
      </c>
      <c r="G31" s="649">
        <f t="shared" ref="G31:G32" si="6">F31*E31</f>
        <v>0</v>
      </c>
      <c r="I31" s="112">
        <f>[5]Ath!J11</f>
        <v>89.512500000000003</v>
      </c>
      <c r="J31" s="639">
        <f>0.4*4*47*1.1</f>
        <v>82.720000000000013</v>
      </c>
    </row>
    <row r="32" spans="1:12" s="108" customFormat="1" ht="22.5" customHeight="1" x14ac:dyDescent="0.25">
      <c r="A32" s="646" t="s">
        <v>596</v>
      </c>
      <c r="B32" s="144" t="s">
        <v>264</v>
      </c>
      <c r="C32" s="679" t="s">
        <v>265</v>
      </c>
      <c r="D32" s="144" t="s">
        <v>129</v>
      </c>
      <c r="E32" s="155">
        <v>670</v>
      </c>
      <c r="F32" s="118">
        <f>'Bill No 4.1.3'!F22</f>
        <v>0</v>
      </c>
      <c r="G32" s="649">
        <f t="shared" si="6"/>
        <v>0</v>
      </c>
      <c r="I32" s="112">
        <f>[5]Ath!J29</f>
        <v>583.11</v>
      </c>
      <c r="J32" s="639">
        <f>13*47*1.1</f>
        <v>672.1</v>
      </c>
    </row>
    <row r="33" spans="1:21" s="108" customFormat="1" ht="21" customHeight="1" x14ac:dyDescent="0.25">
      <c r="A33" s="601" t="s">
        <v>597</v>
      </c>
      <c r="B33" s="116"/>
      <c r="C33" s="451" t="s">
        <v>397</v>
      </c>
      <c r="D33" s="116"/>
      <c r="E33" s="168"/>
      <c r="F33" s="118"/>
      <c r="G33" s="645"/>
      <c r="I33" s="112"/>
      <c r="J33" s="639"/>
    </row>
    <row r="34" spans="1:21" s="108" customFormat="1" ht="18" customHeight="1" x14ac:dyDescent="0.25">
      <c r="A34" s="646" t="s">
        <v>598</v>
      </c>
      <c r="B34" s="144" t="s">
        <v>258</v>
      </c>
      <c r="C34" s="679" t="s">
        <v>599</v>
      </c>
      <c r="D34" s="144" t="s">
        <v>150</v>
      </c>
      <c r="E34" s="155">
        <v>100</v>
      </c>
      <c r="F34" s="118">
        <f>F30</f>
        <v>0</v>
      </c>
      <c r="G34" s="649">
        <f>F34*E34</f>
        <v>0</v>
      </c>
      <c r="I34" s="112">
        <f>+[5]Ath!J15</f>
        <v>99.825000000000003</v>
      </c>
      <c r="J34" s="639">
        <f>4.5*17</f>
        <v>76.5</v>
      </c>
    </row>
    <row r="35" spans="1:21" s="108" customFormat="1" ht="27" customHeight="1" x14ac:dyDescent="0.25">
      <c r="A35" s="646" t="s">
        <v>600</v>
      </c>
      <c r="B35" s="144" t="s">
        <v>258</v>
      </c>
      <c r="C35" s="176" t="s">
        <v>262</v>
      </c>
      <c r="D35" s="116" t="s">
        <v>150</v>
      </c>
      <c r="E35" s="155">
        <v>23</v>
      </c>
      <c r="F35" s="118">
        <f t="shared" ref="F35:F36" si="7">F31</f>
        <v>0</v>
      </c>
      <c r="G35" s="649">
        <f t="shared" ref="G35:G36" si="8">F35*E35</f>
        <v>0</v>
      </c>
      <c r="I35" s="112">
        <f>+[5]Ath!J16</f>
        <v>24.139500000000002</v>
      </c>
      <c r="J35" s="639">
        <f>0.4*3*1.1*17</f>
        <v>22.440000000000005</v>
      </c>
    </row>
    <row r="36" spans="1:21" s="108" customFormat="1" ht="21" customHeight="1" x14ac:dyDescent="0.25">
      <c r="A36" s="646" t="s">
        <v>601</v>
      </c>
      <c r="B36" s="144" t="s">
        <v>264</v>
      </c>
      <c r="C36" s="679" t="s">
        <v>265</v>
      </c>
      <c r="D36" s="144" t="s">
        <v>129</v>
      </c>
      <c r="E36" s="155">
        <v>170</v>
      </c>
      <c r="F36" s="118">
        <f t="shared" si="7"/>
        <v>0</v>
      </c>
      <c r="G36" s="649">
        <f t="shared" si="8"/>
        <v>0</v>
      </c>
      <c r="I36" s="112">
        <f>+[5]Ath!J31</f>
        <v>156.09</v>
      </c>
      <c r="J36" s="639">
        <f>9*1.1*17</f>
        <v>168.3</v>
      </c>
    </row>
    <row r="37" spans="1:21" s="108" customFormat="1" ht="15" customHeight="1" x14ac:dyDescent="0.25">
      <c r="A37" s="601" t="s">
        <v>602</v>
      </c>
      <c r="B37" s="144"/>
      <c r="C37" s="451" t="s">
        <v>603</v>
      </c>
      <c r="D37" s="144"/>
      <c r="E37" s="155"/>
      <c r="F37" s="118"/>
      <c r="G37" s="649"/>
      <c r="I37" s="112"/>
      <c r="J37" s="639"/>
    </row>
    <row r="38" spans="1:21" s="108" customFormat="1" ht="21" customHeight="1" x14ac:dyDescent="0.25">
      <c r="A38" s="596" t="s">
        <v>604</v>
      </c>
      <c r="B38" s="144" t="s">
        <v>258</v>
      </c>
      <c r="C38" s="176" t="s">
        <v>605</v>
      </c>
      <c r="D38" s="116" t="s">
        <v>150</v>
      </c>
      <c r="E38" s="155">
        <v>80</v>
      </c>
      <c r="F38" s="118">
        <f>F34</f>
        <v>0</v>
      </c>
      <c r="G38" s="649">
        <f>F38*E38</f>
        <v>0</v>
      </c>
      <c r="I38" s="112">
        <f>((25*1*1*2)+(1.5*0.3*2*25))*1.1</f>
        <v>79.75</v>
      </c>
      <c r="J38" s="639"/>
    </row>
    <row r="39" spans="1:21" s="108" customFormat="1" ht="23.4" customHeight="1" x14ac:dyDescent="0.25">
      <c r="A39" s="644" t="s">
        <v>606</v>
      </c>
      <c r="B39" s="116"/>
      <c r="C39" s="451" t="s">
        <v>402</v>
      </c>
      <c r="D39" s="116"/>
      <c r="E39" s="168"/>
      <c r="F39" s="118"/>
      <c r="G39" s="628"/>
      <c r="I39" s="112"/>
      <c r="J39" s="639"/>
    </row>
    <row r="40" spans="1:21" s="108" customFormat="1" ht="24.6" customHeight="1" x14ac:dyDescent="0.25">
      <c r="A40" s="646" t="s">
        <v>607</v>
      </c>
      <c r="B40" s="116" t="s">
        <v>269</v>
      </c>
      <c r="C40" s="176" t="s">
        <v>292</v>
      </c>
      <c r="D40" s="116" t="s">
        <v>234</v>
      </c>
      <c r="E40" s="168">
        <v>40</v>
      </c>
      <c r="F40" s="118">
        <f>'Bill No 4.1.3'!F24</f>
        <v>0</v>
      </c>
      <c r="G40" s="628">
        <f>F40*E40</f>
        <v>0</v>
      </c>
      <c r="I40" s="112"/>
      <c r="J40" s="639"/>
    </row>
    <row r="41" spans="1:21" s="182" customFormat="1" ht="22.2" customHeight="1" thickBot="1" x14ac:dyDescent="0.3">
      <c r="A41" s="650"/>
      <c r="B41" s="603" t="s">
        <v>608</v>
      </c>
      <c r="C41" s="604"/>
      <c r="D41" s="604"/>
      <c r="E41" s="604"/>
      <c r="F41" s="605"/>
      <c r="G41" s="606">
        <f>SUM(G4:G40)</f>
        <v>0</v>
      </c>
      <c r="H41" s="607"/>
      <c r="I41" s="651"/>
      <c r="J41" s="652"/>
      <c r="K41" s="653"/>
      <c r="L41" s="653"/>
      <c r="M41" s="653"/>
      <c r="N41" s="653"/>
      <c r="O41" s="653"/>
      <c r="P41" s="653"/>
      <c r="Q41" s="653"/>
      <c r="R41" s="653"/>
      <c r="S41" s="653"/>
      <c r="T41" s="653"/>
      <c r="U41" s="653"/>
    </row>
  </sheetData>
  <mergeCells count="9">
    <mergeCell ref="B41:F41"/>
    <mergeCell ref="D1:G1"/>
    <mergeCell ref="A2:A3"/>
    <mergeCell ref="B2:B3"/>
    <mergeCell ref="C2:C3"/>
    <mergeCell ref="D2:D3"/>
    <mergeCell ref="E2:E3"/>
    <mergeCell ref="F2:F3"/>
    <mergeCell ref="G2:G3"/>
  </mergeCells>
  <printOptions horizontalCentered="1"/>
  <pageMargins left="0.75" right="0.5" top="0.57999999999999996" bottom="0.4" header="0.25" footer="0.25"/>
  <pageSetup paperSize="9" scale="80" fitToHeight="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B2DA0-DF3E-4249-823E-64138D56B0C1}">
  <sheetPr>
    <tabColor rgb="FF92D050"/>
    <pageSetUpPr fitToPage="1"/>
  </sheetPr>
  <dimension ref="A1:U22"/>
  <sheetViews>
    <sheetView view="pageBreakPreview" zoomScaleSheetLayoutView="100" workbookViewId="0">
      <selection activeCell="G37" sqref="G37"/>
    </sheetView>
  </sheetViews>
  <sheetFormatPr defaultColWidth="8.88671875" defaultRowHeight="13.8" x14ac:dyDescent="0.25"/>
  <cols>
    <col min="1" max="1" width="8.6640625" style="185" customWidth="1"/>
    <col min="2" max="2" width="10.6640625" style="613" customWidth="1"/>
    <col min="3" max="3" width="50.6640625" style="610" customWidth="1"/>
    <col min="4" max="4" width="7.6640625" style="613" customWidth="1"/>
    <col min="5" max="5" width="8.6640625" style="654" customWidth="1"/>
    <col min="6" max="6" width="10.6640625" style="614" customWidth="1"/>
    <col min="7" max="7" width="16.6640625" style="614" customWidth="1"/>
    <col min="8" max="8" width="12.109375" style="610" hidden="1" customWidth="1"/>
    <col min="9" max="9" width="12.88671875" style="662" bestFit="1" customWidth="1"/>
    <col min="10" max="253" width="8.88671875" style="610"/>
    <col min="254" max="254" width="3.6640625" style="610" bestFit="1" customWidth="1"/>
    <col min="255" max="255" width="8.33203125" style="610" customWidth="1"/>
    <col min="256" max="256" width="46.109375" style="610" customWidth="1"/>
    <col min="257" max="257" width="11" style="610" customWidth="1"/>
    <col min="258" max="258" width="12.5546875" style="610" customWidth="1"/>
    <col min="259" max="259" width="10.88671875" style="610" customWidth="1"/>
    <col min="260" max="260" width="16.109375" style="610" customWidth="1"/>
    <col min="261" max="261" width="0" style="610" hidden="1" customWidth="1"/>
    <col min="262" max="262" width="15.44140625" style="610" customWidth="1"/>
    <col min="263" max="263" width="12.88671875" style="610" bestFit="1" customWidth="1"/>
    <col min="264" max="264" width="8.88671875" style="610"/>
    <col min="265" max="265" width="12.88671875" style="610" bestFit="1" customWidth="1"/>
    <col min="266" max="509" width="8.88671875" style="610"/>
    <col min="510" max="510" width="3.6640625" style="610" bestFit="1" customWidth="1"/>
    <col min="511" max="511" width="8.33203125" style="610" customWidth="1"/>
    <col min="512" max="512" width="46.109375" style="610" customWidth="1"/>
    <col min="513" max="513" width="11" style="610" customWidth="1"/>
    <col min="514" max="514" width="12.5546875" style="610" customWidth="1"/>
    <col min="515" max="515" width="10.88671875" style="610" customWidth="1"/>
    <col min="516" max="516" width="16.109375" style="610" customWidth="1"/>
    <col min="517" max="517" width="0" style="610" hidden="1" customWidth="1"/>
    <col min="518" max="518" width="15.44140625" style="610" customWidth="1"/>
    <col min="519" max="519" width="12.88671875" style="610" bestFit="1" customWidth="1"/>
    <col min="520" max="520" width="8.88671875" style="610"/>
    <col min="521" max="521" width="12.88671875" style="610" bestFit="1" customWidth="1"/>
    <col min="522" max="765" width="8.88671875" style="610"/>
    <col min="766" max="766" width="3.6640625" style="610" bestFit="1" customWidth="1"/>
    <col min="767" max="767" width="8.33203125" style="610" customWidth="1"/>
    <col min="768" max="768" width="46.109375" style="610" customWidth="1"/>
    <col min="769" max="769" width="11" style="610" customWidth="1"/>
    <col min="770" max="770" width="12.5546875" style="610" customWidth="1"/>
    <col min="771" max="771" width="10.88671875" style="610" customWidth="1"/>
    <col min="772" max="772" width="16.109375" style="610" customWidth="1"/>
    <col min="773" max="773" width="0" style="610" hidden="1" customWidth="1"/>
    <col min="774" max="774" width="15.44140625" style="610" customWidth="1"/>
    <col min="775" max="775" width="12.88671875" style="610" bestFit="1" customWidth="1"/>
    <col min="776" max="776" width="8.88671875" style="610"/>
    <col min="777" max="777" width="12.88671875" style="610" bestFit="1" customWidth="1"/>
    <col min="778" max="1021" width="8.88671875" style="610"/>
    <col min="1022" max="1022" width="3.6640625" style="610" bestFit="1" customWidth="1"/>
    <col min="1023" max="1023" width="8.33203125" style="610" customWidth="1"/>
    <col min="1024" max="1024" width="46.109375" style="610" customWidth="1"/>
    <col min="1025" max="1025" width="11" style="610" customWidth="1"/>
    <col min="1026" max="1026" width="12.5546875" style="610" customWidth="1"/>
    <col min="1027" max="1027" width="10.88671875" style="610" customWidth="1"/>
    <col min="1028" max="1028" width="16.109375" style="610" customWidth="1"/>
    <col min="1029" max="1029" width="0" style="610" hidden="1" customWidth="1"/>
    <col min="1030" max="1030" width="15.44140625" style="610" customWidth="1"/>
    <col min="1031" max="1031" width="12.88671875" style="610" bestFit="1" customWidth="1"/>
    <col min="1032" max="1032" width="8.88671875" style="610"/>
    <col min="1033" max="1033" width="12.88671875" style="610" bestFit="1" customWidth="1"/>
    <col min="1034" max="1277" width="8.88671875" style="610"/>
    <col min="1278" max="1278" width="3.6640625" style="610" bestFit="1" customWidth="1"/>
    <col min="1279" max="1279" width="8.33203125" style="610" customWidth="1"/>
    <col min="1280" max="1280" width="46.109375" style="610" customWidth="1"/>
    <col min="1281" max="1281" width="11" style="610" customWidth="1"/>
    <col min="1282" max="1282" width="12.5546875" style="610" customWidth="1"/>
    <col min="1283" max="1283" width="10.88671875" style="610" customWidth="1"/>
    <col min="1284" max="1284" width="16.109375" style="610" customWidth="1"/>
    <col min="1285" max="1285" width="0" style="610" hidden="1" customWidth="1"/>
    <col min="1286" max="1286" width="15.44140625" style="610" customWidth="1"/>
    <col min="1287" max="1287" width="12.88671875" style="610" bestFit="1" customWidth="1"/>
    <col min="1288" max="1288" width="8.88671875" style="610"/>
    <col min="1289" max="1289" width="12.88671875" style="610" bestFit="1" customWidth="1"/>
    <col min="1290" max="1533" width="8.88671875" style="610"/>
    <col min="1534" max="1534" width="3.6640625" style="610" bestFit="1" customWidth="1"/>
    <col min="1535" max="1535" width="8.33203125" style="610" customWidth="1"/>
    <col min="1536" max="1536" width="46.109375" style="610" customWidth="1"/>
    <col min="1537" max="1537" width="11" style="610" customWidth="1"/>
    <col min="1538" max="1538" width="12.5546875" style="610" customWidth="1"/>
    <col min="1539" max="1539" width="10.88671875" style="610" customWidth="1"/>
    <col min="1540" max="1540" width="16.109375" style="610" customWidth="1"/>
    <col min="1541" max="1541" width="0" style="610" hidden="1" customWidth="1"/>
    <col min="1542" max="1542" width="15.44140625" style="610" customWidth="1"/>
    <col min="1543" max="1543" width="12.88671875" style="610" bestFit="1" customWidth="1"/>
    <col min="1544" max="1544" width="8.88671875" style="610"/>
    <col min="1545" max="1545" width="12.88671875" style="610" bestFit="1" customWidth="1"/>
    <col min="1546" max="1789" width="8.88671875" style="610"/>
    <col min="1790" max="1790" width="3.6640625" style="610" bestFit="1" customWidth="1"/>
    <col min="1791" max="1791" width="8.33203125" style="610" customWidth="1"/>
    <col min="1792" max="1792" width="46.109375" style="610" customWidth="1"/>
    <col min="1793" max="1793" width="11" style="610" customWidth="1"/>
    <col min="1794" max="1794" width="12.5546875" style="610" customWidth="1"/>
    <col min="1795" max="1795" width="10.88671875" style="610" customWidth="1"/>
    <col min="1796" max="1796" width="16.109375" style="610" customWidth="1"/>
    <col min="1797" max="1797" width="0" style="610" hidden="1" customWidth="1"/>
    <col min="1798" max="1798" width="15.44140625" style="610" customWidth="1"/>
    <col min="1799" max="1799" width="12.88671875" style="610" bestFit="1" customWidth="1"/>
    <col min="1800" max="1800" width="8.88671875" style="610"/>
    <col min="1801" max="1801" width="12.88671875" style="610" bestFit="1" customWidth="1"/>
    <col min="1802" max="2045" width="8.88671875" style="610"/>
    <col min="2046" max="2046" width="3.6640625" style="610" bestFit="1" customWidth="1"/>
    <col min="2047" max="2047" width="8.33203125" style="610" customWidth="1"/>
    <col min="2048" max="2048" width="46.109375" style="610" customWidth="1"/>
    <col min="2049" max="2049" width="11" style="610" customWidth="1"/>
    <col min="2050" max="2050" width="12.5546875" style="610" customWidth="1"/>
    <col min="2051" max="2051" width="10.88671875" style="610" customWidth="1"/>
    <col min="2052" max="2052" width="16.109375" style="610" customWidth="1"/>
    <col min="2053" max="2053" width="0" style="610" hidden="1" customWidth="1"/>
    <col min="2054" max="2054" width="15.44140625" style="610" customWidth="1"/>
    <col min="2055" max="2055" width="12.88671875" style="610" bestFit="1" customWidth="1"/>
    <col min="2056" max="2056" width="8.88671875" style="610"/>
    <col min="2057" max="2057" width="12.88671875" style="610" bestFit="1" customWidth="1"/>
    <col min="2058" max="2301" width="8.88671875" style="610"/>
    <col min="2302" max="2302" width="3.6640625" style="610" bestFit="1" customWidth="1"/>
    <col min="2303" max="2303" width="8.33203125" style="610" customWidth="1"/>
    <col min="2304" max="2304" width="46.109375" style="610" customWidth="1"/>
    <col min="2305" max="2305" width="11" style="610" customWidth="1"/>
    <col min="2306" max="2306" width="12.5546875" style="610" customWidth="1"/>
    <col min="2307" max="2307" width="10.88671875" style="610" customWidth="1"/>
    <col min="2308" max="2308" width="16.109375" style="610" customWidth="1"/>
    <col min="2309" max="2309" width="0" style="610" hidden="1" customWidth="1"/>
    <col min="2310" max="2310" width="15.44140625" style="610" customWidth="1"/>
    <col min="2311" max="2311" width="12.88671875" style="610" bestFit="1" customWidth="1"/>
    <col min="2312" max="2312" width="8.88671875" style="610"/>
    <col min="2313" max="2313" width="12.88671875" style="610" bestFit="1" customWidth="1"/>
    <col min="2314" max="2557" width="8.88671875" style="610"/>
    <col min="2558" max="2558" width="3.6640625" style="610" bestFit="1" customWidth="1"/>
    <col min="2559" max="2559" width="8.33203125" style="610" customWidth="1"/>
    <col min="2560" max="2560" width="46.109375" style="610" customWidth="1"/>
    <col min="2561" max="2561" width="11" style="610" customWidth="1"/>
    <col min="2562" max="2562" width="12.5546875" style="610" customWidth="1"/>
    <col min="2563" max="2563" width="10.88671875" style="610" customWidth="1"/>
    <col min="2564" max="2564" width="16.109375" style="610" customWidth="1"/>
    <col min="2565" max="2565" width="0" style="610" hidden="1" customWidth="1"/>
    <col min="2566" max="2566" width="15.44140625" style="610" customWidth="1"/>
    <col min="2567" max="2567" width="12.88671875" style="610" bestFit="1" customWidth="1"/>
    <col min="2568" max="2568" width="8.88671875" style="610"/>
    <col min="2569" max="2569" width="12.88671875" style="610" bestFit="1" customWidth="1"/>
    <col min="2570" max="2813" width="8.88671875" style="610"/>
    <col min="2814" max="2814" width="3.6640625" style="610" bestFit="1" customWidth="1"/>
    <col min="2815" max="2815" width="8.33203125" style="610" customWidth="1"/>
    <col min="2816" max="2816" width="46.109375" style="610" customWidth="1"/>
    <col min="2817" max="2817" width="11" style="610" customWidth="1"/>
    <col min="2818" max="2818" width="12.5546875" style="610" customWidth="1"/>
    <col min="2819" max="2819" width="10.88671875" style="610" customWidth="1"/>
    <col min="2820" max="2820" width="16.109375" style="610" customWidth="1"/>
    <col min="2821" max="2821" width="0" style="610" hidden="1" customWidth="1"/>
    <col min="2822" max="2822" width="15.44140625" style="610" customWidth="1"/>
    <col min="2823" max="2823" width="12.88671875" style="610" bestFit="1" customWidth="1"/>
    <col min="2824" max="2824" width="8.88671875" style="610"/>
    <col min="2825" max="2825" width="12.88671875" style="610" bestFit="1" customWidth="1"/>
    <col min="2826" max="3069" width="8.88671875" style="610"/>
    <col min="3070" max="3070" width="3.6640625" style="610" bestFit="1" customWidth="1"/>
    <col min="3071" max="3071" width="8.33203125" style="610" customWidth="1"/>
    <col min="3072" max="3072" width="46.109375" style="610" customWidth="1"/>
    <col min="3073" max="3073" width="11" style="610" customWidth="1"/>
    <col min="3074" max="3074" width="12.5546875" style="610" customWidth="1"/>
    <col min="3075" max="3075" width="10.88671875" style="610" customWidth="1"/>
    <col min="3076" max="3076" width="16.109375" style="610" customWidth="1"/>
    <col min="3077" max="3077" width="0" style="610" hidden="1" customWidth="1"/>
    <col min="3078" max="3078" width="15.44140625" style="610" customWidth="1"/>
    <col min="3079" max="3079" width="12.88671875" style="610" bestFit="1" customWidth="1"/>
    <col min="3080" max="3080" width="8.88671875" style="610"/>
    <col min="3081" max="3081" width="12.88671875" style="610" bestFit="1" customWidth="1"/>
    <col min="3082" max="3325" width="8.88671875" style="610"/>
    <col min="3326" max="3326" width="3.6640625" style="610" bestFit="1" customWidth="1"/>
    <col min="3327" max="3327" width="8.33203125" style="610" customWidth="1"/>
    <col min="3328" max="3328" width="46.109375" style="610" customWidth="1"/>
    <col min="3329" max="3329" width="11" style="610" customWidth="1"/>
    <col min="3330" max="3330" width="12.5546875" style="610" customWidth="1"/>
    <col min="3331" max="3331" width="10.88671875" style="610" customWidth="1"/>
    <col min="3332" max="3332" width="16.109375" style="610" customWidth="1"/>
    <col min="3333" max="3333" width="0" style="610" hidden="1" customWidth="1"/>
    <col min="3334" max="3334" width="15.44140625" style="610" customWidth="1"/>
    <col min="3335" max="3335" width="12.88671875" style="610" bestFit="1" customWidth="1"/>
    <col min="3336" max="3336" width="8.88671875" style="610"/>
    <col min="3337" max="3337" width="12.88671875" style="610" bestFit="1" customWidth="1"/>
    <col min="3338" max="3581" width="8.88671875" style="610"/>
    <col min="3582" max="3582" width="3.6640625" style="610" bestFit="1" customWidth="1"/>
    <col min="3583" max="3583" width="8.33203125" style="610" customWidth="1"/>
    <col min="3584" max="3584" width="46.109375" style="610" customWidth="1"/>
    <col min="3585" max="3585" width="11" style="610" customWidth="1"/>
    <col min="3586" max="3586" width="12.5546875" style="610" customWidth="1"/>
    <col min="3587" max="3587" width="10.88671875" style="610" customWidth="1"/>
    <col min="3588" max="3588" width="16.109375" style="610" customWidth="1"/>
    <col min="3589" max="3589" width="0" style="610" hidden="1" customWidth="1"/>
    <col min="3590" max="3590" width="15.44140625" style="610" customWidth="1"/>
    <col min="3591" max="3591" width="12.88671875" style="610" bestFit="1" customWidth="1"/>
    <col min="3592" max="3592" width="8.88671875" style="610"/>
    <col min="3593" max="3593" width="12.88671875" style="610" bestFit="1" customWidth="1"/>
    <col min="3594" max="3837" width="8.88671875" style="610"/>
    <col min="3838" max="3838" width="3.6640625" style="610" bestFit="1" customWidth="1"/>
    <col min="3839" max="3839" width="8.33203125" style="610" customWidth="1"/>
    <col min="3840" max="3840" width="46.109375" style="610" customWidth="1"/>
    <col min="3841" max="3841" width="11" style="610" customWidth="1"/>
    <col min="3842" max="3842" width="12.5546875" style="610" customWidth="1"/>
    <col min="3843" max="3843" width="10.88671875" style="610" customWidth="1"/>
    <col min="3844" max="3844" width="16.109375" style="610" customWidth="1"/>
    <col min="3845" max="3845" width="0" style="610" hidden="1" customWidth="1"/>
    <col min="3846" max="3846" width="15.44140625" style="610" customWidth="1"/>
    <col min="3847" max="3847" width="12.88671875" style="610" bestFit="1" customWidth="1"/>
    <col min="3848" max="3848" width="8.88671875" style="610"/>
    <col min="3849" max="3849" width="12.88671875" style="610" bestFit="1" customWidth="1"/>
    <col min="3850" max="4093" width="8.88671875" style="610"/>
    <col min="4094" max="4094" width="3.6640625" style="610" bestFit="1" customWidth="1"/>
    <col min="4095" max="4095" width="8.33203125" style="610" customWidth="1"/>
    <col min="4096" max="4096" width="46.109375" style="610" customWidth="1"/>
    <col min="4097" max="4097" width="11" style="610" customWidth="1"/>
    <col min="4098" max="4098" width="12.5546875" style="610" customWidth="1"/>
    <col min="4099" max="4099" width="10.88671875" style="610" customWidth="1"/>
    <col min="4100" max="4100" width="16.109375" style="610" customWidth="1"/>
    <col min="4101" max="4101" width="0" style="610" hidden="1" customWidth="1"/>
    <col min="4102" max="4102" width="15.44140625" style="610" customWidth="1"/>
    <col min="4103" max="4103" width="12.88671875" style="610" bestFit="1" customWidth="1"/>
    <col min="4104" max="4104" width="8.88671875" style="610"/>
    <col min="4105" max="4105" width="12.88671875" style="610" bestFit="1" customWidth="1"/>
    <col min="4106" max="4349" width="8.88671875" style="610"/>
    <col min="4350" max="4350" width="3.6640625" style="610" bestFit="1" customWidth="1"/>
    <col min="4351" max="4351" width="8.33203125" style="610" customWidth="1"/>
    <col min="4352" max="4352" width="46.109375" style="610" customWidth="1"/>
    <col min="4353" max="4353" width="11" style="610" customWidth="1"/>
    <col min="4354" max="4354" width="12.5546875" style="610" customWidth="1"/>
    <col min="4355" max="4355" width="10.88671875" style="610" customWidth="1"/>
    <col min="4356" max="4356" width="16.109375" style="610" customWidth="1"/>
    <col min="4357" max="4357" width="0" style="610" hidden="1" customWidth="1"/>
    <col min="4358" max="4358" width="15.44140625" style="610" customWidth="1"/>
    <col min="4359" max="4359" width="12.88671875" style="610" bestFit="1" customWidth="1"/>
    <col min="4360" max="4360" width="8.88671875" style="610"/>
    <col min="4361" max="4361" width="12.88671875" style="610" bestFit="1" customWidth="1"/>
    <col min="4362" max="4605" width="8.88671875" style="610"/>
    <col min="4606" max="4606" width="3.6640625" style="610" bestFit="1" customWidth="1"/>
    <col min="4607" max="4607" width="8.33203125" style="610" customWidth="1"/>
    <col min="4608" max="4608" width="46.109375" style="610" customWidth="1"/>
    <col min="4609" max="4609" width="11" style="610" customWidth="1"/>
    <col min="4610" max="4610" width="12.5546875" style="610" customWidth="1"/>
    <col min="4611" max="4611" width="10.88671875" style="610" customWidth="1"/>
    <col min="4612" max="4612" width="16.109375" style="610" customWidth="1"/>
    <col min="4613" max="4613" width="0" style="610" hidden="1" customWidth="1"/>
    <col min="4614" max="4614" width="15.44140625" style="610" customWidth="1"/>
    <col min="4615" max="4615" width="12.88671875" style="610" bestFit="1" customWidth="1"/>
    <col min="4616" max="4616" width="8.88671875" style="610"/>
    <col min="4617" max="4617" width="12.88671875" style="610" bestFit="1" customWidth="1"/>
    <col min="4618" max="4861" width="8.88671875" style="610"/>
    <col min="4862" max="4862" width="3.6640625" style="610" bestFit="1" customWidth="1"/>
    <col min="4863" max="4863" width="8.33203125" style="610" customWidth="1"/>
    <col min="4864" max="4864" width="46.109375" style="610" customWidth="1"/>
    <col min="4865" max="4865" width="11" style="610" customWidth="1"/>
    <col min="4866" max="4866" width="12.5546875" style="610" customWidth="1"/>
    <col min="4867" max="4867" width="10.88671875" style="610" customWidth="1"/>
    <col min="4868" max="4868" width="16.109375" style="610" customWidth="1"/>
    <col min="4869" max="4869" width="0" style="610" hidden="1" customWidth="1"/>
    <col min="4870" max="4870" width="15.44140625" style="610" customWidth="1"/>
    <col min="4871" max="4871" width="12.88671875" style="610" bestFit="1" customWidth="1"/>
    <col min="4872" max="4872" width="8.88671875" style="610"/>
    <col min="4873" max="4873" width="12.88671875" style="610" bestFit="1" customWidth="1"/>
    <col min="4874" max="5117" width="8.88671875" style="610"/>
    <col min="5118" max="5118" width="3.6640625" style="610" bestFit="1" customWidth="1"/>
    <col min="5119" max="5119" width="8.33203125" style="610" customWidth="1"/>
    <col min="5120" max="5120" width="46.109375" style="610" customWidth="1"/>
    <col min="5121" max="5121" width="11" style="610" customWidth="1"/>
    <col min="5122" max="5122" width="12.5546875" style="610" customWidth="1"/>
    <col min="5123" max="5123" width="10.88671875" style="610" customWidth="1"/>
    <col min="5124" max="5124" width="16.109375" style="610" customWidth="1"/>
    <col min="5125" max="5125" width="0" style="610" hidden="1" customWidth="1"/>
    <col min="5126" max="5126" width="15.44140625" style="610" customWidth="1"/>
    <col min="5127" max="5127" width="12.88671875" style="610" bestFit="1" customWidth="1"/>
    <col min="5128" max="5128" width="8.88671875" style="610"/>
    <col min="5129" max="5129" width="12.88671875" style="610" bestFit="1" customWidth="1"/>
    <col min="5130" max="5373" width="8.88671875" style="610"/>
    <col min="5374" max="5374" width="3.6640625" style="610" bestFit="1" customWidth="1"/>
    <col min="5375" max="5375" width="8.33203125" style="610" customWidth="1"/>
    <col min="5376" max="5376" width="46.109375" style="610" customWidth="1"/>
    <col min="5377" max="5377" width="11" style="610" customWidth="1"/>
    <col min="5378" max="5378" width="12.5546875" style="610" customWidth="1"/>
    <col min="5379" max="5379" width="10.88671875" style="610" customWidth="1"/>
    <col min="5380" max="5380" width="16.109375" style="610" customWidth="1"/>
    <col min="5381" max="5381" width="0" style="610" hidden="1" customWidth="1"/>
    <col min="5382" max="5382" width="15.44140625" style="610" customWidth="1"/>
    <col min="5383" max="5383" width="12.88671875" style="610" bestFit="1" customWidth="1"/>
    <col min="5384" max="5384" width="8.88671875" style="610"/>
    <col min="5385" max="5385" width="12.88671875" style="610" bestFit="1" customWidth="1"/>
    <col min="5386" max="5629" width="8.88671875" style="610"/>
    <col min="5630" max="5630" width="3.6640625" style="610" bestFit="1" customWidth="1"/>
    <col min="5631" max="5631" width="8.33203125" style="610" customWidth="1"/>
    <col min="5632" max="5632" width="46.109375" style="610" customWidth="1"/>
    <col min="5633" max="5633" width="11" style="610" customWidth="1"/>
    <col min="5634" max="5634" width="12.5546875" style="610" customWidth="1"/>
    <col min="5635" max="5635" width="10.88671875" style="610" customWidth="1"/>
    <col min="5636" max="5636" width="16.109375" style="610" customWidth="1"/>
    <col min="5637" max="5637" width="0" style="610" hidden="1" customWidth="1"/>
    <col min="5638" max="5638" width="15.44140625" style="610" customWidth="1"/>
    <col min="5639" max="5639" width="12.88671875" style="610" bestFit="1" customWidth="1"/>
    <col min="5640" max="5640" width="8.88671875" style="610"/>
    <col min="5641" max="5641" width="12.88671875" style="610" bestFit="1" customWidth="1"/>
    <col min="5642" max="5885" width="8.88671875" style="610"/>
    <col min="5886" max="5886" width="3.6640625" style="610" bestFit="1" customWidth="1"/>
    <col min="5887" max="5887" width="8.33203125" style="610" customWidth="1"/>
    <col min="5888" max="5888" width="46.109375" style="610" customWidth="1"/>
    <col min="5889" max="5889" width="11" style="610" customWidth="1"/>
    <col min="5890" max="5890" width="12.5546875" style="610" customWidth="1"/>
    <col min="5891" max="5891" width="10.88671875" style="610" customWidth="1"/>
    <col min="5892" max="5892" width="16.109375" style="610" customWidth="1"/>
    <col min="5893" max="5893" width="0" style="610" hidden="1" customWidth="1"/>
    <col min="5894" max="5894" width="15.44140625" style="610" customWidth="1"/>
    <col min="5895" max="5895" width="12.88671875" style="610" bestFit="1" customWidth="1"/>
    <col min="5896" max="5896" width="8.88671875" style="610"/>
    <col min="5897" max="5897" width="12.88671875" style="610" bestFit="1" customWidth="1"/>
    <col min="5898" max="6141" width="8.88671875" style="610"/>
    <col min="6142" max="6142" width="3.6640625" style="610" bestFit="1" customWidth="1"/>
    <col min="6143" max="6143" width="8.33203125" style="610" customWidth="1"/>
    <col min="6144" max="6144" width="46.109375" style="610" customWidth="1"/>
    <col min="6145" max="6145" width="11" style="610" customWidth="1"/>
    <col min="6146" max="6146" width="12.5546875" style="610" customWidth="1"/>
    <col min="6147" max="6147" width="10.88671875" style="610" customWidth="1"/>
    <col min="6148" max="6148" width="16.109375" style="610" customWidth="1"/>
    <col min="6149" max="6149" width="0" style="610" hidden="1" customWidth="1"/>
    <col min="6150" max="6150" width="15.44140625" style="610" customWidth="1"/>
    <col min="6151" max="6151" width="12.88671875" style="610" bestFit="1" customWidth="1"/>
    <col min="6152" max="6152" width="8.88671875" style="610"/>
    <col min="6153" max="6153" width="12.88671875" style="610" bestFit="1" customWidth="1"/>
    <col min="6154" max="6397" width="8.88671875" style="610"/>
    <col min="6398" max="6398" width="3.6640625" style="610" bestFit="1" customWidth="1"/>
    <col min="6399" max="6399" width="8.33203125" style="610" customWidth="1"/>
    <col min="6400" max="6400" width="46.109375" style="610" customWidth="1"/>
    <col min="6401" max="6401" width="11" style="610" customWidth="1"/>
    <col min="6402" max="6402" width="12.5546875" style="610" customWidth="1"/>
    <col min="6403" max="6403" width="10.88671875" style="610" customWidth="1"/>
    <col min="6404" max="6404" width="16.109375" style="610" customWidth="1"/>
    <col min="6405" max="6405" width="0" style="610" hidden="1" customWidth="1"/>
    <col min="6406" max="6406" width="15.44140625" style="610" customWidth="1"/>
    <col min="6407" max="6407" width="12.88671875" style="610" bestFit="1" customWidth="1"/>
    <col min="6408" max="6408" width="8.88671875" style="610"/>
    <col min="6409" max="6409" width="12.88671875" style="610" bestFit="1" customWidth="1"/>
    <col min="6410" max="6653" width="8.88671875" style="610"/>
    <col min="6654" max="6654" width="3.6640625" style="610" bestFit="1" customWidth="1"/>
    <col min="6655" max="6655" width="8.33203125" style="610" customWidth="1"/>
    <col min="6656" max="6656" width="46.109375" style="610" customWidth="1"/>
    <col min="6657" max="6657" width="11" style="610" customWidth="1"/>
    <col min="6658" max="6658" width="12.5546875" style="610" customWidth="1"/>
    <col min="6659" max="6659" width="10.88671875" style="610" customWidth="1"/>
    <col min="6660" max="6660" width="16.109375" style="610" customWidth="1"/>
    <col min="6661" max="6661" width="0" style="610" hidden="1" customWidth="1"/>
    <col min="6662" max="6662" width="15.44140625" style="610" customWidth="1"/>
    <col min="6663" max="6663" width="12.88671875" style="610" bestFit="1" customWidth="1"/>
    <col min="6664" max="6664" width="8.88671875" style="610"/>
    <col min="6665" max="6665" width="12.88671875" style="610" bestFit="1" customWidth="1"/>
    <col min="6666" max="6909" width="8.88671875" style="610"/>
    <col min="6910" max="6910" width="3.6640625" style="610" bestFit="1" customWidth="1"/>
    <col min="6911" max="6911" width="8.33203125" style="610" customWidth="1"/>
    <col min="6912" max="6912" width="46.109375" style="610" customWidth="1"/>
    <col min="6913" max="6913" width="11" style="610" customWidth="1"/>
    <col min="6914" max="6914" width="12.5546875" style="610" customWidth="1"/>
    <col min="6915" max="6915" width="10.88671875" style="610" customWidth="1"/>
    <col min="6916" max="6916" width="16.109375" style="610" customWidth="1"/>
    <col min="6917" max="6917" width="0" style="610" hidden="1" customWidth="1"/>
    <col min="6918" max="6918" width="15.44140625" style="610" customWidth="1"/>
    <col min="6919" max="6919" width="12.88671875" style="610" bestFit="1" customWidth="1"/>
    <col min="6920" max="6920" width="8.88671875" style="610"/>
    <col min="6921" max="6921" width="12.88671875" style="610" bestFit="1" customWidth="1"/>
    <col min="6922" max="7165" width="8.88671875" style="610"/>
    <col min="7166" max="7166" width="3.6640625" style="610" bestFit="1" customWidth="1"/>
    <col min="7167" max="7167" width="8.33203125" style="610" customWidth="1"/>
    <col min="7168" max="7168" width="46.109375" style="610" customWidth="1"/>
    <col min="7169" max="7169" width="11" style="610" customWidth="1"/>
    <col min="7170" max="7170" width="12.5546875" style="610" customWidth="1"/>
    <col min="7171" max="7171" width="10.88671875" style="610" customWidth="1"/>
    <col min="7172" max="7172" width="16.109375" style="610" customWidth="1"/>
    <col min="7173" max="7173" width="0" style="610" hidden="1" customWidth="1"/>
    <col min="7174" max="7174" width="15.44140625" style="610" customWidth="1"/>
    <col min="7175" max="7175" width="12.88671875" style="610" bestFit="1" customWidth="1"/>
    <col min="7176" max="7176" width="8.88671875" style="610"/>
    <col min="7177" max="7177" width="12.88671875" style="610" bestFit="1" customWidth="1"/>
    <col min="7178" max="7421" width="8.88671875" style="610"/>
    <col min="7422" max="7422" width="3.6640625" style="610" bestFit="1" customWidth="1"/>
    <col min="7423" max="7423" width="8.33203125" style="610" customWidth="1"/>
    <col min="7424" max="7424" width="46.109375" style="610" customWidth="1"/>
    <col min="7425" max="7425" width="11" style="610" customWidth="1"/>
    <col min="7426" max="7426" width="12.5546875" style="610" customWidth="1"/>
    <col min="7427" max="7427" width="10.88671875" style="610" customWidth="1"/>
    <col min="7428" max="7428" width="16.109375" style="610" customWidth="1"/>
    <col min="7429" max="7429" width="0" style="610" hidden="1" customWidth="1"/>
    <col min="7430" max="7430" width="15.44140625" style="610" customWidth="1"/>
    <col min="7431" max="7431" width="12.88671875" style="610" bestFit="1" customWidth="1"/>
    <col min="7432" max="7432" width="8.88671875" style="610"/>
    <col min="7433" max="7433" width="12.88671875" style="610" bestFit="1" customWidth="1"/>
    <col min="7434" max="7677" width="8.88671875" style="610"/>
    <col min="7678" max="7678" width="3.6640625" style="610" bestFit="1" customWidth="1"/>
    <col min="7679" max="7679" width="8.33203125" style="610" customWidth="1"/>
    <col min="7680" max="7680" width="46.109375" style="610" customWidth="1"/>
    <col min="7681" max="7681" width="11" style="610" customWidth="1"/>
    <col min="7682" max="7682" width="12.5546875" style="610" customWidth="1"/>
    <col min="7683" max="7683" width="10.88671875" style="610" customWidth="1"/>
    <col min="7684" max="7684" width="16.109375" style="610" customWidth="1"/>
    <col min="7685" max="7685" width="0" style="610" hidden="1" customWidth="1"/>
    <col min="7686" max="7686" width="15.44140625" style="610" customWidth="1"/>
    <col min="7687" max="7687" width="12.88671875" style="610" bestFit="1" customWidth="1"/>
    <col min="7688" max="7688" width="8.88671875" style="610"/>
    <col min="7689" max="7689" width="12.88671875" style="610" bestFit="1" customWidth="1"/>
    <col min="7690" max="7933" width="8.88671875" style="610"/>
    <col min="7934" max="7934" width="3.6640625" style="610" bestFit="1" customWidth="1"/>
    <col min="7935" max="7935" width="8.33203125" style="610" customWidth="1"/>
    <col min="7936" max="7936" width="46.109375" style="610" customWidth="1"/>
    <col min="7937" max="7937" width="11" style="610" customWidth="1"/>
    <col min="7938" max="7938" width="12.5546875" style="610" customWidth="1"/>
    <col min="7939" max="7939" width="10.88671875" style="610" customWidth="1"/>
    <col min="7940" max="7940" width="16.109375" style="610" customWidth="1"/>
    <col min="7941" max="7941" width="0" style="610" hidden="1" customWidth="1"/>
    <col min="7942" max="7942" width="15.44140625" style="610" customWidth="1"/>
    <col min="7943" max="7943" width="12.88671875" style="610" bestFit="1" customWidth="1"/>
    <col min="7944" max="7944" width="8.88671875" style="610"/>
    <col min="7945" max="7945" width="12.88671875" style="610" bestFit="1" customWidth="1"/>
    <col min="7946" max="8189" width="8.88671875" style="610"/>
    <col min="8190" max="8190" width="3.6640625" style="610" bestFit="1" customWidth="1"/>
    <col min="8191" max="8191" width="8.33203125" style="610" customWidth="1"/>
    <col min="8192" max="8192" width="46.109375" style="610" customWidth="1"/>
    <col min="8193" max="8193" width="11" style="610" customWidth="1"/>
    <col min="8194" max="8194" width="12.5546875" style="610" customWidth="1"/>
    <col min="8195" max="8195" width="10.88671875" style="610" customWidth="1"/>
    <col min="8196" max="8196" width="16.109375" style="610" customWidth="1"/>
    <col min="8197" max="8197" width="0" style="610" hidden="1" customWidth="1"/>
    <col min="8198" max="8198" width="15.44140625" style="610" customWidth="1"/>
    <col min="8199" max="8199" width="12.88671875" style="610" bestFit="1" customWidth="1"/>
    <col min="8200" max="8200" width="8.88671875" style="610"/>
    <col min="8201" max="8201" width="12.88671875" style="610" bestFit="1" customWidth="1"/>
    <col min="8202" max="8445" width="8.88671875" style="610"/>
    <col min="8446" max="8446" width="3.6640625" style="610" bestFit="1" customWidth="1"/>
    <col min="8447" max="8447" width="8.33203125" style="610" customWidth="1"/>
    <col min="8448" max="8448" width="46.109375" style="610" customWidth="1"/>
    <col min="8449" max="8449" width="11" style="610" customWidth="1"/>
    <col min="8450" max="8450" width="12.5546875" style="610" customWidth="1"/>
    <col min="8451" max="8451" width="10.88671875" style="610" customWidth="1"/>
    <col min="8452" max="8452" width="16.109375" style="610" customWidth="1"/>
    <col min="8453" max="8453" width="0" style="610" hidden="1" customWidth="1"/>
    <col min="8454" max="8454" width="15.44140625" style="610" customWidth="1"/>
    <col min="8455" max="8455" width="12.88671875" style="610" bestFit="1" customWidth="1"/>
    <col min="8456" max="8456" width="8.88671875" style="610"/>
    <col min="8457" max="8457" width="12.88671875" style="610" bestFit="1" customWidth="1"/>
    <col min="8458" max="8701" width="8.88671875" style="610"/>
    <col min="8702" max="8702" width="3.6640625" style="610" bestFit="1" customWidth="1"/>
    <col min="8703" max="8703" width="8.33203125" style="610" customWidth="1"/>
    <col min="8704" max="8704" width="46.109375" style="610" customWidth="1"/>
    <col min="8705" max="8705" width="11" style="610" customWidth="1"/>
    <col min="8706" max="8706" width="12.5546875" style="610" customWidth="1"/>
    <col min="8707" max="8707" width="10.88671875" style="610" customWidth="1"/>
    <col min="8708" max="8708" width="16.109375" style="610" customWidth="1"/>
    <col min="8709" max="8709" width="0" style="610" hidden="1" customWidth="1"/>
    <col min="8710" max="8710" width="15.44140625" style="610" customWidth="1"/>
    <col min="8711" max="8711" width="12.88671875" style="610" bestFit="1" customWidth="1"/>
    <col min="8712" max="8712" width="8.88671875" style="610"/>
    <col min="8713" max="8713" width="12.88671875" style="610" bestFit="1" customWidth="1"/>
    <col min="8714" max="8957" width="8.88671875" style="610"/>
    <col min="8958" max="8958" width="3.6640625" style="610" bestFit="1" customWidth="1"/>
    <col min="8959" max="8959" width="8.33203125" style="610" customWidth="1"/>
    <col min="8960" max="8960" width="46.109375" style="610" customWidth="1"/>
    <col min="8961" max="8961" width="11" style="610" customWidth="1"/>
    <col min="8962" max="8962" width="12.5546875" style="610" customWidth="1"/>
    <col min="8963" max="8963" width="10.88671875" style="610" customWidth="1"/>
    <col min="8964" max="8964" width="16.109375" style="610" customWidth="1"/>
    <col min="8965" max="8965" width="0" style="610" hidden="1" customWidth="1"/>
    <col min="8966" max="8966" width="15.44140625" style="610" customWidth="1"/>
    <col min="8967" max="8967" width="12.88671875" style="610" bestFit="1" customWidth="1"/>
    <col min="8968" max="8968" width="8.88671875" style="610"/>
    <col min="8969" max="8969" width="12.88671875" style="610" bestFit="1" customWidth="1"/>
    <col min="8970" max="9213" width="8.88671875" style="610"/>
    <col min="9214" max="9214" width="3.6640625" style="610" bestFit="1" customWidth="1"/>
    <col min="9215" max="9215" width="8.33203125" style="610" customWidth="1"/>
    <col min="9216" max="9216" width="46.109375" style="610" customWidth="1"/>
    <col min="9217" max="9217" width="11" style="610" customWidth="1"/>
    <col min="9218" max="9218" width="12.5546875" style="610" customWidth="1"/>
    <col min="9219" max="9219" width="10.88671875" style="610" customWidth="1"/>
    <col min="9220" max="9220" width="16.109375" style="610" customWidth="1"/>
    <col min="9221" max="9221" width="0" style="610" hidden="1" customWidth="1"/>
    <col min="9222" max="9222" width="15.44140625" style="610" customWidth="1"/>
    <col min="9223" max="9223" width="12.88671875" style="610" bestFit="1" customWidth="1"/>
    <col min="9224" max="9224" width="8.88671875" style="610"/>
    <col min="9225" max="9225" width="12.88671875" style="610" bestFit="1" customWidth="1"/>
    <col min="9226" max="9469" width="8.88671875" style="610"/>
    <col min="9470" max="9470" width="3.6640625" style="610" bestFit="1" customWidth="1"/>
    <col min="9471" max="9471" width="8.33203125" style="610" customWidth="1"/>
    <col min="9472" max="9472" width="46.109375" style="610" customWidth="1"/>
    <col min="9473" max="9473" width="11" style="610" customWidth="1"/>
    <col min="9474" max="9474" width="12.5546875" style="610" customWidth="1"/>
    <col min="9475" max="9475" width="10.88671875" style="610" customWidth="1"/>
    <col min="9476" max="9476" width="16.109375" style="610" customWidth="1"/>
    <col min="9477" max="9477" width="0" style="610" hidden="1" customWidth="1"/>
    <col min="9478" max="9478" width="15.44140625" style="610" customWidth="1"/>
    <col min="9479" max="9479" width="12.88671875" style="610" bestFit="1" customWidth="1"/>
    <col min="9480" max="9480" width="8.88671875" style="610"/>
    <col min="9481" max="9481" width="12.88671875" style="610" bestFit="1" customWidth="1"/>
    <col min="9482" max="9725" width="8.88671875" style="610"/>
    <col min="9726" max="9726" width="3.6640625" style="610" bestFit="1" customWidth="1"/>
    <col min="9727" max="9727" width="8.33203125" style="610" customWidth="1"/>
    <col min="9728" max="9728" width="46.109375" style="610" customWidth="1"/>
    <col min="9729" max="9729" width="11" style="610" customWidth="1"/>
    <col min="9730" max="9730" width="12.5546875" style="610" customWidth="1"/>
    <col min="9731" max="9731" width="10.88671875" style="610" customWidth="1"/>
    <col min="9732" max="9732" width="16.109375" style="610" customWidth="1"/>
    <col min="9733" max="9733" width="0" style="610" hidden="1" customWidth="1"/>
    <col min="9734" max="9734" width="15.44140625" style="610" customWidth="1"/>
    <col min="9735" max="9735" width="12.88671875" style="610" bestFit="1" customWidth="1"/>
    <col min="9736" max="9736" width="8.88671875" style="610"/>
    <col min="9737" max="9737" width="12.88671875" style="610" bestFit="1" customWidth="1"/>
    <col min="9738" max="9981" width="8.88671875" style="610"/>
    <col min="9982" max="9982" width="3.6640625" style="610" bestFit="1" customWidth="1"/>
    <col min="9983" max="9983" width="8.33203125" style="610" customWidth="1"/>
    <col min="9984" max="9984" width="46.109375" style="610" customWidth="1"/>
    <col min="9985" max="9985" width="11" style="610" customWidth="1"/>
    <col min="9986" max="9986" width="12.5546875" style="610" customWidth="1"/>
    <col min="9987" max="9987" width="10.88671875" style="610" customWidth="1"/>
    <col min="9988" max="9988" width="16.109375" style="610" customWidth="1"/>
    <col min="9989" max="9989" width="0" style="610" hidden="1" customWidth="1"/>
    <col min="9990" max="9990" width="15.44140625" style="610" customWidth="1"/>
    <col min="9991" max="9991" width="12.88671875" style="610" bestFit="1" customWidth="1"/>
    <col min="9992" max="9992" width="8.88671875" style="610"/>
    <col min="9993" max="9993" width="12.88671875" style="610" bestFit="1" customWidth="1"/>
    <col min="9994" max="10237" width="8.88671875" style="610"/>
    <col min="10238" max="10238" width="3.6640625" style="610" bestFit="1" customWidth="1"/>
    <col min="10239" max="10239" width="8.33203125" style="610" customWidth="1"/>
    <col min="10240" max="10240" width="46.109375" style="610" customWidth="1"/>
    <col min="10241" max="10241" width="11" style="610" customWidth="1"/>
    <col min="10242" max="10242" width="12.5546875" style="610" customWidth="1"/>
    <col min="10243" max="10243" width="10.88671875" style="610" customWidth="1"/>
    <col min="10244" max="10244" width="16.109375" style="610" customWidth="1"/>
    <col min="10245" max="10245" width="0" style="610" hidden="1" customWidth="1"/>
    <col min="10246" max="10246" width="15.44140625" style="610" customWidth="1"/>
    <col min="10247" max="10247" width="12.88671875" style="610" bestFit="1" customWidth="1"/>
    <col min="10248" max="10248" width="8.88671875" style="610"/>
    <col min="10249" max="10249" width="12.88671875" style="610" bestFit="1" customWidth="1"/>
    <col min="10250" max="10493" width="8.88671875" style="610"/>
    <col min="10494" max="10494" width="3.6640625" style="610" bestFit="1" customWidth="1"/>
    <col min="10495" max="10495" width="8.33203125" style="610" customWidth="1"/>
    <col min="10496" max="10496" width="46.109375" style="610" customWidth="1"/>
    <col min="10497" max="10497" width="11" style="610" customWidth="1"/>
    <col min="10498" max="10498" width="12.5546875" style="610" customWidth="1"/>
    <col min="10499" max="10499" width="10.88671875" style="610" customWidth="1"/>
    <col min="10500" max="10500" width="16.109375" style="610" customWidth="1"/>
    <col min="10501" max="10501" width="0" style="610" hidden="1" customWidth="1"/>
    <col min="10502" max="10502" width="15.44140625" style="610" customWidth="1"/>
    <col min="10503" max="10503" width="12.88671875" style="610" bestFit="1" customWidth="1"/>
    <col min="10504" max="10504" width="8.88671875" style="610"/>
    <col min="10505" max="10505" width="12.88671875" style="610" bestFit="1" customWidth="1"/>
    <col min="10506" max="10749" width="8.88671875" style="610"/>
    <col min="10750" max="10750" width="3.6640625" style="610" bestFit="1" customWidth="1"/>
    <col min="10751" max="10751" width="8.33203125" style="610" customWidth="1"/>
    <col min="10752" max="10752" width="46.109375" style="610" customWidth="1"/>
    <col min="10753" max="10753" width="11" style="610" customWidth="1"/>
    <col min="10754" max="10754" width="12.5546875" style="610" customWidth="1"/>
    <col min="10755" max="10755" width="10.88671875" style="610" customWidth="1"/>
    <col min="10756" max="10756" width="16.109375" style="610" customWidth="1"/>
    <col min="10757" max="10757" width="0" style="610" hidden="1" customWidth="1"/>
    <col min="10758" max="10758" width="15.44140625" style="610" customWidth="1"/>
    <col min="10759" max="10759" width="12.88671875" style="610" bestFit="1" customWidth="1"/>
    <col min="10760" max="10760" width="8.88671875" style="610"/>
    <col min="10761" max="10761" width="12.88671875" style="610" bestFit="1" customWidth="1"/>
    <col min="10762" max="11005" width="8.88671875" style="610"/>
    <col min="11006" max="11006" width="3.6640625" style="610" bestFit="1" customWidth="1"/>
    <col min="11007" max="11007" width="8.33203125" style="610" customWidth="1"/>
    <col min="11008" max="11008" width="46.109375" style="610" customWidth="1"/>
    <col min="11009" max="11009" width="11" style="610" customWidth="1"/>
    <col min="11010" max="11010" width="12.5546875" style="610" customWidth="1"/>
    <col min="11011" max="11011" width="10.88671875" style="610" customWidth="1"/>
    <col min="11012" max="11012" width="16.109375" style="610" customWidth="1"/>
    <col min="11013" max="11013" width="0" style="610" hidden="1" customWidth="1"/>
    <col min="11014" max="11014" width="15.44140625" style="610" customWidth="1"/>
    <col min="11015" max="11015" width="12.88671875" style="610" bestFit="1" customWidth="1"/>
    <col min="11016" max="11016" width="8.88671875" style="610"/>
    <col min="11017" max="11017" width="12.88671875" style="610" bestFit="1" customWidth="1"/>
    <col min="11018" max="11261" width="8.88671875" style="610"/>
    <col min="11262" max="11262" width="3.6640625" style="610" bestFit="1" customWidth="1"/>
    <col min="11263" max="11263" width="8.33203125" style="610" customWidth="1"/>
    <col min="11264" max="11264" width="46.109375" style="610" customWidth="1"/>
    <col min="11265" max="11265" width="11" style="610" customWidth="1"/>
    <col min="11266" max="11266" width="12.5546875" style="610" customWidth="1"/>
    <col min="11267" max="11267" width="10.88671875" style="610" customWidth="1"/>
    <col min="11268" max="11268" width="16.109375" style="610" customWidth="1"/>
    <col min="11269" max="11269" width="0" style="610" hidden="1" customWidth="1"/>
    <col min="11270" max="11270" width="15.44140625" style="610" customWidth="1"/>
    <col min="11271" max="11271" width="12.88671875" style="610" bestFit="1" customWidth="1"/>
    <col min="11272" max="11272" width="8.88671875" style="610"/>
    <col min="11273" max="11273" width="12.88671875" style="610" bestFit="1" customWidth="1"/>
    <col min="11274" max="11517" width="8.88671875" style="610"/>
    <col min="11518" max="11518" width="3.6640625" style="610" bestFit="1" customWidth="1"/>
    <col min="11519" max="11519" width="8.33203125" style="610" customWidth="1"/>
    <col min="11520" max="11520" width="46.109375" style="610" customWidth="1"/>
    <col min="11521" max="11521" width="11" style="610" customWidth="1"/>
    <col min="11522" max="11522" width="12.5546875" style="610" customWidth="1"/>
    <col min="11523" max="11523" width="10.88671875" style="610" customWidth="1"/>
    <col min="11524" max="11524" width="16.109375" style="610" customWidth="1"/>
    <col min="11525" max="11525" width="0" style="610" hidden="1" customWidth="1"/>
    <col min="11526" max="11526" width="15.44140625" style="610" customWidth="1"/>
    <col min="11527" max="11527" width="12.88671875" style="610" bestFit="1" customWidth="1"/>
    <col min="11528" max="11528" width="8.88671875" style="610"/>
    <col min="11529" max="11529" width="12.88671875" style="610" bestFit="1" customWidth="1"/>
    <col min="11530" max="11773" width="8.88671875" style="610"/>
    <col min="11774" max="11774" width="3.6640625" style="610" bestFit="1" customWidth="1"/>
    <col min="11775" max="11775" width="8.33203125" style="610" customWidth="1"/>
    <col min="11776" max="11776" width="46.109375" style="610" customWidth="1"/>
    <col min="11777" max="11777" width="11" style="610" customWidth="1"/>
    <col min="11778" max="11778" width="12.5546875" style="610" customWidth="1"/>
    <col min="11779" max="11779" width="10.88671875" style="610" customWidth="1"/>
    <col min="11780" max="11780" width="16.109375" style="610" customWidth="1"/>
    <col min="11781" max="11781" width="0" style="610" hidden="1" customWidth="1"/>
    <col min="11782" max="11782" width="15.44140625" style="610" customWidth="1"/>
    <col min="11783" max="11783" width="12.88671875" style="610" bestFit="1" customWidth="1"/>
    <col min="11784" max="11784" width="8.88671875" style="610"/>
    <col min="11785" max="11785" width="12.88671875" style="610" bestFit="1" customWidth="1"/>
    <col min="11786" max="12029" width="8.88671875" style="610"/>
    <col min="12030" max="12030" width="3.6640625" style="610" bestFit="1" customWidth="1"/>
    <col min="12031" max="12031" width="8.33203125" style="610" customWidth="1"/>
    <col min="12032" max="12032" width="46.109375" style="610" customWidth="1"/>
    <col min="12033" max="12033" width="11" style="610" customWidth="1"/>
    <col min="12034" max="12034" width="12.5546875" style="610" customWidth="1"/>
    <col min="12035" max="12035" width="10.88671875" style="610" customWidth="1"/>
    <col min="12036" max="12036" width="16.109375" style="610" customWidth="1"/>
    <col min="12037" max="12037" width="0" style="610" hidden="1" customWidth="1"/>
    <col min="12038" max="12038" width="15.44140625" style="610" customWidth="1"/>
    <col min="12039" max="12039" width="12.88671875" style="610" bestFit="1" customWidth="1"/>
    <col min="12040" max="12040" width="8.88671875" style="610"/>
    <col min="12041" max="12041" width="12.88671875" style="610" bestFit="1" customWidth="1"/>
    <col min="12042" max="12285" width="8.88671875" style="610"/>
    <col min="12286" max="12286" width="3.6640625" style="610" bestFit="1" customWidth="1"/>
    <col min="12287" max="12287" width="8.33203125" style="610" customWidth="1"/>
    <col min="12288" max="12288" width="46.109375" style="610" customWidth="1"/>
    <col min="12289" max="12289" width="11" style="610" customWidth="1"/>
    <col min="12290" max="12290" width="12.5546875" style="610" customWidth="1"/>
    <col min="12291" max="12291" width="10.88671875" style="610" customWidth="1"/>
    <col min="12292" max="12292" width="16.109375" style="610" customWidth="1"/>
    <col min="12293" max="12293" width="0" style="610" hidden="1" customWidth="1"/>
    <col min="12294" max="12294" width="15.44140625" style="610" customWidth="1"/>
    <col min="12295" max="12295" width="12.88671875" style="610" bestFit="1" customWidth="1"/>
    <col min="12296" max="12296" width="8.88671875" style="610"/>
    <col min="12297" max="12297" width="12.88671875" style="610" bestFit="1" customWidth="1"/>
    <col min="12298" max="12541" width="8.88671875" style="610"/>
    <col min="12542" max="12542" width="3.6640625" style="610" bestFit="1" customWidth="1"/>
    <col min="12543" max="12543" width="8.33203125" style="610" customWidth="1"/>
    <col min="12544" max="12544" width="46.109375" style="610" customWidth="1"/>
    <col min="12545" max="12545" width="11" style="610" customWidth="1"/>
    <col min="12546" max="12546" width="12.5546875" style="610" customWidth="1"/>
    <col min="12547" max="12547" width="10.88671875" style="610" customWidth="1"/>
    <col min="12548" max="12548" width="16.109375" style="610" customWidth="1"/>
    <col min="12549" max="12549" width="0" style="610" hidden="1" customWidth="1"/>
    <col min="12550" max="12550" width="15.44140625" style="610" customWidth="1"/>
    <col min="12551" max="12551" width="12.88671875" style="610" bestFit="1" customWidth="1"/>
    <col min="12552" max="12552" width="8.88671875" style="610"/>
    <col min="12553" max="12553" width="12.88671875" style="610" bestFit="1" customWidth="1"/>
    <col min="12554" max="12797" width="8.88671875" style="610"/>
    <col min="12798" max="12798" width="3.6640625" style="610" bestFit="1" customWidth="1"/>
    <col min="12799" max="12799" width="8.33203125" style="610" customWidth="1"/>
    <col min="12800" max="12800" width="46.109375" style="610" customWidth="1"/>
    <col min="12801" max="12801" width="11" style="610" customWidth="1"/>
    <col min="12802" max="12802" width="12.5546875" style="610" customWidth="1"/>
    <col min="12803" max="12803" width="10.88671875" style="610" customWidth="1"/>
    <col min="12804" max="12804" width="16.109375" style="610" customWidth="1"/>
    <col min="12805" max="12805" width="0" style="610" hidden="1" customWidth="1"/>
    <col min="12806" max="12806" width="15.44140625" style="610" customWidth="1"/>
    <col min="12807" max="12807" width="12.88671875" style="610" bestFit="1" customWidth="1"/>
    <col min="12808" max="12808" width="8.88671875" style="610"/>
    <col min="12809" max="12809" width="12.88671875" style="610" bestFit="1" customWidth="1"/>
    <col min="12810" max="13053" width="8.88671875" style="610"/>
    <col min="13054" max="13054" width="3.6640625" style="610" bestFit="1" customWidth="1"/>
    <col min="13055" max="13055" width="8.33203125" style="610" customWidth="1"/>
    <col min="13056" max="13056" width="46.109375" style="610" customWidth="1"/>
    <col min="13057" max="13057" width="11" style="610" customWidth="1"/>
    <col min="13058" max="13058" width="12.5546875" style="610" customWidth="1"/>
    <col min="13059" max="13059" width="10.88671875" style="610" customWidth="1"/>
    <col min="13060" max="13060" width="16.109375" style="610" customWidth="1"/>
    <col min="13061" max="13061" width="0" style="610" hidden="1" customWidth="1"/>
    <col min="13062" max="13062" width="15.44140625" style="610" customWidth="1"/>
    <col min="13063" max="13063" width="12.88671875" style="610" bestFit="1" customWidth="1"/>
    <col min="13064" max="13064" width="8.88671875" style="610"/>
    <col min="13065" max="13065" width="12.88671875" style="610" bestFit="1" customWidth="1"/>
    <col min="13066" max="13309" width="8.88671875" style="610"/>
    <col min="13310" max="13310" width="3.6640625" style="610" bestFit="1" customWidth="1"/>
    <col min="13311" max="13311" width="8.33203125" style="610" customWidth="1"/>
    <col min="13312" max="13312" width="46.109375" style="610" customWidth="1"/>
    <col min="13313" max="13313" width="11" style="610" customWidth="1"/>
    <col min="13314" max="13314" width="12.5546875" style="610" customWidth="1"/>
    <col min="13315" max="13315" width="10.88671875" style="610" customWidth="1"/>
    <col min="13316" max="13316" width="16.109375" style="610" customWidth="1"/>
    <col min="13317" max="13317" width="0" style="610" hidden="1" customWidth="1"/>
    <col min="13318" max="13318" width="15.44140625" style="610" customWidth="1"/>
    <col min="13319" max="13319" width="12.88671875" style="610" bestFit="1" customWidth="1"/>
    <col min="13320" max="13320" width="8.88671875" style="610"/>
    <col min="13321" max="13321" width="12.88671875" style="610" bestFit="1" customWidth="1"/>
    <col min="13322" max="13565" width="8.88671875" style="610"/>
    <col min="13566" max="13566" width="3.6640625" style="610" bestFit="1" customWidth="1"/>
    <col min="13567" max="13567" width="8.33203125" style="610" customWidth="1"/>
    <col min="13568" max="13568" width="46.109375" style="610" customWidth="1"/>
    <col min="13569" max="13569" width="11" style="610" customWidth="1"/>
    <col min="13570" max="13570" width="12.5546875" style="610" customWidth="1"/>
    <col min="13571" max="13571" width="10.88671875" style="610" customWidth="1"/>
    <col min="13572" max="13572" width="16.109375" style="610" customWidth="1"/>
    <col min="13573" max="13573" width="0" style="610" hidden="1" customWidth="1"/>
    <col min="13574" max="13574" width="15.44140625" style="610" customWidth="1"/>
    <col min="13575" max="13575" width="12.88671875" style="610" bestFit="1" customWidth="1"/>
    <col min="13576" max="13576" width="8.88671875" style="610"/>
    <col min="13577" max="13577" width="12.88671875" style="610" bestFit="1" customWidth="1"/>
    <col min="13578" max="13821" width="8.88671875" style="610"/>
    <col min="13822" max="13822" width="3.6640625" style="610" bestFit="1" customWidth="1"/>
    <col min="13823" max="13823" width="8.33203125" style="610" customWidth="1"/>
    <col min="13824" max="13824" width="46.109375" style="610" customWidth="1"/>
    <col min="13825" max="13825" width="11" style="610" customWidth="1"/>
    <col min="13826" max="13826" width="12.5546875" style="610" customWidth="1"/>
    <col min="13827" max="13827" width="10.88671875" style="610" customWidth="1"/>
    <col min="13828" max="13828" width="16.109375" style="610" customWidth="1"/>
    <col min="13829" max="13829" width="0" style="610" hidden="1" customWidth="1"/>
    <col min="13830" max="13830" width="15.44140625" style="610" customWidth="1"/>
    <col min="13831" max="13831" width="12.88671875" style="610" bestFit="1" customWidth="1"/>
    <col min="13832" max="13832" width="8.88671875" style="610"/>
    <col min="13833" max="13833" width="12.88671875" style="610" bestFit="1" customWidth="1"/>
    <col min="13834" max="14077" width="8.88671875" style="610"/>
    <col min="14078" max="14078" width="3.6640625" style="610" bestFit="1" customWidth="1"/>
    <col min="14079" max="14079" width="8.33203125" style="610" customWidth="1"/>
    <col min="14080" max="14080" width="46.109375" style="610" customWidth="1"/>
    <col min="14081" max="14081" width="11" style="610" customWidth="1"/>
    <col min="14082" max="14082" width="12.5546875" style="610" customWidth="1"/>
    <col min="14083" max="14083" width="10.88671875" style="610" customWidth="1"/>
    <col min="14084" max="14084" width="16.109375" style="610" customWidth="1"/>
    <col min="14085" max="14085" width="0" style="610" hidden="1" customWidth="1"/>
    <col min="14086" max="14086" width="15.44140625" style="610" customWidth="1"/>
    <col min="14087" max="14087" width="12.88671875" style="610" bestFit="1" customWidth="1"/>
    <col min="14088" max="14088" width="8.88671875" style="610"/>
    <col min="14089" max="14089" width="12.88671875" style="610" bestFit="1" customWidth="1"/>
    <col min="14090" max="14333" width="8.88671875" style="610"/>
    <col min="14334" max="14334" width="3.6640625" style="610" bestFit="1" customWidth="1"/>
    <col min="14335" max="14335" width="8.33203125" style="610" customWidth="1"/>
    <col min="14336" max="14336" width="46.109375" style="610" customWidth="1"/>
    <col min="14337" max="14337" width="11" style="610" customWidth="1"/>
    <col min="14338" max="14338" width="12.5546875" style="610" customWidth="1"/>
    <col min="14339" max="14339" width="10.88671875" style="610" customWidth="1"/>
    <col min="14340" max="14340" width="16.109375" style="610" customWidth="1"/>
    <col min="14341" max="14341" width="0" style="610" hidden="1" customWidth="1"/>
    <col min="14342" max="14342" width="15.44140625" style="610" customWidth="1"/>
    <col min="14343" max="14343" width="12.88671875" style="610" bestFit="1" customWidth="1"/>
    <col min="14344" max="14344" width="8.88671875" style="610"/>
    <col min="14345" max="14345" width="12.88671875" style="610" bestFit="1" customWidth="1"/>
    <col min="14346" max="14589" width="8.88671875" style="610"/>
    <col min="14590" max="14590" width="3.6640625" style="610" bestFit="1" customWidth="1"/>
    <col min="14591" max="14591" width="8.33203125" style="610" customWidth="1"/>
    <col min="14592" max="14592" width="46.109375" style="610" customWidth="1"/>
    <col min="14593" max="14593" width="11" style="610" customWidth="1"/>
    <col min="14594" max="14594" width="12.5546875" style="610" customWidth="1"/>
    <col min="14595" max="14595" width="10.88671875" style="610" customWidth="1"/>
    <col min="14596" max="14596" width="16.109375" style="610" customWidth="1"/>
    <col min="14597" max="14597" width="0" style="610" hidden="1" customWidth="1"/>
    <col min="14598" max="14598" width="15.44140625" style="610" customWidth="1"/>
    <col min="14599" max="14599" width="12.88671875" style="610" bestFit="1" customWidth="1"/>
    <col min="14600" max="14600" width="8.88671875" style="610"/>
    <col min="14601" max="14601" width="12.88671875" style="610" bestFit="1" customWidth="1"/>
    <col min="14602" max="14845" width="8.88671875" style="610"/>
    <col min="14846" max="14846" width="3.6640625" style="610" bestFit="1" customWidth="1"/>
    <col min="14847" max="14847" width="8.33203125" style="610" customWidth="1"/>
    <col min="14848" max="14848" width="46.109375" style="610" customWidth="1"/>
    <col min="14849" max="14849" width="11" style="610" customWidth="1"/>
    <col min="14850" max="14850" width="12.5546875" style="610" customWidth="1"/>
    <col min="14851" max="14851" width="10.88671875" style="610" customWidth="1"/>
    <col min="14852" max="14852" width="16.109375" style="610" customWidth="1"/>
    <col min="14853" max="14853" width="0" style="610" hidden="1" customWidth="1"/>
    <col min="14854" max="14854" width="15.44140625" style="610" customWidth="1"/>
    <col min="14855" max="14855" width="12.88671875" style="610" bestFit="1" customWidth="1"/>
    <col min="14856" max="14856" width="8.88671875" style="610"/>
    <col min="14857" max="14857" width="12.88671875" style="610" bestFit="1" customWidth="1"/>
    <col min="14858" max="15101" width="8.88671875" style="610"/>
    <col min="15102" max="15102" width="3.6640625" style="610" bestFit="1" customWidth="1"/>
    <col min="15103" max="15103" width="8.33203125" style="610" customWidth="1"/>
    <col min="15104" max="15104" width="46.109375" style="610" customWidth="1"/>
    <col min="15105" max="15105" width="11" style="610" customWidth="1"/>
    <col min="15106" max="15106" width="12.5546875" style="610" customWidth="1"/>
    <col min="15107" max="15107" width="10.88671875" style="610" customWidth="1"/>
    <col min="15108" max="15108" width="16.109375" style="610" customWidth="1"/>
    <col min="15109" max="15109" width="0" style="610" hidden="1" customWidth="1"/>
    <col min="15110" max="15110" width="15.44140625" style="610" customWidth="1"/>
    <col min="15111" max="15111" width="12.88671875" style="610" bestFit="1" customWidth="1"/>
    <col min="15112" max="15112" width="8.88671875" style="610"/>
    <col min="15113" max="15113" width="12.88671875" style="610" bestFit="1" customWidth="1"/>
    <col min="15114" max="15357" width="8.88671875" style="610"/>
    <col min="15358" max="15358" width="3.6640625" style="610" bestFit="1" customWidth="1"/>
    <col min="15359" max="15359" width="8.33203125" style="610" customWidth="1"/>
    <col min="15360" max="15360" width="46.109375" style="610" customWidth="1"/>
    <col min="15361" max="15361" width="11" style="610" customWidth="1"/>
    <col min="15362" max="15362" width="12.5546875" style="610" customWidth="1"/>
    <col min="15363" max="15363" width="10.88671875" style="610" customWidth="1"/>
    <col min="15364" max="15364" width="16.109375" style="610" customWidth="1"/>
    <col min="15365" max="15365" width="0" style="610" hidden="1" customWidth="1"/>
    <col min="15366" max="15366" width="15.44140625" style="610" customWidth="1"/>
    <col min="15367" max="15367" width="12.88671875" style="610" bestFit="1" customWidth="1"/>
    <col min="15368" max="15368" width="8.88671875" style="610"/>
    <col min="15369" max="15369" width="12.88671875" style="610" bestFit="1" customWidth="1"/>
    <col min="15370" max="15613" width="8.88671875" style="610"/>
    <col min="15614" max="15614" width="3.6640625" style="610" bestFit="1" customWidth="1"/>
    <col min="15615" max="15615" width="8.33203125" style="610" customWidth="1"/>
    <col min="15616" max="15616" width="46.109375" style="610" customWidth="1"/>
    <col min="15617" max="15617" width="11" style="610" customWidth="1"/>
    <col min="15618" max="15618" width="12.5546875" style="610" customWidth="1"/>
    <col min="15619" max="15619" width="10.88671875" style="610" customWidth="1"/>
    <col min="15620" max="15620" width="16.109375" style="610" customWidth="1"/>
    <col min="15621" max="15621" width="0" style="610" hidden="1" customWidth="1"/>
    <col min="15622" max="15622" width="15.44140625" style="610" customWidth="1"/>
    <col min="15623" max="15623" width="12.88671875" style="610" bestFit="1" customWidth="1"/>
    <col min="15624" max="15624" width="8.88671875" style="610"/>
    <col min="15625" max="15625" width="12.88671875" style="610" bestFit="1" customWidth="1"/>
    <col min="15626" max="15869" width="8.88671875" style="610"/>
    <col min="15870" max="15870" width="3.6640625" style="610" bestFit="1" customWidth="1"/>
    <col min="15871" max="15871" width="8.33203125" style="610" customWidth="1"/>
    <col min="15872" max="15872" width="46.109375" style="610" customWidth="1"/>
    <col min="15873" max="15873" width="11" style="610" customWidth="1"/>
    <col min="15874" max="15874" width="12.5546875" style="610" customWidth="1"/>
    <col min="15875" max="15875" width="10.88671875" style="610" customWidth="1"/>
    <col min="15876" max="15876" width="16.109375" style="610" customWidth="1"/>
    <col min="15877" max="15877" width="0" style="610" hidden="1" customWidth="1"/>
    <col min="15878" max="15878" width="15.44140625" style="610" customWidth="1"/>
    <col min="15879" max="15879" width="12.88671875" style="610" bestFit="1" customWidth="1"/>
    <col min="15880" max="15880" width="8.88671875" style="610"/>
    <col min="15881" max="15881" width="12.88671875" style="610" bestFit="1" customWidth="1"/>
    <col min="15882" max="16125" width="8.88671875" style="610"/>
    <col min="16126" max="16126" width="3.6640625" style="610" bestFit="1" customWidth="1"/>
    <col min="16127" max="16127" width="8.33203125" style="610" customWidth="1"/>
    <col min="16128" max="16128" width="46.109375" style="610" customWidth="1"/>
    <col min="16129" max="16129" width="11" style="610" customWidth="1"/>
    <col min="16130" max="16130" width="12.5546875" style="610" customWidth="1"/>
    <col min="16131" max="16131" width="10.88671875" style="610" customWidth="1"/>
    <col min="16132" max="16132" width="16.109375" style="610" customWidth="1"/>
    <col min="16133" max="16133" width="0" style="610" hidden="1" customWidth="1"/>
    <col min="16134" max="16134" width="15.44140625" style="610" customWidth="1"/>
    <col min="16135" max="16135" width="12.88671875" style="610" bestFit="1" customWidth="1"/>
    <col min="16136" max="16136" width="8.88671875" style="610"/>
    <col min="16137" max="16137" width="12.88671875" style="610" bestFit="1" customWidth="1"/>
    <col min="16138" max="16384" width="8.88671875" style="610"/>
  </cols>
  <sheetData>
    <row r="1" spans="1:21" s="108" customFormat="1" ht="61.5" customHeight="1" x14ac:dyDescent="0.25">
      <c r="A1" s="581" t="s">
        <v>609</v>
      </c>
      <c r="B1" s="581"/>
      <c r="C1" s="582"/>
      <c r="D1" s="583" t="str">
        <f>'Bill No 4.2.3'!D1:G1</f>
        <v>BILL 4.2  - KEGALLE DISTRICT - LHS ARANAYAKA - HULANKAPOLLA ROAD - LOCATION 02</v>
      </c>
      <c r="E1" s="583"/>
      <c r="F1" s="583"/>
      <c r="G1" s="584"/>
      <c r="I1" s="657"/>
    </row>
    <row r="2" spans="1:21" s="617" customFormat="1" ht="18" customHeight="1" x14ac:dyDescent="0.25">
      <c r="A2" s="640" t="s">
        <v>17</v>
      </c>
      <c r="B2" s="109" t="s">
        <v>18</v>
      </c>
      <c r="C2" s="110" t="s">
        <v>4</v>
      </c>
      <c r="D2" s="110" t="s">
        <v>19</v>
      </c>
      <c r="E2" s="641" t="s">
        <v>20</v>
      </c>
      <c r="F2" s="111" t="s">
        <v>21</v>
      </c>
      <c r="G2" s="590" t="s">
        <v>22</v>
      </c>
      <c r="I2" s="658"/>
    </row>
    <row r="3" spans="1:21" s="617" customFormat="1" ht="18" customHeight="1" x14ac:dyDescent="0.25">
      <c r="A3" s="589"/>
      <c r="B3" s="113"/>
      <c r="C3" s="110"/>
      <c r="D3" s="110"/>
      <c r="E3" s="641"/>
      <c r="F3" s="111"/>
      <c r="G3" s="590"/>
      <c r="I3" s="657"/>
      <c r="J3" s="108"/>
      <c r="K3" s="108"/>
      <c r="L3" s="108"/>
      <c r="M3" s="108"/>
      <c r="N3" s="108"/>
      <c r="O3" s="108"/>
      <c r="P3" s="108"/>
      <c r="Q3" s="108"/>
      <c r="R3" s="108"/>
      <c r="S3" s="108"/>
      <c r="T3" s="108"/>
      <c r="U3" s="108"/>
    </row>
    <row r="4" spans="1:21" s="617" customFormat="1" ht="30" customHeight="1" x14ac:dyDescent="0.25">
      <c r="A4" s="601" t="s">
        <v>610</v>
      </c>
      <c r="B4" s="116"/>
      <c r="C4" s="451" t="s">
        <v>302</v>
      </c>
      <c r="D4" s="116"/>
      <c r="E4" s="168"/>
      <c r="F4" s="118"/>
      <c r="G4" s="628"/>
      <c r="I4" s="642"/>
      <c r="J4" s="643"/>
    </row>
    <row r="5" spans="1:21" s="501" customFormat="1" ht="30" customHeight="1" x14ac:dyDescent="0.25">
      <c r="A5" s="659" t="s">
        <v>611</v>
      </c>
      <c r="B5" s="151" t="s">
        <v>304</v>
      </c>
      <c r="C5" s="176" t="s">
        <v>310</v>
      </c>
      <c r="D5" s="151" t="s">
        <v>129</v>
      </c>
      <c r="E5" s="463">
        <v>1317</v>
      </c>
      <c r="F5" s="263">
        <f>'Bill No 4.1.4'!F5</f>
        <v>0</v>
      </c>
      <c r="G5" s="628">
        <f t="shared" ref="G5" si="0">F5*E5</f>
        <v>0</v>
      </c>
      <c r="I5" s="660">
        <f>[5]QTY!F59*1.15</f>
        <v>1056.8499999999999</v>
      </c>
      <c r="J5" s="501">
        <f>1009/0.766</f>
        <v>1317.2323759791122</v>
      </c>
    </row>
    <row r="6" spans="1:21" s="182" customFormat="1" ht="33.75" customHeight="1" thickBot="1" x14ac:dyDescent="0.3">
      <c r="A6" s="661"/>
      <c r="B6" s="603" t="s">
        <v>612</v>
      </c>
      <c r="C6" s="604"/>
      <c r="D6" s="604"/>
      <c r="E6" s="604"/>
      <c r="F6" s="605"/>
      <c r="G6" s="606">
        <f>ROUND(SUM(G4:H5),2)</f>
        <v>0</v>
      </c>
      <c r="H6" s="607"/>
      <c r="I6" s="662"/>
      <c r="J6" s="610"/>
      <c r="K6" s="610"/>
      <c r="L6" s="610"/>
      <c r="M6" s="610"/>
      <c r="N6" s="610"/>
      <c r="O6" s="610"/>
      <c r="P6" s="610"/>
      <c r="Q6" s="610"/>
      <c r="R6" s="610"/>
      <c r="S6" s="610"/>
      <c r="T6" s="610"/>
      <c r="U6" s="610"/>
    </row>
    <row r="7" spans="1:21" ht="13.2" x14ac:dyDescent="0.25">
      <c r="A7" s="611"/>
      <c r="B7" s="608"/>
      <c r="C7" s="120"/>
      <c r="D7" s="608"/>
      <c r="E7" s="663"/>
      <c r="F7" s="609"/>
      <c r="G7" s="609"/>
    </row>
    <row r="8" spans="1:21" ht="13.2" x14ac:dyDescent="0.25">
      <c r="A8" s="608"/>
      <c r="B8" s="608"/>
      <c r="C8" s="120"/>
      <c r="D8" s="608"/>
      <c r="E8" s="663"/>
      <c r="F8" s="609"/>
      <c r="G8" s="609"/>
    </row>
    <row r="9" spans="1:21" ht="13.2" x14ac:dyDescent="0.25">
      <c r="A9" s="608"/>
      <c r="B9" s="608"/>
      <c r="C9" s="120"/>
      <c r="D9" s="608"/>
      <c r="E9" s="663"/>
      <c r="F9" s="609"/>
      <c r="G9" s="609"/>
    </row>
    <row r="10" spans="1:21" x14ac:dyDescent="0.25">
      <c r="A10" s="612"/>
      <c r="B10" s="608"/>
      <c r="C10" s="120"/>
      <c r="D10" s="608"/>
      <c r="E10" s="663"/>
      <c r="F10" s="609"/>
      <c r="G10" s="609"/>
    </row>
    <row r="11" spans="1:21" ht="13.2" x14ac:dyDescent="0.25">
      <c r="A11" s="608"/>
      <c r="B11" s="608"/>
      <c r="C11" s="120"/>
      <c r="D11" s="608"/>
      <c r="E11" s="663"/>
      <c r="F11" s="609"/>
      <c r="G11" s="609"/>
    </row>
    <row r="12" spans="1:21" ht="13.2" x14ac:dyDescent="0.25">
      <c r="A12" s="611"/>
      <c r="B12" s="608"/>
      <c r="C12" s="120"/>
      <c r="D12" s="608"/>
      <c r="E12" s="663"/>
      <c r="F12" s="609"/>
      <c r="G12" s="609"/>
    </row>
    <row r="13" spans="1:21" ht="13.2" x14ac:dyDescent="0.25">
      <c r="A13" s="608"/>
      <c r="B13" s="608"/>
      <c r="C13" s="120"/>
      <c r="D13" s="608"/>
      <c r="E13" s="663"/>
      <c r="F13" s="609"/>
      <c r="G13" s="609"/>
    </row>
    <row r="14" spans="1:21" x14ac:dyDescent="0.25">
      <c r="A14" s="183"/>
      <c r="B14" s="608"/>
      <c r="C14" s="120"/>
      <c r="D14" s="608"/>
      <c r="E14" s="663"/>
      <c r="F14" s="609"/>
      <c r="G14" s="609"/>
    </row>
    <row r="15" spans="1:21" x14ac:dyDescent="0.25">
      <c r="A15" s="612"/>
      <c r="B15" s="608"/>
      <c r="C15" s="120"/>
      <c r="D15" s="608"/>
      <c r="E15" s="663"/>
      <c r="F15" s="609"/>
      <c r="G15" s="609"/>
    </row>
    <row r="16" spans="1:21" x14ac:dyDescent="0.25">
      <c r="A16" s="183"/>
      <c r="B16" s="608"/>
      <c r="C16" s="120"/>
      <c r="D16" s="608"/>
      <c r="E16" s="663"/>
      <c r="F16" s="609"/>
      <c r="G16" s="609"/>
    </row>
    <row r="17" spans="2:7" x14ac:dyDescent="0.25">
      <c r="B17" s="608"/>
      <c r="C17" s="120"/>
      <c r="D17" s="608"/>
      <c r="E17" s="663"/>
      <c r="F17" s="609"/>
      <c r="G17" s="609"/>
    </row>
    <row r="18" spans="2:7" x14ac:dyDescent="0.25">
      <c r="B18" s="608"/>
      <c r="C18" s="120"/>
      <c r="D18" s="608"/>
      <c r="E18" s="663"/>
      <c r="F18" s="609"/>
      <c r="G18" s="609"/>
    </row>
    <row r="19" spans="2:7" x14ac:dyDescent="0.25">
      <c r="B19" s="608"/>
      <c r="C19" s="120"/>
      <c r="D19" s="608"/>
      <c r="E19" s="663"/>
      <c r="F19" s="609"/>
      <c r="G19" s="609"/>
    </row>
    <row r="20" spans="2:7" x14ac:dyDescent="0.25">
      <c r="B20" s="608"/>
      <c r="C20" s="120"/>
      <c r="D20" s="608"/>
      <c r="E20" s="663"/>
      <c r="F20" s="609"/>
      <c r="G20" s="609"/>
    </row>
    <row r="21" spans="2:7" x14ac:dyDescent="0.25">
      <c r="B21" s="608"/>
      <c r="C21" s="120"/>
      <c r="D21" s="608"/>
      <c r="E21" s="663"/>
      <c r="F21" s="609"/>
      <c r="G21" s="609"/>
    </row>
    <row r="22" spans="2:7" x14ac:dyDescent="0.25">
      <c r="B22" s="608"/>
      <c r="C22" s="120"/>
      <c r="D22" s="608"/>
      <c r="E22" s="663"/>
      <c r="F22" s="609"/>
      <c r="G22" s="609"/>
    </row>
  </sheetData>
  <mergeCells count="9">
    <mergeCell ref="B6:F6"/>
    <mergeCell ref="D1:G1"/>
    <mergeCell ref="A2:A3"/>
    <mergeCell ref="B2:B3"/>
    <mergeCell ref="C2:C3"/>
    <mergeCell ref="D2:D3"/>
    <mergeCell ref="E2:E3"/>
    <mergeCell ref="F2:F3"/>
    <mergeCell ref="G2:G3"/>
  </mergeCells>
  <printOptions horizontalCentered="1"/>
  <pageMargins left="0.75" right="0.5" top="1" bottom="0.5" header="0.25" footer="0.25"/>
  <pageSetup paperSize="9" scale="80" fitToHeight="0"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ADF94-ABF4-4DCD-B96C-7ED1EDD1F6D9}">
  <sheetPr>
    <tabColor rgb="FF00B050"/>
    <pageSetUpPr fitToPage="1"/>
  </sheetPr>
  <dimension ref="A1:O42"/>
  <sheetViews>
    <sheetView showGridLines="0" view="pageBreakPreview" topLeftCell="C1" zoomScaleSheetLayoutView="100" workbookViewId="0">
      <selection activeCell="G37" sqref="G37"/>
    </sheetView>
  </sheetViews>
  <sheetFormatPr defaultColWidth="9.109375" defaultRowHeight="13.2" x14ac:dyDescent="0.25"/>
  <cols>
    <col min="1" max="1" width="2.6640625" style="1" hidden="1" customWidth="1"/>
    <col min="2" max="2" width="1.6640625" style="1" hidden="1" customWidth="1"/>
    <col min="3" max="3" width="5.6640625" style="98" customWidth="1"/>
    <col min="4" max="4" width="40.6640625" style="1" customWidth="1"/>
    <col min="5" max="5" width="6.6640625" style="98" customWidth="1"/>
    <col min="6" max="6" width="8.6640625" style="99" customWidth="1"/>
    <col min="7" max="7" width="13.33203125" style="100" customWidth="1"/>
    <col min="8" max="8" width="15" style="100" customWidth="1"/>
    <col min="9" max="9" width="1.6640625" style="1" customWidth="1"/>
    <col min="10" max="10" width="17.5546875" style="9" customWidth="1"/>
    <col min="11" max="11" width="13.44140625" style="10" bestFit="1" customWidth="1"/>
    <col min="12" max="12" width="11.6640625" style="9" bestFit="1" customWidth="1"/>
    <col min="13" max="13" width="12.44140625" style="1" bestFit="1" customWidth="1"/>
    <col min="14" max="14" width="13.5546875" style="1" customWidth="1"/>
    <col min="15" max="15" width="14.109375" style="1" customWidth="1"/>
    <col min="16" max="16384" width="9.109375" style="1"/>
  </cols>
  <sheetData>
    <row r="1" spans="2:15" ht="15.6" x14ac:dyDescent="0.3">
      <c r="C1" s="680" t="s">
        <v>613</v>
      </c>
      <c r="D1" s="681"/>
      <c r="E1" s="681"/>
      <c r="F1" s="681"/>
      <c r="G1" s="681"/>
      <c r="H1" s="682"/>
    </row>
    <row r="2" spans="2:15" ht="35.25" customHeight="1" x14ac:dyDescent="0.3">
      <c r="C2" s="683" t="s">
        <v>614</v>
      </c>
      <c r="D2" s="555"/>
      <c r="E2" s="555"/>
      <c r="F2" s="555"/>
      <c r="G2" s="555"/>
      <c r="H2" s="684"/>
    </row>
    <row r="3" spans="2:15" ht="22.5" customHeight="1" x14ac:dyDescent="0.25">
      <c r="C3" s="685" t="s">
        <v>615</v>
      </c>
      <c r="D3" s="558"/>
      <c r="E3" s="558"/>
      <c r="F3" s="558"/>
      <c r="G3" s="558"/>
      <c r="H3" s="686"/>
    </row>
    <row r="4" spans="2:15" ht="13.8" thickBot="1" x14ac:dyDescent="0.3">
      <c r="C4" s="687"/>
      <c r="D4" s="688"/>
      <c r="E4" s="688"/>
      <c r="F4" s="688"/>
      <c r="G4" s="689"/>
      <c r="H4" s="690"/>
    </row>
    <row r="5" spans="2:15" ht="27" thickBot="1" x14ac:dyDescent="0.3">
      <c r="B5" s="33" t="s">
        <v>2</v>
      </c>
      <c r="C5" s="665" t="s">
        <v>530</v>
      </c>
      <c r="D5" s="666"/>
      <c r="E5" s="666"/>
      <c r="F5" s="666"/>
      <c r="G5" s="666"/>
      <c r="H5" s="667"/>
    </row>
    <row r="6" spans="2:15" ht="26.4" x14ac:dyDescent="0.25">
      <c r="B6" s="33" t="s">
        <v>2</v>
      </c>
      <c r="C6" s="564"/>
      <c r="D6" s="565" t="s">
        <v>4</v>
      </c>
      <c r="E6" s="566"/>
      <c r="F6" s="567"/>
      <c r="G6" s="568"/>
      <c r="H6" s="569" t="s">
        <v>5</v>
      </c>
    </row>
    <row r="7" spans="2:15" s="43" customFormat="1" ht="24.9" customHeight="1" x14ac:dyDescent="0.25">
      <c r="C7" s="211">
        <v>1</v>
      </c>
      <c r="D7" s="45" t="str">
        <f>'Bill No 4.3.1'!A1</f>
        <v>BILL No.4.3.1 - SITE CLEARING</v>
      </c>
      <c r="E7" s="46"/>
      <c r="F7" s="46"/>
      <c r="G7" s="47"/>
      <c r="H7" s="570">
        <f>'Bill No 4.3.1'!G14</f>
        <v>0</v>
      </c>
      <c r="J7" s="50"/>
      <c r="K7" s="52"/>
      <c r="L7" s="50"/>
      <c r="N7" s="51"/>
    </row>
    <row r="8" spans="2:15" s="43" customFormat="1" ht="24.9" customHeight="1" x14ac:dyDescent="0.25">
      <c r="C8" s="211">
        <v>2</v>
      </c>
      <c r="D8" s="58" t="str">
        <f>'Bill No 4.3.2'!A1</f>
        <v>BILL No. 4.3.2 - EARTH WORKS</v>
      </c>
      <c r="E8" s="58"/>
      <c r="F8" s="58"/>
      <c r="G8" s="59"/>
      <c r="H8" s="570">
        <f>'Bill No 4.3.2'!G16</f>
        <v>0</v>
      </c>
      <c r="J8" s="50"/>
      <c r="K8" s="52"/>
      <c r="L8" s="50"/>
      <c r="N8" s="51"/>
    </row>
    <row r="9" spans="2:15" s="43" customFormat="1" ht="24.9" customHeight="1" x14ac:dyDescent="0.25">
      <c r="C9" s="211">
        <v>3</v>
      </c>
      <c r="D9" s="58" t="str">
        <f>'Bill No 4.3.3'!A1</f>
        <v>BILL No.4.3.3 - STRUCTURE CONSTRUCTION</v>
      </c>
      <c r="E9" s="58"/>
      <c r="F9" s="58"/>
      <c r="G9" s="59"/>
      <c r="H9" s="570">
        <f>'Bill No 4.3.3'!G19</f>
        <v>0</v>
      </c>
      <c r="J9" s="50"/>
      <c r="K9" s="52"/>
      <c r="L9" s="50"/>
      <c r="N9" s="51"/>
    </row>
    <row r="10" spans="2:15" s="43" customFormat="1" ht="24.9" customHeight="1" x14ac:dyDescent="0.25">
      <c r="C10" s="571"/>
      <c r="D10" s="572" t="s">
        <v>462</v>
      </c>
      <c r="E10" s="573"/>
      <c r="F10" s="573"/>
      <c r="G10" s="574" t="s">
        <v>13</v>
      </c>
      <c r="H10" s="575">
        <f>SUM(H7:H9)</f>
        <v>0</v>
      </c>
      <c r="J10" s="50"/>
      <c r="K10" s="53"/>
      <c r="L10" s="50"/>
      <c r="M10" s="51"/>
      <c r="O10" s="50"/>
    </row>
    <row r="11" spans="2:15" s="43" customFormat="1" ht="9.9" customHeight="1" x14ac:dyDescent="0.25">
      <c r="C11" s="576"/>
      <c r="D11" s="577"/>
      <c r="E11" s="578"/>
      <c r="F11" s="578"/>
      <c r="G11" s="579"/>
      <c r="H11" s="580"/>
      <c r="J11" s="50"/>
      <c r="K11" s="50"/>
      <c r="L11" s="50"/>
    </row>
    <row r="12" spans="2:15" s="43" customFormat="1" x14ac:dyDescent="0.25">
      <c r="C12" s="73"/>
      <c r="E12" s="73"/>
      <c r="F12" s="95"/>
      <c r="G12" s="96"/>
      <c r="H12" s="96"/>
      <c r="J12" s="50"/>
      <c r="K12" s="52"/>
      <c r="L12" s="50"/>
    </row>
    <row r="13" spans="2:15" s="43" customFormat="1" x14ac:dyDescent="0.25">
      <c r="C13" s="73"/>
      <c r="E13" s="73"/>
      <c r="F13" s="95"/>
      <c r="G13" s="96"/>
      <c r="H13" s="96"/>
      <c r="J13" s="50"/>
      <c r="K13" s="52"/>
      <c r="L13" s="50"/>
    </row>
    <row r="14" spans="2:15" s="43" customFormat="1" x14ac:dyDescent="0.25">
      <c r="C14" s="73"/>
      <c r="E14" s="73"/>
      <c r="F14" s="95"/>
      <c r="G14" s="96"/>
      <c r="H14" s="96"/>
      <c r="J14" s="50"/>
      <c r="K14" s="52"/>
      <c r="L14" s="50"/>
    </row>
    <row r="15" spans="2:15" s="43" customFormat="1" x14ac:dyDescent="0.25">
      <c r="C15" s="73"/>
      <c r="E15" s="73"/>
      <c r="F15" s="95"/>
      <c r="G15" s="96"/>
      <c r="H15" s="96"/>
      <c r="J15" s="50"/>
      <c r="K15" s="52"/>
      <c r="L15" s="50"/>
    </row>
    <row r="16" spans="2:15" s="43" customFormat="1" x14ac:dyDescent="0.25">
      <c r="C16" s="73"/>
      <c r="E16" s="73"/>
      <c r="F16" s="95"/>
      <c r="G16" s="96"/>
      <c r="H16" s="96"/>
      <c r="J16" s="50"/>
      <c r="K16" s="52"/>
      <c r="L16" s="50"/>
    </row>
    <row r="17" spans="3:12" s="43" customFormat="1" x14ac:dyDescent="0.25">
      <c r="C17" s="73"/>
      <c r="E17" s="73"/>
      <c r="F17" s="95"/>
      <c r="G17" s="96"/>
      <c r="H17" s="96"/>
      <c r="J17" s="50"/>
      <c r="K17" s="52"/>
      <c r="L17" s="50"/>
    </row>
    <row r="18" spans="3:12" s="43" customFormat="1" x14ac:dyDescent="0.25">
      <c r="C18" s="73"/>
      <c r="E18" s="73"/>
      <c r="F18" s="95"/>
      <c r="G18" s="96"/>
      <c r="H18" s="96"/>
      <c r="J18" s="50"/>
      <c r="K18" s="52"/>
      <c r="L18" s="50"/>
    </row>
    <row r="19" spans="3:12" s="43" customFormat="1" x14ac:dyDescent="0.25">
      <c r="C19" s="73"/>
      <c r="E19" s="73"/>
      <c r="F19" s="95"/>
      <c r="G19" s="96"/>
      <c r="H19" s="96"/>
      <c r="J19" s="50"/>
      <c r="K19" s="52"/>
      <c r="L19" s="50"/>
    </row>
    <row r="20" spans="3:12" s="43" customFormat="1" x14ac:dyDescent="0.25">
      <c r="C20" s="73"/>
      <c r="E20" s="73"/>
      <c r="F20" s="95"/>
      <c r="G20" s="96"/>
      <c r="H20" s="96"/>
      <c r="J20" s="50"/>
      <c r="K20" s="52"/>
      <c r="L20" s="50"/>
    </row>
    <row r="21" spans="3:12" s="43" customFormat="1" x14ac:dyDescent="0.25">
      <c r="C21" s="73"/>
      <c r="E21" s="73"/>
      <c r="F21" s="95"/>
      <c r="G21" s="96"/>
      <c r="H21" s="96"/>
      <c r="J21" s="50"/>
      <c r="K21" s="52"/>
      <c r="L21" s="50"/>
    </row>
    <row r="22" spans="3:12" s="43" customFormat="1" x14ac:dyDescent="0.25">
      <c r="C22" s="73"/>
      <c r="E22" s="73"/>
      <c r="F22" s="95"/>
      <c r="G22" s="96"/>
      <c r="H22" s="96"/>
      <c r="J22" s="50"/>
      <c r="K22" s="52"/>
      <c r="L22" s="50"/>
    </row>
    <row r="23" spans="3:12" s="43" customFormat="1" x14ac:dyDescent="0.25">
      <c r="C23" s="73"/>
      <c r="E23" s="73"/>
      <c r="F23" s="95"/>
      <c r="G23" s="96"/>
      <c r="H23" s="96"/>
      <c r="J23" s="50"/>
      <c r="K23" s="52"/>
      <c r="L23" s="50"/>
    </row>
    <row r="24" spans="3:12" s="43" customFormat="1" x14ac:dyDescent="0.25">
      <c r="C24" s="73"/>
      <c r="E24" s="73"/>
      <c r="F24" s="95"/>
      <c r="G24" s="96"/>
      <c r="H24" s="96"/>
      <c r="J24" s="50"/>
      <c r="K24" s="52"/>
      <c r="L24" s="50"/>
    </row>
    <row r="25" spans="3:12" s="43" customFormat="1" x14ac:dyDescent="0.25">
      <c r="C25" s="73"/>
      <c r="E25" s="73"/>
      <c r="F25" s="95"/>
      <c r="G25" s="96"/>
      <c r="H25" s="96"/>
      <c r="J25" s="50"/>
      <c r="K25" s="52"/>
      <c r="L25" s="50"/>
    </row>
    <row r="26" spans="3:12" s="43" customFormat="1" x14ac:dyDescent="0.25">
      <c r="C26" s="73"/>
      <c r="E26" s="73"/>
      <c r="F26" s="95"/>
      <c r="G26" s="96"/>
      <c r="H26" s="96"/>
      <c r="J26" s="50"/>
      <c r="K26" s="52"/>
      <c r="L26" s="50"/>
    </row>
    <row r="27" spans="3:12" s="43" customFormat="1" x14ac:dyDescent="0.25">
      <c r="C27" s="73"/>
      <c r="E27" s="73"/>
      <c r="F27" s="95"/>
      <c r="G27" s="96"/>
      <c r="H27" s="96"/>
      <c r="J27" s="50"/>
      <c r="K27" s="52"/>
      <c r="L27" s="50"/>
    </row>
    <row r="28" spans="3:12" s="43" customFormat="1" x14ac:dyDescent="0.25">
      <c r="C28" s="73"/>
      <c r="E28" s="73"/>
      <c r="F28" s="95"/>
      <c r="G28" s="96"/>
      <c r="H28" s="96"/>
      <c r="J28" s="50"/>
      <c r="K28" s="52"/>
      <c r="L28" s="50"/>
    </row>
    <row r="29" spans="3:12" s="43" customFormat="1" x14ac:dyDescent="0.25">
      <c r="C29" s="73"/>
      <c r="E29" s="73"/>
      <c r="F29" s="95"/>
      <c r="G29" s="96"/>
      <c r="H29" s="96"/>
      <c r="J29" s="50"/>
      <c r="K29" s="52"/>
      <c r="L29" s="50"/>
    </row>
    <row r="30" spans="3:12" s="43" customFormat="1" x14ac:dyDescent="0.25">
      <c r="C30" s="73"/>
      <c r="E30" s="73"/>
      <c r="F30" s="95"/>
      <c r="G30" s="96"/>
      <c r="H30" s="96"/>
      <c r="J30" s="50"/>
      <c r="K30" s="52"/>
      <c r="L30" s="50"/>
    </row>
    <row r="31" spans="3:12" s="43" customFormat="1" x14ac:dyDescent="0.25">
      <c r="C31" s="73"/>
      <c r="E31" s="73"/>
      <c r="F31" s="95"/>
      <c r="G31" s="96"/>
      <c r="H31" s="96"/>
      <c r="J31" s="50"/>
      <c r="K31" s="52"/>
      <c r="L31" s="50"/>
    </row>
    <row r="32" spans="3:12" s="43" customFormat="1" x14ac:dyDescent="0.25">
      <c r="C32" s="73"/>
      <c r="E32" s="73"/>
      <c r="F32" s="95"/>
      <c r="G32" s="96"/>
      <c r="H32" s="96"/>
      <c r="J32" s="50"/>
      <c r="K32" s="52"/>
      <c r="L32" s="50"/>
    </row>
    <row r="33" spans="3:12" s="43" customFormat="1" x14ac:dyDescent="0.25">
      <c r="C33" s="73"/>
      <c r="E33" s="73"/>
      <c r="F33" s="95"/>
      <c r="G33" s="96"/>
      <c r="H33" s="96"/>
      <c r="J33" s="50"/>
      <c r="K33" s="52"/>
      <c r="L33" s="50"/>
    </row>
    <row r="34" spans="3:12" s="43" customFormat="1" x14ac:dyDescent="0.25">
      <c r="C34" s="73"/>
      <c r="E34" s="73"/>
      <c r="F34" s="95"/>
      <c r="G34" s="96"/>
      <c r="H34" s="96"/>
      <c r="J34" s="50"/>
      <c r="K34" s="52"/>
      <c r="L34" s="50"/>
    </row>
    <row r="35" spans="3:12" s="43" customFormat="1" x14ac:dyDescent="0.25">
      <c r="C35" s="73"/>
      <c r="E35" s="73"/>
      <c r="F35" s="95"/>
      <c r="G35" s="96"/>
      <c r="H35" s="96"/>
      <c r="J35" s="50"/>
      <c r="K35" s="52"/>
      <c r="L35" s="50"/>
    </row>
    <row r="36" spans="3:12" s="43" customFormat="1" x14ac:dyDescent="0.25">
      <c r="C36" s="73"/>
      <c r="E36" s="73"/>
      <c r="F36" s="95"/>
      <c r="G36" s="96"/>
      <c r="H36" s="96"/>
      <c r="J36" s="50"/>
      <c r="K36" s="52"/>
      <c r="L36" s="50"/>
    </row>
    <row r="37" spans="3:12" s="43" customFormat="1" x14ac:dyDescent="0.25">
      <c r="C37" s="73"/>
      <c r="E37" s="73"/>
      <c r="F37" s="95"/>
      <c r="G37" s="96"/>
      <c r="H37" s="96"/>
      <c r="J37" s="50"/>
      <c r="K37" s="52"/>
      <c r="L37" s="50"/>
    </row>
    <row r="38" spans="3:12" s="43" customFormat="1" x14ac:dyDescent="0.25">
      <c r="C38" s="73"/>
      <c r="E38" s="73"/>
      <c r="F38" s="95"/>
      <c r="G38" s="96"/>
      <c r="H38" s="96"/>
      <c r="J38" s="50"/>
      <c r="K38" s="52"/>
      <c r="L38" s="50"/>
    </row>
    <row r="39" spans="3:12" s="43" customFormat="1" x14ac:dyDescent="0.25">
      <c r="C39" s="73"/>
      <c r="E39" s="73"/>
      <c r="F39" s="95"/>
      <c r="G39" s="96"/>
      <c r="H39" s="96"/>
      <c r="J39" s="50"/>
      <c r="K39" s="52"/>
      <c r="L39" s="50"/>
    </row>
    <row r="40" spans="3:12" s="43" customFormat="1" x14ac:dyDescent="0.25">
      <c r="C40" s="73"/>
      <c r="E40" s="73"/>
      <c r="F40" s="95"/>
      <c r="G40" s="96"/>
      <c r="H40" s="96"/>
      <c r="J40" s="50"/>
      <c r="K40" s="52"/>
      <c r="L40" s="50"/>
    </row>
    <row r="41" spans="3:12" s="43" customFormat="1" x14ac:dyDescent="0.25">
      <c r="C41" s="73"/>
      <c r="E41" s="73"/>
      <c r="F41" s="95"/>
      <c r="G41" s="96"/>
      <c r="H41" s="96"/>
      <c r="J41" s="50"/>
      <c r="K41" s="52"/>
      <c r="L41" s="50"/>
    </row>
    <row r="42" spans="3:12" s="43" customFormat="1" x14ac:dyDescent="0.25">
      <c r="C42" s="73"/>
      <c r="E42" s="73"/>
      <c r="F42" s="95"/>
      <c r="G42" s="96"/>
      <c r="H42" s="96"/>
      <c r="J42" s="50"/>
      <c r="K42" s="52"/>
      <c r="L42" s="50"/>
    </row>
  </sheetData>
  <mergeCells count="5">
    <mergeCell ref="C1:H1"/>
    <mergeCell ref="C2:H2"/>
    <mergeCell ref="C3:H3"/>
    <mergeCell ref="C5:H5"/>
    <mergeCell ref="D7:G7"/>
  </mergeCells>
  <printOptions horizontalCentered="1"/>
  <pageMargins left="0.5" right="0.5" top="0.75" bottom="0.5" header="0" footer="0"/>
  <pageSetup paperSize="9" fitToHeight="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7DB75-5EE6-4C31-8207-94E20AC6B86E}">
  <sheetPr>
    <tabColor rgb="FF92D050"/>
    <pageSetUpPr fitToPage="1"/>
  </sheetPr>
  <dimension ref="A1:J33"/>
  <sheetViews>
    <sheetView view="pageBreakPreview" topLeftCell="A10" zoomScaleSheetLayoutView="100" workbookViewId="0">
      <selection activeCell="G37" sqref="G37"/>
    </sheetView>
  </sheetViews>
  <sheetFormatPr defaultColWidth="8.88671875" defaultRowHeight="13.8" x14ac:dyDescent="0.25"/>
  <cols>
    <col min="1" max="1" width="8.6640625" style="183" customWidth="1"/>
    <col min="2" max="2" width="10.33203125" style="608" customWidth="1"/>
    <col min="3" max="3" width="53.109375" style="610" customWidth="1"/>
    <col min="4" max="4" width="7.6640625" style="613" customWidth="1"/>
    <col min="5" max="5" width="8" style="613" customWidth="1"/>
    <col min="6" max="6" width="9.88671875" style="614" customWidth="1"/>
    <col min="7" max="7" width="16" style="614" customWidth="1"/>
    <col min="8" max="8" width="12.109375" style="610" hidden="1" customWidth="1"/>
    <col min="9" max="9" width="15.44140625" style="610" customWidth="1"/>
    <col min="10" max="10" width="12.88671875" style="610" bestFit="1" customWidth="1"/>
    <col min="11" max="11" width="8.88671875" style="610"/>
    <col min="12" max="12" width="12.88671875" style="610" bestFit="1" customWidth="1"/>
    <col min="13" max="256" width="8.88671875" style="610"/>
    <col min="257" max="257" width="3.6640625" style="610" bestFit="1" customWidth="1"/>
    <col min="258" max="258" width="8.33203125" style="610" customWidth="1"/>
    <col min="259" max="259" width="46.109375" style="610" customWidth="1"/>
    <col min="260" max="260" width="11" style="610" customWidth="1"/>
    <col min="261" max="261" width="12.5546875" style="610" customWidth="1"/>
    <col min="262" max="262" width="10.88671875" style="610" customWidth="1"/>
    <col min="263" max="263" width="16.109375" style="610" customWidth="1"/>
    <col min="264" max="264" width="0" style="610" hidden="1" customWidth="1"/>
    <col min="265" max="265" width="15.44140625" style="610" customWidth="1"/>
    <col min="266" max="266" width="12.88671875" style="610" bestFit="1" customWidth="1"/>
    <col min="267" max="267" width="8.88671875" style="610"/>
    <col min="268" max="268" width="12.88671875" style="610" bestFit="1" customWidth="1"/>
    <col min="269" max="512" width="8.88671875" style="610"/>
    <col min="513" max="513" width="3.6640625" style="610" bestFit="1" customWidth="1"/>
    <col min="514" max="514" width="8.33203125" style="610" customWidth="1"/>
    <col min="515" max="515" width="46.109375" style="610" customWidth="1"/>
    <col min="516" max="516" width="11" style="610" customWidth="1"/>
    <col min="517" max="517" width="12.5546875" style="610" customWidth="1"/>
    <col min="518" max="518" width="10.88671875" style="610" customWidth="1"/>
    <col min="519" max="519" width="16.109375" style="610" customWidth="1"/>
    <col min="520" max="520" width="0" style="610" hidden="1" customWidth="1"/>
    <col min="521" max="521" width="15.44140625" style="610" customWidth="1"/>
    <col min="522" max="522" width="12.88671875" style="610" bestFit="1" customWidth="1"/>
    <col min="523" max="523" width="8.88671875" style="610"/>
    <col min="524" max="524" width="12.88671875" style="610" bestFit="1" customWidth="1"/>
    <col min="525" max="768" width="8.88671875" style="610"/>
    <col min="769" max="769" width="3.6640625" style="610" bestFit="1" customWidth="1"/>
    <col min="770" max="770" width="8.33203125" style="610" customWidth="1"/>
    <col min="771" max="771" width="46.109375" style="610" customWidth="1"/>
    <col min="772" max="772" width="11" style="610" customWidth="1"/>
    <col min="773" max="773" width="12.5546875" style="610" customWidth="1"/>
    <col min="774" max="774" width="10.88671875" style="610" customWidth="1"/>
    <col min="775" max="775" width="16.109375" style="610" customWidth="1"/>
    <col min="776" max="776" width="0" style="610" hidden="1" customWidth="1"/>
    <col min="777" max="777" width="15.44140625" style="610" customWidth="1"/>
    <col min="778" max="778" width="12.88671875" style="610" bestFit="1" customWidth="1"/>
    <col min="779" max="779" width="8.88671875" style="610"/>
    <col min="780" max="780" width="12.88671875" style="610" bestFit="1" customWidth="1"/>
    <col min="781" max="1024" width="8.88671875" style="610"/>
    <col min="1025" max="1025" width="3.6640625" style="610" bestFit="1" customWidth="1"/>
    <col min="1026" max="1026" width="8.33203125" style="610" customWidth="1"/>
    <col min="1027" max="1027" width="46.109375" style="610" customWidth="1"/>
    <col min="1028" max="1028" width="11" style="610" customWidth="1"/>
    <col min="1029" max="1029" width="12.5546875" style="610" customWidth="1"/>
    <col min="1030" max="1030" width="10.88671875" style="610" customWidth="1"/>
    <col min="1031" max="1031" width="16.109375" style="610" customWidth="1"/>
    <col min="1032" max="1032" width="0" style="610" hidden="1" customWidth="1"/>
    <col min="1033" max="1033" width="15.44140625" style="610" customWidth="1"/>
    <col min="1034" max="1034" width="12.88671875" style="610" bestFit="1" customWidth="1"/>
    <col min="1035" max="1035" width="8.88671875" style="610"/>
    <col min="1036" max="1036" width="12.88671875" style="610" bestFit="1" customWidth="1"/>
    <col min="1037" max="1280" width="8.88671875" style="610"/>
    <col min="1281" max="1281" width="3.6640625" style="610" bestFit="1" customWidth="1"/>
    <col min="1282" max="1282" width="8.33203125" style="610" customWidth="1"/>
    <col min="1283" max="1283" width="46.109375" style="610" customWidth="1"/>
    <col min="1284" max="1284" width="11" style="610" customWidth="1"/>
    <col min="1285" max="1285" width="12.5546875" style="610" customWidth="1"/>
    <col min="1286" max="1286" width="10.88671875" style="610" customWidth="1"/>
    <col min="1287" max="1287" width="16.109375" style="610" customWidth="1"/>
    <col min="1288" max="1288" width="0" style="610" hidden="1" customWidth="1"/>
    <col min="1289" max="1289" width="15.44140625" style="610" customWidth="1"/>
    <col min="1290" max="1290" width="12.88671875" style="610" bestFit="1" customWidth="1"/>
    <col min="1291" max="1291" width="8.88671875" style="610"/>
    <col min="1292" max="1292" width="12.88671875" style="610" bestFit="1" customWidth="1"/>
    <col min="1293" max="1536" width="8.88671875" style="610"/>
    <col min="1537" max="1537" width="3.6640625" style="610" bestFit="1" customWidth="1"/>
    <col min="1538" max="1538" width="8.33203125" style="610" customWidth="1"/>
    <col min="1539" max="1539" width="46.109375" style="610" customWidth="1"/>
    <col min="1540" max="1540" width="11" style="610" customWidth="1"/>
    <col min="1541" max="1541" width="12.5546875" style="610" customWidth="1"/>
    <col min="1542" max="1542" width="10.88671875" style="610" customWidth="1"/>
    <col min="1543" max="1543" width="16.109375" style="610" customWidth="1"/>
    <col min="1544" max="1544" width="0" style="610" hidden="1" customWidth="1"/>
    <col min="1545" max="1545" width="15.44140625" style="610" customWidth="1"/>
    <col min="1546" max="1546" width="12.88671875" style="610" bestFit="1" customWidth="1"/>
    <col min="1547" max="1547" width="8.88671875" style="610"/>
    <col min="1548" max="1548" width="12.88671875" style="610" bestFit="1" customWidth="1"/>
    <col min="1549" max="1792" width="8.88671875" style="610"/>
    <col min="1793" max="1793" width="3.6640625" style="610" bestFit="1" customWidth="1"/>
    <col min="1794" max="1794" width="8.33203125" style="610" customWidth="1"/>
    <col min="1795" max="1795" width="46.109375" style="610" customWidth="1"/>
    <col min="1796" max="1796" width="11" style="610" customWidth="1"/>
    <col min="1797" max="1797" width="12.5546875" style="610" customWidth="1"/>
    <col min="1798" max="1798" width="10.88671875" style="610" customWidth="1"/>
    <col min="1799" max="1799" width="16.109375" style="610" customWidth="1"/>
    <col min="1800" max="1800" width="0" style="610" hidden="1" customWidth="1"/>
    <col min="1801" max="1801" width="15.44140625" style="610" customWidth="1"/>
    <col min="1802" max="1802" width="12.88671875" style="610" bestFit="1" customWidth="1"/>
    <col min="1803" max="1803" width="8.88671875" style="610"/>
    <col min="1804" max="1804" width="12.88671875" style="610" bestFit="1" customWidth="1"/>
    <col min="1805" max="2048" width="8.88671875" style="610"/>
    <col min="2049" max="2049" width="3.6640625" style="610" bestFit="1" customWidth="1"/>
    <col min="2050" max="2050" width="8.33203125" style="610" customWidth="1"/>
    <col min="2051" max="2051" width="46.109375" style="610" customWidth="1"/>
    <col min="2052" max="2052" width="11" style="610" customWidth="1"/>
    <col min="2053" max="2053" width="12.5546875" style="610" customWidth="1"/>
    <col min="2054" max="2054" width="10.88671875" style="610" customWidth="1"/>
    <col min="2055" max="2055" width="16.109375" style="610" customWidth="1"/>
    <col min="2056" max="2056" width="0" style="610" hidden="1" customWidth="1"/>
    <col min="2057" max="2057" width="15.44140625" style="610" customWidth="1"/>
    <col min="2058" max="2058" width="12.88671875" style="610" bestFit="1" customWidth="1"/>
    <col min="2059" max="2059" width="8.88671875" style="610"/>
    <col min="2060" max="2060" width="12.88671875" style="610" bestFit="1" customWidth="1"/>
    <col min="2061" max="2304" width="8.88671875" style="610"/>
    <col min="2305" max="2305" width="3.6640625" style="610" bestFit="1" customWidth="1"/>
    <col min="2306" max="2306" width="8.33203125" style="610" customWidth="1"/>
    <col min="2307" max="2307" width="46.109375" style="610" customWidth="1"/>
    <col min="2308" max="2308" width="11" style="610" customWidth="1"/>
    <col min="2309" max="2309" width="12.5546875" style="610" customWidth="1"/>
    <col min="2310" max="2310" width="10.88671875" style="610" customWidth="1"/>
    <col min="2311" max="2311" width="16.109375" style="610" customWidth="1"/>
    <col min="2312" max="2312" width="0" style="610" hidden="1" customWidth="1"/>
    <col min="2313" max="2313" width="15.44140625" style="610" customWidth="1"/>
    <col min="2314" max="2314" width="12.88671875" style="610" bestFit="1" customWidth="1"/>
    <col min="2315" max="2315" width="8.88671875" style="610"/>
    <col min="2316" max="2316" width="12.88671875" style="610" bestFit="1" customWidth="1"/>
    <col min="2317" max="2560" width="8.88671875" style="610"/>
    <col min="2561" max="2561" width="3.6640625" style="610" bestFit="1" customWidth="1"/>
    <col min="2562" max="2562" width="8.33203125" style="610" customWidth="1"/>
    <col min="2563" max="2563" width="46.109375" style="610" customWidth="1"/>
    <col min="2564" max="2564" width="11" style="610" customWidth="1"/>
    <col min="2565" max="2565" width="12.5546875" style="610" customWidth="1"/>
    <col min="2566" max="2566" width="10.88671875" style="610" customWidth="1"/>
    <col min="2567" max="2567" width="16.109375" style="610" customWidth="1"/>
    <col min="2568" max="2568" width="0" style="610" hidden="1" customWidth="1"/>
    <col min="2569" max="2569" width="15.44140625" style="610" customWidth="1"/>
    <col min="2570" max="2570" width="12.88671875" style="610" bestFit="1" customWidth="1"/>
    <col min="2571" max="2571" width="8.88671875" style="610"/>
    <col min="2572" max="2572" width="12.88671875" style="610" bestFit="1" customWidth="1"/>
    <col min="2573" max="2816" width="8.88671875" style="610"/>
    <col min="2817" max="2817" width="3.6640625" style="610" bestFit="1" customWidth="1"/>
    <col min="2818" max="2818" width="8.33203125" style="610" customWidth="1"/>
    <col min="2819" max="2819" width="46.109375" style="610" customWidth="1"/>
    <col min="2820" max="2820" width="11" style="610" customWidth="1"/>
    <col min="2821" max="2821" width="12.5546875" style="610" customWidth="1"/>
    <col min="2822" max="2822" width="10.88671875" style="610" customWidth="1"/>
    <col min="2823" max="2823" width="16.109375" style="610" customWidth="1"/>
    <col min="2824" max="2824" width="0" style="610" hidden="1" customWidth="1"/>
    <col min="2825" max="2825" width="15.44140625" style="610" customWidth="1"/>
    <col min="2826" max="2826" width="12.88671875" style="610" bestFit="1" customWidth="1"/>
    <col min="2827" max="2827" width="8.88671875" style="610"/>
    <col min="2828" max="2828" width="12.88671875" style="610" bestFit="1" customWidth="1"/>
    <col min="2829" max="3072" width="8.88671875" style="610"/>
    <col min="3073" max="3073" width="3.6640625" style="610" bestFit="1" customWidth="1"/>
    <col min="3074" max="3074" width="8.33203125" style="610" customWidth="1"/>
    <col min="3075" max="3075" width="46.109375" style="610" customWidth="1"/>
    <col min="3076" max="3076" width="11" style="610" customWidth="1"/>
    <col min="3077" max="3077" width="12.5546875" style="610" customWidth="1"/>
    <col min="3078" max="3078" width="10.88671875" style="610" customWidth="1"/>
    <col min="3079" max="3079" width="16.109375" style="610" customWidth="1"/>
    <col min="3080" max="3080" width="0" style="610" hidden="1" customWidth="1"/>
    <col min="3081" max="3081" width="15.44140625" style="610" customWidth="1"/>
    <col min="3082" max="3082" width="12.88671875" style="610" bestFit="1" customWidth="1"/>
    <col min="3083" max="3083" width="8.88671875" style="610"/>
    <col min="3084" max="3084" width="12.88671875" style="610" bestFit="1" customWidth="1"/>
    <col min="3085" max="3328" width="8.88671875" style="610"/>
    <col min="3329" max="3329" width="3.6640625" style="610" bestFit="1" customWidth="1"/>
    <col min="3330" max="3330" width="8.33203125" style="610" customWidth="1"/>
    <col min="3331" max="3331" width="46.109375" style="610" customWidth="1"/>
    <col min="3332" max="3332" width="11" style="610" customWidth="1"/>
    <col min="3333" max="3333" width="12.5546875" style="610" customWidth="1"/>
    <col min="3334" max="3334" width="10.88671875" style="610" customWidth="1"/>
    <col min="3335" max="3335" width="16.109375" style="610" customWidth="1"/>
    <col min="3336" max="3336" width="0" style="610" hidden="1" customWidth="1"/>
    <col min="3337" max="3337" width="15.44140625" style="610" customWidth="1"/>
    <col min="3338" max="3338" width="12.88671875" style="610" bestFit="1" customWidth="1"/>
    <col min="3339" max="3339" width="8.88671875" style="610"/>
    <col min="3340" max="3340" width="12.88671875" style="610" bestFit="1" customWidth="1"/>
    <col min="3341" max="3584" width="8.88671875" style="610"/>
    <col min="3585" max="3585" width="3.6640625" style="610" bestFit="1" customWidth="1"/>
    <col min="3586" max="3586" width="8.33203125" style="610" customWidth="1"/>
    <col min="3587" max="3587" width="46.109375" style="610" customWidth="1"/>
    <col min="3588" max="3588" width="11" style="610" customWidth="1"/>
    <col min="3589" max="3589" width="12.5546875" style="610" customWidth="1"/>
    <col min="3590" max="3590" width="10.88671875" style="610" customWidth="1"/>
    <col min="3591" max="3591" width="16.109375" style="610" customWidth="1"/>
    <col min="3592" max="3592" width="0" style="610" hidden="1" customWidth="1"/>
    <col min="3593" max="3593" width="15.44140625" style="610" customWidth="1"/>
    <col min="3594" max="3594" width="12.88671875" style="610" bestFit="1" customWidth="1"/>
    <col min="3595" max="3595" width="8.88671875" style="610"/>
    <col min="3596" max="3596" width="12.88671875" style="610" bestFit="1" customWidth="1"/>
    <col min="3597" max="3840" width="8.88671875" style="610"/>
    <col min="3841" max="3841" width="3.6640625" style="610" bestFit="1" customWidth="1"/>
    <col min="3842" max="3842" width="8.33203125" style="610" customWidth="1"/>
    <col min="3843" max="3843" width="46.109375" style="610" customWidth="1"/>
    <col min="3844" max="3844" width="11" style="610" customWidth="1"/>
    <col min="3845" max="3845" width="12.5546875" style="610" customWidth="1"/>
    <col min="3846" max="3846" width="10.88671875" style="610" customWidth="1"/>
    <col min="3847" max="3847" width="16.109375" style="610" customWidth="1"/>
    <col min="3848" max="3848" width="0" style="610" hidden="1" customWidth="1"/>
    <col min="3849" max="3849" width="15.44140625" style="610" customWidth="1"/>
    <col min="3850" max="3850" width="12.88671875" style="610" bestFit="1" customWidth="1"/>
    <col min="3851" max="3851" width="8.88671875" style="610"/>
    <col min="3852" max="3852" width="12.88671875" style="610" bestFit="1" customWidth="1"/>
    <col min="3853" max="4096" width="8.88671875" style="610"/>
    <col min="4097" max="4097" width="3.6640625" style="610" bestFit="1" customWidth="1"/>
    <col min="4098" max="4098" width="8.33203125" style="610" customWidth="1"/>
    <col min="4099" max="4099" width="46.109375" style="610" customWidth="1"/>
    <col min="4100" max="4100" width="11" style="610" customWidth="1"/>
    <col min="4101" max="4101" width="12.5546875" style="610" customWidth="1"/>
    <col min="4102" max="4102" width="10.88671875" style="610" customWidth="1"/>
    <col min="4103" max="4103" width="16.109375" style="610" customWidth="1"/>
    <col min="4104" max="4104" width="0" style="610" hidden="1" customWidth="1"/>
    <col min="4105" max="4105" width="15.44140625" style="610" customWidth="1"/>
    <col min="4106" max="4106" width="12.88671875" style="610" bestFit="1" customWidth="1"/>
    <col min="4107" max="4107" width="8.88671875" style="610"/>
    <col min="4108" max="4108" width="12.88671875" style="610" bestFit="1" customWidth="1"/>
    <col min="4109" max="4352" width="8.88671875" style="610"/>
    <col min="4353" max="4353" width="3.6640625" style="610" bestFit="1" customWidth="1"/>
    <col min="4354" max="4354" width="8.33203125" style="610" customWidth="1"/>
    <col min="4355" max="4355" width="46.109375" style="610" customWidth="1"/>
    <col min="4356" max="4356" width="11" style="610" customWidth="1"/>
    <col min="4357" max="4357" width="12.5546875" style="610" customWidth="1"/>
    <col min="4358" max="4358" width="10.88671875" style="610" customWidth="1"/>
    <col min="4359" max="4359" width="16.109375" style="610" customWidth="1"/>
    <col min="4360" max="4360" width="0" style="610" hidden="1" customWidth="1"/>
    <col min="4361" max="4361" width="15.44140625" style="610" customWidth="1"/>
    <col min="4362" max="4362" width="12.88671875" style="610" bestFit="1" customWidth="1"/>
    <col min="4363" max="4363" width="8.88671875" style="610"/>
    <col min="4364" max="4364" width="12.88671875" style="610" bestFit="1" customWidth="1"/>
    <col min="4365" max="4608" width="8.88671875" style="610"/>
    <col min="4609" max="4609" width="3.6640625" style="610" bestFit="1" customWidth="1"/>
    <col min="4610" max="4610" width="8.33203125" style="610" customWidth="1"/>
    <col min="4611" max="4611" width="46.109375" style="610" customWidth="1"/>
    <col min="4612" max="4612" width="11" style="610" customWidth="1"/>
    <col min="4613" max="4613" width="12.5546875" style="610" customWidth="1"/>
    <col min="4614" max="4614" width="10.88671875" style="610" customWidth="1"/>
    <col min="4615" max="4615" width="16.109375" style="610" customWidth="1"/>
    <col min="4616" max="4616" width="0" style="610" hidden="1" customWidth="1"/>
    <col min="4617" max="4617" width="15.44140625" style="610" customWidth="1"/>
    <col min="4618" max="4618" width="12.88671875" style="610" bestFit="1" customWidth="1"/>
    <col min="4619" max="4619" width="8.88671875" style="610"/>
    <col min="4620" max="4620" width="12.88671875" style="610" bestFit="1" customWidth="1"/>
    <col min="4621" max="4864" width="8.88671875" style="610"/>
    <col min="4865" max="4865" width="3.6640625" style="610" bestFit="1" customWidth="1"/>
    <col min="4866" max="4866" width="8.33203125" style="610" customWidth="1"/>
    <col min="4867" max="4867" width="46.109375" style="610" customWidth="1"/>
    <col min="4868" max="4868" width="11" style="610" customWidth="1"/>
    <col min="4869" max="4869" width="12.5546875" style="610" customWidth="1"/>
    <col min="4870" max="4870" width="10.88671875" style="610" customWidth="1"/>
    <col min="4871" max="4871" width="16.109375" style="610" customWidth="1"/>
    <col min="4872" max="4872" width="0" style="610" hidden="1" customWidth="1"/>
    <col min="4873" max="4873" width="15.44140625" style="610" customWidth="1"/>
    <col min="4874" max="4874" width="12.88671875" style="610" bestFit="1" customWidth="1"/>
    <col min="4875" max="4875" width="8.88671875" style="610"/>
    <col min="4876" max="4876" width="12.88671875" style="610" bestFit="1" customWidth="1"/>
    <col min="4877" max="5120" width="8.88671875" style="610"/>
    <col min="5121" max="5121" width="3.6640625" style="610" bestFit="1" customWidth="1"/>
    <col min="5122" max="5122" width="8.33203125" style="610" customWidth="1"/>
    <col min="5123" max="5123" width="46.109375" style="610" customWidth="1"/>
    <col min="5124" max="5124" width="11" style="610" customWidth="1"/>
    <col min="5125" max="5125" width="12.5546875" style="610" customWidth="1"/>
    <col min="5126" max="5126" width="10.88671875" style="610" customWidth="1"/>
    <col min="5127" max="5127" width="16.109375" style="610" customWidth="1"/>
    <col min="5128" max="5128" width="0" style="610" hidden="1" customWidth="1"/>
    <col min="5129" max="5129" width="15.44140625" style="610" customWidth="1"/>
    <col min="5130" max="5130" width="12.88671875" style="610" bestFit="1" customWidth="1"/>
    <col min="5131" max="5131" width="8.88671875" style="610"/>
    <col min="5132" max="5132" width="12.88671875" style="610" bestFit="1" customWidth="1"/>
    <col min="5133" max="5376" width="8.88671875" style="610"/>
    <col min="5377" max="5377" width="3.6640625" style="610" bestFit="1" customWidth="1"/>
    <col min="5378" max="5378" width="8.33203125" style="610" customWidth="1"/>
    <col min="5379" max="5379" width="46.109375" style="610" customWidth="1"/>
    <col min="5380" max="5380" width="11" style="610" customWidth="1"/>
    <col min="5381" max="5381" width="12.5546875" style="610" customWidth="1"/>
    <col min="5382" max="5382" width="10.88671875" style="610" customWidth="1"/>
    <col min="5383" max="5383" width="16.109375" style="610" customWidth="1"/>
    <col min="5384" max="5384" width="0" style="610" hidden="1" customWidth="1"/>
    <col min="5385" max="5385" width="15.44140625" style="610" customWidth="1"/>
    <col min="5386" max="5386" width="12.88671875" style="610" bestFit="1" customWidth="1"/>
    <col min="5387" max="5387" width="8.88671875" style="610"/>
    <col min="5388" max="5388" width="12.88671875" style="610" bestFit="1" customWidth="1"/>
    <col min="5389" max="5632" width="8.88671875" style="610"/>
    <col min="5633" max="5633" width="3.6640625" style="610" bestFit="1" customWidth="1"/>
    <col min="5634" max="5634" width="8.33203125" style="610" customWidth="1"/>
    <col min="5635" max="5635" width="46.109375" style="610" customWidth="1"/>
    <col min="5636" max="5636" width="11" style="610" customWidth="1"/>
    <col min="5637" max="5637" width="12.5546875" style="610" customWidth="1"/>
    <col min="5638" max="5638" width="10.88671875" style="610" customWidth="1"/>
    <col min="5639" max="5639" width="16.109375" style="610" customWidth="1"/>
    <col min="5640" max="5640" width="0" style="610" hidden="1" customWidth="1"/>
    <col min="5641" max="5641" width="15.44140625" style="610" customWidth="1"/>
    <col min="5642" max="5642" width="12.88671875" style="610" bestFit="1" customWidth="1"/>
    <col min="5643" max="5643" width="8.88671875" style="610"/>
    <col min="5644" max="5644" width="12.88671875" style="610" bestFit="1" customWidth="1"/>
    <col min="5645" max="5888" width="8.88671875" style="610"/>
    <col min="5889" max="5889" width="3.6640625" style="610" bestFit="1" customWidth="1"/>
    <col min="5890" max="5890" width="8.33203125" style="610" customWidth="1"/>
    <col min="5891" max="5891" width="46.109375" style="610" customWidth="1"/>
    <col min="5892" max="5892" width="11" style="610" customWidth="1"/>
    <col min="5893" max="5893" width="12.5546875" style="610" customWidth="1"/>
    <col min="5894" max="5894" width="10.88671875" style="610" customWidth="1"/>
    <col min="5895" max="5895" width="16.109375" style="610" customWidth="1"/>
    <col min="5896" max="5896" width="0" style="610" hidden="1" customWidth="1"/>
    <col min="5897" max="5897" width="15.44140625" style="610" customWidth="1"/>
    <col min="5898" max="5898" width="12.88671875" style="610" bestFit="1" customWidth="1"/>
    <col min="5899" max="5899" width="8.88671875" style="610"/>
    <col min="5900" max="5900" width="12.88671875" style="610" bestFit="1" customWidth="1"/>
    <col min="5901" max="6144" width="8.88671875" style="610"/>
    <col min="6145" max="6145" width="3.6640625" style="610" bestFit="1" customWidth="1"/>
    <col min="6146" max="6146" width="8.33203125" style="610" customWidth="1"/>
    <col min="6147" max="6147" width="46.109375" style="610" customWidth="1"/>
    <col min="6148" max="6148" width="11" style="610" customWidth="1"/>
    <col min="6149" max="6149" width="12.5546875" style="610" customWidth="1"/>
    <col min="6150" max="6150" width="10.88671875" style="610" customWidth="1"/>
    <col min="6151" max="6151" width="16.109375" style="610" customWidth="1"/>
    <col min="6152" max="6152" width="0" style="610" hidden="1" customWidth="1"/>
    <col min="6153" max="6153" width="15.44140625" style="610" customWidth="1"/>
    <col min="6154" max="6154" width="12.88671875" style="610" bestFit="1" customWidth="1"/>
    <col min="6155" max="6155" width="8.88671875" style="610"/>
    <col min="6156" max="6156" width="12.88671875" style="610" bestFit="1" customWidth="1"/>
    <col min="6157" max="6400" width="8.88671875" style="610"/>
    <col min="6401" max="6401" width="3.6640625" style="610" bestFit="1" customWidth="1"/>
    <col min="6402" max="6402" width="8.33203125" style="610" customWidth="1"/>
    <col min="6403" max="6403" width="46.109375" style="610" customWidth="1"/>
    <col min="6404" max="6404" width="11" style="610" customWidth="1"/>
    <col min="6405" max="6405" width="12.5546875" style="610" customWidth="1"/>
    <col min="6406" max="6406" width="10.88671875" style="610" customWidth="1"/>
    <col min="6407" max="6407" width="16.109375" style="610" customWidth="1"/>
    <col min="6408" max="6408" width="0" style="610" hidden="1" customWidth="1"/>
    <col min="6409" max="6409" width="15.44140625" style="610" customWidth="1"/>
    <col min="6410" max="6410" width="12.88671875" style="610" bestFit="1" customWidth="1"/>
    <col min="6411" max="6411" width="8.88671875" style="610"/>
    <col min="6412" max="6412" width="12.88671875" style="610" bestFit="1" customWidth="1"/>
    <col min="6413" max="6656" width="8.88671875" style="610"/>
    <col min="6657" max="6657" width="3.6640625" style="610" bestFit="1" customWidth="1"/>
    <col min="6658" max="6658" width="8.33203125" style="610" customWidth="1"/>
    <col min="6659" max="6659" width="46.109375" style="610" customWidth="1"/>
    <col min="6660" max="6660" width="11" style="610" customWidth="1"/>
    <col min="6661" max="6661" width="12.5546875" style="610" customWidth="1"/>
    <col min="6662" max="6662" width="10.88671875" style="610" customWidth="1"/>
    <col min="6663" max="6663" width="16.109375" style="610" customWidth="1"/>
    <col min="6664" max="6664" width="0" style="610" hidden="1" customWidth="1"/>
    <col min="6665" max="6665" width="15.44140625" style="610" customWidth="1"/>
    <col min="6666" max="6666" width="12.88671875" style="610" bestFit="1" customWidth="1"/>
    <col min="6667" max="6667" width="8.88671875" style="610"/>
    <col min="6668" max="6668" width="12.88671875" style="610" bestFit="1" customWidth="1"/>
    <col min="6669" max="6912" width="8.88671875" style="610"/>
    <col min="6913" max="6913" width="3.6640625" style="610" bestFit="1" customWidth="1"/>
    <col min="6914" max="6914" width="8.33203125" style="610" customWidth="1"/>
    <col min="6915" max="6915" width="46.109375" style="610" customWidth="1"/>
    <col min="6916" max="6916" width="11" style="610" customWidth="1"/>
    <col min="6917" max="6917" width="12.5546875" style="610" customWidth="1"/>
    <col min="6918" max="6918" width="10.88671875" style="610" customWidth="1"/>
    <col min="6919" max="6919" width="16.109375" style="610" customWidth="1"/>
    <col min="6920" max="6920" width="0" style="610" hidden="1" customWidth="1"/>
    <col min="6921" max="6921" width="15.44140625" style="610" customWidth="1"/>
    <col min="6922" max="6922" width="12.88671875" style="610" bestFit="1" customWidth="1"/>
    <col min="6923" max="6923" width="8.88671875" style="610"/>
    <col min="6924" max="6924" width="12.88671875" style="610" bestFit="1" customWidth="1"/>
    <col min="6925" max="7168" width="8.88671875" style="610"/>
    <col min="7169" max="7169" width="3.6640625" style="610" bestFit="1" customWidth="1"/>
    <col min="7170" max="7170" width="8.33203125" style="610" customWidth="1"/>
    <col min="7171" max="7171" width="46.109375" style="610" customWidth="1"/>
    <col min="7172" max="7172" width="11" style="610" customWidth="1"/>
    <col min="7173" max="7173" width="12.5546875" style="610" customWidth="1"/>
    <col min="7174" max="7174" width="10.88671875" style="610" customWidth="1"/>
    <col min="7175" max="7175" width="16.109375" style="610" customWidth="1"/>
    <col min="7176" max="7176" width="0" style="610" hidden="1" customWidth="1"/>
    <col min="7177" max="7177" width="15.44140625" style="610" customWidth="1"/>
    <col min="7178" max="7178" width="12.88671875" style="610" bestFit="1" customWidth="1"/>
    <col min="7179" max="7179" width="8.88671875" style="610"/>
    <col min="7180" max="7180" width="12.88671875" style="610" bestFit="1" customWidth="1"/>
    <col min="7181" max="7424" width="8.88671875" style="610"/>
    <col min="7425" max="7425" width="3.6640625" style="610" bestFit="1" customWidth="1"/>
    <col min="7426" max="7426" width="8.33203125" style="610" customWidth="1"/>
    <col min="7427" max="7427" width="46.109375" style="610" customWidth="1"/>
    <col min="7428" max="7428" width="11" style="610" customWidth="1"/>
    <col min="7429" max="7429" width="12.5546875" style="610" customWidth="1"/>
    <col min="7430" max="7430" width="10.88671875" style="610" customWidth="1"/>
    <col min="7431" max="7431" width="16.109375" style="610" customWidth="1"/>
    <col min="7432" max="7432" width="0" style="610" hidden="1" customWidth="1"/>
    <col min="7433" max="7433" width="15.44140625" style="610" customWidth="1"/>
    <col min="7434" max="7434" width="12.88671875" style="610" bestFit="1" customWidth="1"/>
    <col min="7435" max="7435" width="8.88671875" style="610"/>
    <col min="7436" max="7436" width="12.88671875" style="610" bestFit="1" customWidth="1"/>
    <col min="7437" max="7680" width="8.88671875" style="610"/>
    <col min="7681" max="7681" width="3.6640625" style="610" bestFit="1" customWidth="1"/>
    <col min="7682" max="7682" width="8.33203125" style="610" customWidth="1"/>
    <col min="7683" max="7683" width="46.109375" style="610" customWidth="1"/>
    <col min="7684" max="7684" width="11" style="610" customWidth="1"/>
    <col min="7685" max="7685" width="12.5546875" style="610" customWidth="1"/>
    <col min="7686" max="7686" width="10.88671875" style="610" customWidth="1"/>
    <col min="7687" max="7687" width="16.109375" style="610" customWidth="1"/>
    <col min="7688" max="7688" width="0" style="610" hidden="1" customWidth="1"/>
    <col min="7689" max="7689" width="15.44140625" style="610" customWidth="1"/>
    <col min="7690" max="7690" width="12.88671875" style="610" bestFit="1" customWidth="1"/>
    <col min="7691" max="7691" width="8.88671875" style="610"/>
    <col min="7692" max="7692" width="12.88671875" style="610" bestFit="1" customWidth="1"/>
    <col min="7693" max="7936" width="8.88671875" style="610"/>
    <col min="7937" max="7937" width="3.6640625" style="610" bestFit="1" customWidth="1"/>
    <col min="7938" max="7938" width="8.33203125" style="610" customWidth="1"/>
    <col min="7939" max="7939" width="46.109375" style="610" customWidth="1"/>
    <col min="7940" max="7940" width="11" style="610" customWidth="1"/>
    <col min="7941" max="7941" width="12.5546875" style="610" customWidth="1"/>
    <col min="7942" max="7942" width="10.88671875" style="610" customWidth="1"/>
    <col min="7943" max="7943" width="16.109375" style="610" customWidth="1"/>
    <col min="7944" max="7944" width="0" style="610" hidden="1" customWidth="1"/>
    <col min="7945" max="7945" width="15.44140625" style="610" customWidth="1"/>
    <col min="7946" max="7946" width="12.88671875" style="610" bestFit="1" customWidth="1"/>
    <col min="7947" max="7947" width="8.88671875" style="610"/>
    <col min="7948" max="7948" width="12.88671875" style="610" bestFit="1" customWidth="1"/>
    <col min="7949" max="8192" width="8.88671875" style="610"/>
    <col min="8193" max="8193" width="3.6640625" style="610" bestFit="1" customWidth="1"/>
    <col min="8194" max="8194" width="8.33203125" style="610" customWidth="1"/>
    <col min="8195" max="8195" width="46.109375" style="610" customWidth="1"/>
    <col min="8196" max="8196" width="11" style="610" customWidth="1"/>
    <col min="8197" max="8197" width="12.5546875" style="610" customWidth="1"/>
    <col min="8198" max="8198" width="10.88671875" style="610" customWidth="1"/>
    <col min="8199" max="8199" width="16.109375" style="610" customWidth="1"/>
    <col min="8200" max="8200" width="0" style="610" hidden="1" customWidth="1"/>
    <col min="8201" max="8201" width="15.44140625" style="610" customWidth="1"/>
    <col min="8202" max="8202" width="12.88671875" style="610" bestFit="1" customWidth="1"/>
    <col min="8203" max="8203" width="8.88671875" style="610"/>
    <col min="8204" max="8204" width="12.88671875" style="610" bestFit="1" customWidth="1"/>
    <col min="8205" max="8448" width="8.88671875" style="610"/>
    <col min="8449" max="8449" width="3.6640625" style="610" bestFit="1" customWidth="1"/>
    <col min="8450" max="8450" width="8.33203125" style="610" customWidth="1"/>
    <col min="8451" max="8451" width="46.109375" style="610" customWidth="1"/>
    <col min="8452" max="8452" width="11" style="610" customWidth="1"/>
    <col min="8453" max="8453" width="12.5546875" style="610" customWidth="1"/>
    <col min="8454" max="8454" width="10.88671875" style="610" customWidth="1"/>
    <col min="8455" max="8455" width="16.109375" style="610" customWidth="1"/>
    <col min="8456" max="8456" width="0" style="610" hidden="1" customWidth="1"/>
    <col min="8457" max="8457" width="15.44140625" style="610" customWidth="1"/>
    <col min="8458" max="8458" width="12.88671875" style="610" bestFit="1" customWidth="1"/>
    <col min="8459" max="8459" width="8.88671875" style="610"/>
    <col min="8460" max="8460" width="12.88671875" style="610" bestFit="1" customWidth="1"/>
    <col min="8461" max="8704" width="8.88671875" style="610"/>
    <col min="8705" max="8705" width="3.6640625" style="610" bestFit="1" customWidth="1"/>
    <col min="8706" max="8706" width="8.33203125" style="610" customWidth="1"/>
    <col min="8707" max="8707" width="46.109375" style="610" customWidth="1"/>
    <col min="8708" max="8708" width="11" style="610" customWidth="1"/>
    <col min="8709" max="8709" width="12.5546875" style="610" customWidth="1"/>
    <col min="8710" max="8710" width="10.88671875" style="610" customWidth="1"/>
    <col min="8711" max="8711" width="16.109375" style="610" customWidth="1"/>
    <col min="8712" max="8712" width="0" style="610" hidden="1" customWidth="1"/>
    <col min="8713" max="8713" width="15.44140625" style="610" customWidth="1"/>
    <col min="8714" max="8714" width="12.88671875" style="610" bestFit="1" customWidth="1"/>
    <col min="8715" max="8715" width="8.88671875" style="610"/>
    <col min="8716" max="8716" width="12.88671875" style="610" bestFit="1" customWidth="1"/>
    <col min="8717" max="8960" width="8.88671875" style="610"/>
    <col min="8961" max="8961" width="3.6640625" style="610" bestFit="1" customWidth="1"/>
    <col min="8962" max="8962" width="8.33203125" style="610" customWidth="1"/>
    <col min="8963" max="8963" width="46.109375" style="610" customWidth="1"/>
    <col min="8964" max="8964" width="11" style="610" customWidth="1"/>
    <col min="8965" max="8965" width="12.5546875" style="610" customWidth="1"/>
    <col min="8966" max="8966" width="10.88671875" style="610" customWidth="1"/>
    <col min="8967" max="8967" width="16.109375" style="610" customWidth="1"/>
    <col min="8968" max="8968" width="0" style="610" hidden="1" customWidth="1"/>
    <col min="8969" max="8969" width="15.44140625" style="610" customWidth="1"/>
    <col min="8970" max="8970" width="12.88671875" style="610" bestFit="1" customWidth="1"/>
    <col min="8971" max="8971" width="8.88671875" style="610"/>
    <col min="8972" max="8972" width="12.88671875" style="610" bestFit="1" customWidth="1"/>
    <col min="8973" max="9216" width="8.88671875" style="610"/>
    <col min="9217" max="9217" width="3.6640625" style="610" bestFit="1" customWidth="1"/>
    <col min="9218" max="9218" width="8.33203125" style="610" customWidth="1"/>
    <col min="9219" max="9219" width="46.109375" style="610" customWidth="1"/>
    <col min="9220" max="9220" width="11" style="610" customWidth="1"/>
    <col min="9221" max="9221" width="12.5546875" style="610" customWidth="1"/>
    <col min="9222" max="9222" width="10.88671875" style="610" customWidth="1"/>
    <col min="9223" max="9223" width="16.109375" style="610" customWidth="1"/>
    <col min="9224" max="9224" width="0" style="610" hidden="1" customWidth="1"/>
    <col min="9225" max="9225" width="15.44140625" style="610" customWidth="1"/>
    <col min="9226" max="9226" width="12.88671875" style="610" bestFit="1" customWidth="1"/>
    <col min="9227" max="9227" width="8.88671875" style="610"/>
    <col min="9228" max="9228" width="12.88671875" style="610" bestFit="1" customWidth="1"/>
    <col min="9229" max="9472" width="8.88671875" style="610"/>
    <col min="9473" max="9473" width="3.6640625" style="610" bestFit="1" customWidth="1"/>
    <col min="9474" max="9474" width="8.33203125" style="610" customWidth="1"/>
    <col min="9475" max="9475" width="46.109375" style="610" customWidth="1"/>
    <col min="9476" max="9476" width="11" style="610" customWidth="1"/>
    <col min="9477" max="9477" width="12.5546875" style="610" customWidth="1"/>
    <col min="9478" max="9478" width="10.88671875" style="610" customWidth="1"/>
    <col min="9479" max="9479" width="16.109375" style="610" customWidth="1"/>
    <col min="9480" max="9480" width="0" style="610" hidden="1" customWidth="1"/>
    <col min="9481" max="9481" width="15.44140625" style="610" customWidth="1"/>
    <col min="9482" max="9482" width="12.88671875" style="610" bestFit="1" customWidth="1"/>
    <col min="9483" max="9483" width="8.88671875" style="610"/>
    <col min="9484" max="9484" width="12.88671875" style="610" bestFit="1" customWidth="1"/>
    <col min="9485" max="9728" width="8.88671875" style="610"/>
    <col min="9729" max="9729" width="3.6640625" style="610" bestFit="1" customWidth="1"/>
    <col min="9730" max="9730" width="8.33203125" style="610" customWidth="1"/>
    <col min="9731" max="9731" width="46.109375" style="610" customWidth="1"/>
    <col min="9732" max="9732" width="11" style="610" customWidth="1"/>
    <col min="9733" max="9733" width="12.5546875" style="610" customWidth="1"/>
    <col min="9734" max="9734" width="10.88671875" style="610" customWidth="1"/>
    <col min="9735" max="9735" width="16.109375" style="610" customWidth="1"/>
    <col min="9736" max="9736" width="0" style="610" hidden="1" customWidth="1"/>
    <col min="9737" max="9737" width="15.44140625" style="610" customWidth="1"/>
    <col min="9738" max="9738" width="12.88671875" style="610" bestFit="1" customWidth="1"/>
    <col min="9739" max="9739" width="8.88671875" style="610"/>
    <col min="9740" max="9740" width="12.88671875" style="610" bestFit="1" customWidth="1"/>
    <col min="9741" max="9984" width="8.88671875" style="610"/>
    <col min="9985" max="9985" width="3.6640625" style="610" bestFit="1" customWidth="1"/>
    <col min="9986" max="9986" width="8.33203125" style="610" customWidth="1"/>
    <col min="9987" max="9987" width="46.109375" style="610" customWidth="1"/>
    <col min="9988" max="9988" width="11" style="610" customWidth="1"/>
    <col min="9989" max="9989" width="12.5546875" style="610" customWidth="1"/>
    <col min="9990" max="9990" width="10.88671875" style="610" customWidth="1"/>
    <col min="9991" max="9991" width="16.109375" style="610" customWidth="1"/>
    <col min="9992" max="9992" width="0" style="610" hidden="1" customWidth="1"/>
    <col min="9993" max="9993" width="15.44140625" style="610" customWidth="1"/>
    <col min="9994" max="9994" width="12.88671875" style="610" bestFit="1" customWidth="1"/>
    <col min="9995" max="9995" width="8.88671875" style="610"/>
    <col min="9996" max="9996" width="12.88671875" style="610" bestFit="1" customWidth="1"/>
    <col min="9997" max="10240" width="8.88671875" style="610"/>
    <col min="10241" max="10241" width="3.6640625" style="610" bestFit="1" customWidth="1"/>
    <col min="10242" max="10242" width="8.33203125" style="610" customWidth="1"/>
    <col min="10243" max="10243" width="46.109375" style="610" customWidth="1"/>
    <col min="10244" max="10244" width="11" style="610" customWidth="1"/>
    <col min="10245" max="10245" width="12.5546875" style="610" customWidth="1"/>
    <col min="10246" max="10246" width="10.88671875" style="610" customWidth="1"/>
    <col min="10247" max="10247" width="16.109375" style="610" customWidth="1"/>
    <col min="10248" max="10248" width="0" style="610" hidden="1" customWidth="1"/>
    <col min="10249" max="10249" width="15.44140625" style="610" customWidth="1"/>
    <col min="10250" max="10250" width="12.88671875" style="610" bestFit="1" customWidth="1"/>
    <col min="10251" max="10251" width="8.88671875" style="610"/>
    <col min="10252" max="10252" width="12.88671875" style="610" bestFit="1" customWidth="1"/>
    <col min="10253" max="10496" width="8.88671875" style="610"/>
    <col min="10497" max="10497" width="3.6640625" style="610" bestFit="1" customWidth="1"/>
    <col min="10498" max="10498" width="8.33203125" style="610" customWidth="1"/>
    <col min="10499" max="10499" width="46.109375" style="610" customWidth="1"/>
    <col min="10500" max="10500" width="11" style="610" customWidth="1"/>
    <col min="10501" max="10501" width="12.5546875" style="610" customWidth="1"/>
    <col min="10502" max="10502" width="10.88671875" style="610" customWidth="1"/>
    <col min="10503" max="10503" width="16.109375" style="610" customWidth="1"/>
    <col min="10504" max="10504" width="0" style="610" hidden="1" customWidth="1"/>
    <col min="10505" max="10505" width="15.44140625" style="610" customWidth="1"/>
    <col min="10506" max="10506" width="12.88671875" style="610" bestFit="1" customWidth="1"/>
    <col min="10507" max="10507" width="8.88671875" style="610"/>
    <col min="10508" max="10508" width="12.88671875" style="610" bestFit="1" customWidth="1"/>
    <col min="10509" max="10752" width="8.88671875" style="610"/>
    <col min="10753" max="10753" width="3.6640625" style="610" bestFit="1" customWidth="1"/>
    <col min="10754" max="10754" width="8.33203125" style="610" customWidth="1"/>
    <col min="10755" max="10755" width="46.109375" style="610" customWidth="1"/>
    <col min="10756" max="10756" width="11" style="610" customWidth="1"/>
    <col min="10757" max="10757" width="12.5546875" style="610" customWidth="1"/>
    <col min="10758" max="10758" width="10.88671875" style="610" customWidth="1"/>
    <col min="10759" max="10759" width="16.109375" style="610" customWidth="1"/>
    <col min="10760" max="10760" width="0" style="610" hidden="1" customWidth="1"/>
    <col min="10761" max="10761" width="15.44140625" style="610" customWidth="1"/>
    <col min="10762" max="10762" width="12.88671875" style="610" bestFit="1" customWidth="1"/>
    <col min="10763" max="10763" width="8.88671875" style="610"/>
    <col min="10764" max="10764" width="12.88671875" style="610" bestFit="1" customWidth="1"/>
    <col min="10765" max="11008" width="8.88671875" style="610"/>
    <col min="11009" max="11009" width="3.6640625" style="610" bestFit="1" customWidth="1"/>
    <col min="11010" max="11010" width="8.33203125" style="610" customWidth="1"/>
    <col min="11011" max="11011" width="46.109375" style="610" customWidth="1"/>
    <col min="11012" max="11012" width="11" style="610" customWidth="1"/>
    <col min="11013" max="11013" width="12.5546875" style="610" customWidth="1"/>
    <col min="11014" max="11014" width="10.88671875" style="610" customWidth="1"/>
    <col min="11015" max="11015" width="16.109375" style="610" customWidth="1"/>
    <col min="11016" max="11016" width="0" style="610" hidden="1" customWidth="1"/>
    <col min="11017" max="11017" width="15.44140625" style="610" customWidth="1"/>
    <col min="11018" max="11018" width="12.88671875" style="610" bestFit="1" customWidth="1"/>
    <col min="11019" max="11019" width="8.88671875" style="610"/>
    <col min="11020" max="11020" width="12.88671875" style="610" bestFit="1" customWidth="1"/>
    <col min="11021" max="11264" width="8.88671875" style="610"/>
    <col min="11265" max="11265" width="3.6640625" style="610" bestFit="1" customWidth="1"/>
    <col min="11266" max="11266" width="8.33203125" style="610" customWidth="1"/>
    <col min="11267" max="11267" width="46.109375" style="610" customWidth="1"/>
    <col min="11268" max="11268" width="11" style="610" customWidth="1"/>
    <col min="11269" max="11269" width="12.5546875" style="610" customWidth="1"/>
    <col min="11270" max="11270" width="10.88671875" style="610" customWidth="1"/>
    <col min="11271" max="11271" width="16.109375" style="610" customWidth="1"/>
    <col min="11272" max="11272" width="0" style="610" hidden="1" customWidth="1"/>
    <col min="11273" max="11273" width="15.44140625" style="610" customWidth="1"/>
    <col min="11274" max="11274" width="12.88671875" style="610" bestFit="1" customWidth="1"/>
    <col min="11275" max="11275" width="8.88671875" style="610"/>
    <col min="11276" max="11276" width="12.88671875" style="610" bestFit="1" customWidth="1"/>
    <col min="11277" max="11520" width="8.88671875" style="610"/>
    <col min="11521" max="11521" width="3.6640625" style="610" bestFit="1" customWidth="1"/>
    <col min="11522" max="11522" width="8.33203125" style="610" customWidth="1"/>
    <col min="11523" max="11523" width="46.109375" style="610" customWidth="1"/>
    <col min="11524" max="11524" width="11" style="610" customWidth="1"/>
    <col min="11525" max="11525" width="12.5546875" style="610" customWidth="1"/>
    <col min="11526" max="11526" width="10.88671875" style="610" customWidth="1"/>
    <col min="11527" max="11527" width="16.109375" style="610" customWidth="1"/>
    <col min="11528" max="11528" width="0" style="610" hidden="1" customWidth="1"/>
    <col min="11529" max="11529" width="15.44140625" style="610" customWidth="1"/>
    <col min="11530" max="11530" width="12.88671875" style="610" bestFit="1" customWidth="1"/>
    <col min="11531" max="11531" width="8.88671875" style="610"/>
    <col min="11532" max="11532" width="12.88671875" style="610" bestFit="1" customWidth="1"/>
    <col min="11533" max="11776" width="8.88671875" style="610"/>
    <col min="11777" max="11777" width="3.6640625" style="610" bestFit="1" customWidth="1"/>
    <col min="11778" max="11778" width="8.33203125" style="610" customWidth="1"/>
    <col min="11779" max="11779" width="46.109375" style="610" customWidth="1"/>
    <col min="11780" max="11780" width="11" style="610" customWidth="1"/>
    <col min="11781" max="11781" width="12.5546875" style="610" customWidth="1"/>
    <col min="11782" max="11782" width="10.88671875" style="610" customWidth="1"/>
    <col min="11783" max="11783" width="16.109375" style="610" customWidth="1"/>
    <col min="11784" max="11784" width="0" style="610" hidden="1" customWidth="1"/>
    <col min="11785" max="11785" width="15.44140625" style="610" customWidth="1"/>
    <col min="11786" max="11786" width="12.88671875" style="610" bestFit="1" customWidth="1"/>
    <col min="11787" max="11787" width="8.88671875" style="610"/>
    <col min="11788" max="11788" width="12.88671875" style="610" bestFit="1" customWidth="1"/>
    <col min="11789" max="12032" width="8.88671875" style="610"/>
    <col min="12033" max="12033" width="3.6640625" style="610" bestFit="1" customWidth="1"/>
    <col min="12034" max="12034" width="8.33203125" style="610" customWidth="1"/>
    <col min="12035" max="12035" width="46.109375" style="610" customWidth="1"/>
    <col min="12036" max="12036" width="11" style="610" customWidth="1"/>
    <col min="12037" max="12037" width="12.5546875" style="610" customWidth="1"/>
    <col min="12038" max="12038" width="10.88671875" style="610" customWidth="1"/>
    <col min="12039" max="12039" width="16.109375" style="610" customWidth="1"/>
    <col min="12040" max="12040" width="0" style="610" hidden="1" customWidth="1"/>
    <col min="12041" max="12041" width="15.44140625" style="610" customWidth="1"/>
    <col min="12042" max="12042" width="12.88671875" style="610" bestFit="1" customWidth="1"/>
    <col min="12043" max="12043" width="8.88671875" style="610"/>
    <col min="12044" max="12044" width="12.88671875" style="610" bestFit="1" customWidth="1"/>
    <col min="12045" max="12288" width="8.88671875" style="610"/>
    <col min="12289" max="12289" width="3.6640625" style="610" bestFit="1" customWidth="1"/>
    <col min="12290" max="12290" width="8.33203125" style="610" customWidth="1"/>
    <col min="12291" max="12291" width="46.109375" style="610" customWidth="1"/>
    <col min="12292" max="12292" width="11" style="610" customWidth="1"/>
    <col min="12293" max="12293" width="12.5546875" style="610" customWidth="1"/>
    <col min="12294" max="12294" width="10.88671875" style="610" customWidth="1"/>
    <col min="12295" max="12295" width="16.109375" style="610" customWidth="1"/>
    <col min="12296" max="12296" width="0" style="610" hidden="1" customWidth="1"/>
    <col min="12297" max="12297" width="15.44140625" style="610" customWidth="1"/>
    <col min="12298" max="12298" width="12.88671875" style="610" bestFit="1" customWidth="1"/>
    <col min="12299" max="12299" width="8.88671875" style="610"/>
    <col min="12300" max="12300" width="12.88671875" style="610" bestFit="1" customWidth="1"/>
    <col min="12301" max="12544" width="8.88671875" style="610"/>
    <col min="12545" max="12545" width="3.6640625" style="610" bestFit="1" customWidth="1"/>
    <col min="12546" max="12546" width="8.33203125" style="610" customWidth="1"/>
    <col min="12547" max="12547" width="46.109375" style="610" customWidth="1"/>
    <col min="12548" max="12548" width="11" style="610" customWidth="1"/>
    <col min="12549" max="12549" width="12.5546875" style="610" customWidth="1"/>
    <col min="12550" max="12550" width="10.88671875" style="610" customWidth="1"/>
    <col min="12551" max="12551" width="16.109375" style="610" customWidth="1"/>
    <col min="12552" max="12552" width="0" style="610" hidden="1" customWidth="1"/>
    <col min="12553" max="12553" width="15.44140625" style="610" customWidth="1"/>
    <col min="12554" max="12554" width="12.88671875" style="610" bestFit="1" customWidth="1"/>
    <col min="12555" max="12555" width="8.88671875" style="610"/>
    <col min="12556" max="12556" width="12.88671875" style="610" bestFit="1" customWidth="1"/>
    <col min="12557" max="12800" width="8.88671875" style="610"/>
    <col min="12801" max="12801" width="3.6640625" style="610" bestFit="1" customWidth="1"/>
    <col min="12802" max="12802" width="8.33203125" style="610" customWidth="1"/>
    <col min="12803" max="12803" width="46.109375" style="610" customWidth="1"/>
    <col min="12804" max="12804" width="11" style="610" customWidth="1"/>
    <col min="12805" max="12805" width="12.5546875" style="610" customWidth="1"/>
    <col min="12806" max="12806" width="10.88671875" style="610" customWidth="1"/>
    <col min="12807" max="12807" width="16.109375" style="610" customWidth="1"/>
    <col min="12808" max="12808" width="0" style="610" hidden="1" customWidth="1"/>
    <col min="12809" max="12809" width="15.44140625" style="610" customWidth="1"/>
    <col min="12810" max="12810" width="12.88671875" style="610" bestFit="1" customWidth="1"/>
    <col min="12811" max="12811" width="8.88671875" style="610"/>
    <col min="12812" max="12812" width="12.88671875" style="610" bestFit="1" customWidth="1"/>
    <col min="12813" max="13056" width="8.88671875" style="610"/>
    <col min="13057" max="13057" width="3.6640625" style="610" bestFit="1" customWidth="1"/>
    <col min="13058" max="13058" width="8.33203125" style="610" customWidth="1"/>
    <col min="13059" max="13059" width="46.109375" style="610" customWidth="1"/>
    <col min="13060" max="13060" width="11" style="610" customWidth="1"/>
    <col min="13061" max="13061" width="12.5546875" style="610" customWidth="1"/>
    <col min="13062" max="13062" width="10.88671875" style="610" customWidth="1"/>
    <col min="13063" max="13063" width="16.109375" style="610" customWidth="1"/>
    <col min="13064" max="13064" width="0" style="610" hidden="1" customWidth="1"/>
    <col min="13065" max="13065" width="15.44140625" style="610" customWidth="1"/>
    <col min="13066" max="13066" width="12.88671875" style="610" bestFit="1" customWidth="1"/>
    <col min="13067" max="13067" width="8.88671875" style="610"/>
    <col min="13068" max="13068" width="12.88671875" style="610" bestFit="1" customWidth="1"/>
    <col min="13069" max="13312" width="8.88671875" style="610"/>
    <col min="13313" max="13313" width="3.6640625" style="610" bestFit="1" customWidth="1"/>
    <col min="13314" max="13314" width="8.33203125" style="610" customWidth="1"/>
    <col min="13315" max="13315" width="46.109375" style="610" customWidth="1"/>
    <col min="13316" max="13316" width="11" style="610" customWidth="1"/>
    <col min="13317" max="13317" width="12.5546875" style="610" customWidth="1"/>
    <col min="13318" max="13318" width="10.88671875" style="610" customWidth="1"/>
    <col min="13319" max="13319" width="16.109375" style="610" customWidth="1"/>
    <col min="13320" max="13320" width="0" style="610" hidden="1" customWidth="1"/>
    <col min="13321" max="13321" width="15.44140625" style="610" customWidth="1"/>
    <col min="13322" max="13322" width="12.88671875" style="610" bestFit="1" customWidth="1"/>
    <col min="13323" max="13323" width="8.88671875" style="610"/>
    <col min="13324" max="13324" width="12.88671875" style="610" bestFit="1" customWidth="1"/>
    <col min="13325" max="13568" width="8.88671875" style="610"/>
    <col min="13569" max="13569" width="3.6640625" style="610" bestFit="1" customWidth="1"/>
    <col min="13570" max="13570" width="8.33203125" style="610" customWidth="1"/>
    <col min="13571" max="13571" width="46.109375" style="610" customWidth="1"/>
    <col min="13572" max="13572" width="11" style="610" customWidth="1"/>
    <col min="13573" max="13573" width="12.5546875" style="610" customWidth="1"/>
    <col min="13574" max="13574" width="10.88671875" style="610" customWidth="1"/>
    <col min="13575" max="13575" width="16.109375" style="610" customWidth="1"/>
    <col min="13576" max="13576" width="0" style="610" hidden="1" customWidth="1"/>
    <col min="13577" max="13577" width="15.44140625" style="610" customWidth="1"/>
    <col min="13578" max="13578" width="12.88671875" style="610" bestFit="1" customWidth="1"/>
    <col min="13579" max="13579" width="8.88671875" style="610"/>
    <col min="13580" max="13580" width="12.88671875" style="610" bestFit="1" customWidth="1"/>
    <col min="13581" max="13824" width="8.88671875" style="610"/>
    <col min="13825" max="13825" width="3.6640625" style="610" bestFit="1" customWidth="1"/>
    <col min="13826" max="13826" width="8.33203125" style="610" customWidth="1"/>
    <col min="13827" max="13827" width="46.109375" style="610" customWidth="1"/>
    <col min="13828" max="13828" width="11" style="610" customWidth="1"/>
    <col min="13829" max="13829" width="12.5546875" style="610" customWidth="1"/>
    <col min="13830" max="13830" width="10.88671875" style="610" customWidth="1"/>
    <col min="13831" max="13831" width="16.109375" style="610" customWidth="1"/>
    <col min="13832" max="13832" width="0" style="610" hidden="1" customWidth="1"/>
    <col min="13833" max="13833" width="15.44140625" style="610" customWidth="1"/>
    <col min="13834" max="13834" width="12.88671875" style="610" bestFit="1" customWidth="1"/>
    <col min="13835" max="13835" width="8.88671875" style="610"/>
    <col min="13836" max="13836" width="12.88671875" style="610" bestFit="1" customWidth="1"/>
    <col min="13837" max="14080" width="8.88671875" style="610"/>
    <col min="14081" max="14081" width="3.6640625" style="610" bestFit="1" customWidth="1"/>
    <col min="14082" max="14082" width="8.33203125" style="610" customWidth="1"/>
    <col min="14083" max="14083" width="46.109375" style="610" customWidth="1"/>
    <col min="14084" max="14084" width="11" style="610" customWidth="1"/>
    <col min="14085" max="14085" width="12.5546875" style="610" customWidth="1"/>
    <col min="14086" max="14086" width="10.88671875" style="610" customWidth="1"/>
    <col min="14087" max="14087" width="16.109375" style="610" customWidth="1"/>
    <col min="14088" max="14088" width="0" style="610" hidden="1" customWidth="1"/>
    <col min="14089" max="14089" width="15.44140625" style="610" customWidth="1"/>
    <col min="14090" max="14090" width="12.88671875" style="610" bestFit="1" customWidth="1"/>
    <col min="14091" max="14091" width="8.88671875" style="610"/>
    <col min="14092" max="14092" width="12.88671875" style="610" bestFit="1" customWidth="1"/>
    <col min="14093" max="14336" width="8.88671875" style="610"/>
    <col min="14337" max="14337" width="3.6640625" style="610" bestFit="1" customWidth="1"/>
    <col min="14338" max="14338" width="8.33203125" style="610" customWidth="1"/>
    <col min="14339" max="14339" width="46.109375" style="610" customWidth="1"/>
    <col min="14340" max="14340" width="11" style="610" customWidth="1"/>
    <col min="14341" max="14341" width="12.5546875" style="610" customWidth="1"/>
    <col min="14342" max="14342" width="10.88671875" style="610" customWidth="1"/>
    <col min="14343" max="14343" width="16.109375" style="610" customWidth="1"/>
    <col min="14344" max="14344" width="0" style="610" hidden="1" customWidth="1"/>
    <col min="14345" max="14345" width="15.44140625" style="610" customWidth="1"/>
    <col min="14346" max="14346" width="12.88671875" style="610" bestFit="1" customWidth="1"/>
    <col min="14347" max="14347" width="8.88671875" style="610"/>
    <col min="14348" max="14348" width="12.88671875" style="610" bestFit="1" customWidth="1"/>
    <col min="14349" max="14592" width="8.88671875" style="610"/>
    <col min="14593" max="14593" width="3.6640625" style="610" bestFit="1" customWidth="1"/>
    <col min="14594" max="14594" width="8.33203125" style="610" customWidth="1"/>
    <col min="14595" max="14595" width="46.109375" style="610" customWidth="1"/>
    <col min="14596" max="14596" width="11" style="610" customWidth="1"/>
    <col min="14597" max="14597" width="12.5546875" style="610" customWidth="1"/>
    <col min="14598" max="14598" width="10.88671875" style="610" customWidth="1"/>
    <col min="14599" max="14599" width="16.109375" style="610" customWidth="1"/>
    <col min="14600" max="14600" width="0" style="610" hidden="1" customWidth="1"/>
    <col min="14601" max="14601" width="15.44140625" style="610" customWidth="1"/>
    <col min="14602" max="14602" width="12.88671875" style="610" bestFit="1" customWidth="1"/>
    <col min="14603" max="14603" width="8.88671875" style="610"/>
    <col min="14604" max="14604" width="12.88671875" style="610" bestFit="1" customWidth="1"/>
    <col min="14605" max="14848" width="8.88671875" style="610"/>
    <col min="14849" max="14849" width="3.6640625" style="610" bestFit="1" customWidth="1"/>
    <col min="14850" max="14850" width="8.33203125" style="610" customWidth="1"/>
    <col min="14851" max="14851" width="46.109375" style="610" customWidth="1"/>
    <col min="14852" max="14852" width="11" style="610" customWidth="1"/>
    <col min="14853" max="14853" width="12.5546875" style="610" customWidth="1"/>
    <col min="14854" max="14854" width="10.88671875" style="610" customWidth="1"/>
    <col min="14855" max="14855" width="16.109375" style="610" customWidth="1"/>
    <col min="14856" max="14856" width="0" style="610" hidden="1" customWidth="1"/>
    <col min="14857" max="14857" width="15.44140625" style="610" customWidth="1"/>
    <col min="14858" max="14858" width="12.88671875" style="610" bestFit="1" customWidth="1"/>
    <col min="14859" max="14859" width="8.88671875" style="610"/>
    <col min="14860" max="14860" width="12.88671875" style="610" bestFit="1" customWidth="1"/>
    <col min="14861" max="15104" width="8.88671875" style="610"/>
    <col min="15105" max="15105" width="3.6640625" style="610" bestFit="1" customWidth="1"/>
    <col min="15106" max="15106" width="8.33203125" style="610" customWidth="1"/>
    <col min="15107" max="15107" width="46.109375" style="610" customWidth="1"/>
    <col min="15108" max="15108" width="11" style="610" customWidth="1"/>
    <col min="15109" max="15109" width="12.5546875" style="610" customWidth="1"/>
    <col min="15110" max="15110" width="10.88671875" style="610" customWidth="1"/>
    <col min="15111" max="15111" width="16.109375" style="610" customWidth="1"/>
    <col min="15112" max="15112" width="0" style="610" hidden="1" customWidth="1"/>
    <col min="15113" max="15113" width="15.44140625" style="610" customWidth="1"/>
    <col min="15114" max="15114" width="12.88671875" style="610" bestFit="1" customWidth="1"/>
    <col min="15115" max="15115" width="8.88671875" style="610"/>
    <col min="15116" max="15116" width="12.88671875" style="610" bestFit="1" customWidth="1"/>
    <col min="15117" max="15360" width="8.88671875" style="610"/>
    <col min="15361" max="15361" width="3.6640625" style="610" bestFit="1" customWidth="1"/>
    <col min="15362" max="15362" width="8.33203125" style="610" customWidth="1"/>
    <col min="15363" max="15363" width="46.109375" style="610" customWidth="1"/>
    <col min="15364" max="15364" width="11" style="610" customWidth="1"/>
    <col min="15365" max="15365" width="12.5546875" style="610" customWidth="1"/>
    <col min="15366" max="15366" width="10.88671875" style="610" customWidth="1"/>
    <col min="15367" max="15367" width="16.109375" style="610" customWidth="1"/>
    <col min="15368" max="15368" width="0" style="610" hidden="1" customWidth="1"/>
    <col min="15369" max="15369" width="15.44140625" style="610" customWidth="1"/>
    <col min="15370" max="15370" width="12.88671875" style="610" bestFit="1" customWidth="1"/>
    <col min="15371" max="15371" width="8.88671875" style="610"/>
    <col min="15372" max="15372" width="12.88671875" style="610" bestFit="1" customWidth="1"/>
    <col min="15373" max="15616" width="8.88671875" style="610"/>
    <col min="15617" max="15617" width="3.6640625" style="610" bestFit="1" customWidth="1"/>
    <col min="15618" max="15618" width="8.33203125" style="610" customWidth="1"/>
    <col min="15619" max="15619" width="46.109375" style="610" customWidth="1"/>
    <col min="15620" max="15620" width="11" style="610" customWidth="1"/>
    <col min="15621" max="15621" width="12.5546875" style="610" customWidth="1"/>
    <col min="15622" max="15622" width="10.88671875" style="610" customWidth="1"/>
    <col min="15623" max="15623" width="16.109375" style="610" customWidth="1"/>
    <col min="15624" max="15624" width="0" style="610" hidden="1" customWidth="1"/>
    <col min="15625" max="15625" width="15.44140625" style="610" customWidth="1"/>
    <col min="15626" max="15626" width="12.88671875" style="610" bestFit="1" customWidth="1"/>
    <col min="15627" max="15627" width="8.88671875" style="610"/>
    <col min="15628" max="15628" width="12.88671875" style="610" bestFit="1" customWidth="1"/>
    <col min="15629" max="15872" width="8.88671875" style="610"/>
    <col min="15873" max="15873" width="3.6640625" style="610" bestFit="1" customWidth="1"/>
    <col min="15874" max="15874" width="8.33203125" style="610" customWidth="1"/>
    <col min="15875" max="15875" width="46.109375" style="610" customWidth="1"/>
    <col min="15876" max="15876" width="11" style="610" customWidth="1"/>
    <col min="15877" max="15877" width="12.5546875" style="610" customWidth="1"/>
    <col min="15878" max="15878" width="10.88671875" style="610" customWidth="1"/>
    <col min="15879" max="15879" width="16.109375" style="610" customWidth="1"/>
    <col min="15880" max="15880" width="0" style="610" hidden="1" customWidth="1"/>
    <col min="15881" max="15881" width="15.44140625" style="610" customWidth="1"/>
    <col min="15882" max="15882" width="12.88671875" style="610" bestFit="1" customWidth="1"/>
    <col min="15883" max="15883" width="8.88671875" style="610"/>
    <col min="15884" max="15884" width="12.88671875" style="610" bestFit="1" customWidth="1"/>
    <col min="15885" max="16128" width="8.88671875" style="610"/>
    <col min="16129" max="16129" width="3.6640625" style="610" bestFit="1" customWidth="1"/>
    <col min="16130" max="16130" width="8.33203125" style="610" customWidth="1"/>
    <col min="16131" max="16131" width="46.109375" style="610" customWidth="1"/>
    <col min="16132" max="16132" width="11" style="610" customWidth="1"/>
    <col min="16133" max="16133" width="12.5546875" style="610" customWidth="1"/>
    <col min="16134" max="16134" width="10.88671875" style="610" customWidth="1"/>
    <col min="16135" max="16135" width="16.109375" style="610" customWidth="1"/>
    <col min="16136" max="16136" width="0" style="610" hidden="1" customWidth="1"/>
    <col min="16137" max="16137" width="15.44140625" style="610" customWidth="1"/>
    <col min="16138" max="16138" width="12.88671875" style="610" bestFit="1" customWidth="1"/>
    <col min="16139" max="16139" width="8.88671875" style="610"/>
    <col min="16140" max="16140" width="12.88671875" style="610" bestFit="1" customWidth="1"/>
    <col min="16141" max="16384" width="8.88671875" style="610"/>
  </cols>
  <sheetData>
    <row r="1" spans="1:10" s="108" customFormat="1" ht="70.5" customHeight="1" x14ac:dyDescent="0.25">
      <c r="A1" s="581" t="s">
        <v>616</v>
      </c>
      <c r="B1" s="581"/>
      <c r="C1" s="582"/>
      <c r="D1" s="583" t="s">
        <v>617</v>
      </c>
      <c r="E1" s="583"/>
      <c r="F1" s="583"/>
      <c r="G1" s="584"/>
    </row>
    <row r="2" spans="1:10" s="120" customFormat="1" ht="15" customHeight="1" x14ac:dyDescent="0.25">
      <c r="A2" s="585" t="s">
        <v>17</v>
      </c>
      <c r="B2" s="586" t="s">
        <v>18</v>
      </c>
      <c r="C2" s="113" t="s">
        <v>4</v>
      </c>
      <c r="D2" s="113" t="s">
        <v>19</v>
      </c>
      <c r="E2" s="113" t="s">
        <v>20</v>
      </c>
      <c r="F2" s="587" t="s">
        <v>21</v>
      </c>
      <c r="G2" s="588" t="s">
        <v>22</v>
      </c>
    </row>
    <row r="3" spans="1:10" s="120" customFormat="1" ht="15" customHeight="1" x14ac:dyDescent="0.25">
      <c r="A3" s="589"/>
      <c r="B3" s="113"/>
      <c r="C3" s="110"/>
      <c r="D3" s="110"/>
      <c r="E3" s="110"/>
      <c r="F3" s="111"/>
      <c r="G3" s="590"/>
    </row>
    <row r="4" spans="1:10" s="120" customFormat="1" x14ac:dyDescent="0.25">
      <c r="A4" s="591" t="s">
        <v>618</v>
      </c>
      <c r="B4" s="592"/>
      <c r="C4" s="593" t="s">
        <v>125</v>
      </c>
      <c r="D4" s="592"/>
      <c r="E4" s="592"/>
      <c r="F4" s="122"/>
      <c r="G4" s="594"/>
      <c r="H4" s="595"/>
      <c r="I4" s="114"/>
    </row>
    <row r="5" spans="1:10" s="108" customFormat="1" ht="44.25" customHeight="1" x14ac:dyDescent="0.25">
      <c r="A5" s="596" t="s">
        <v>619</v>
      </c>
      <c r="B5" s="116" t="s">
        <v>127</v>
      </c>
      <c r="C5" s="176" t="s">
        <v>128</v>
      </c>
      <c r="D5" s="116" t="s">
        <v>129</v>
      </c>
      <c r="E5" s="155">
        <v>125</v>
      </c>
      <c r="F5" s="597">
        <f>'Bill No 4.2.1'!F5</f>
        <v>0</v>
      </c>
      <c r="G5" s="598">
        <f>F5*E5</f>
        <v>0</v>
      </c>
      <c r="H5" s="599">
        <f>F5*0.897728</f>
        <v>0</v>
      </c>
      <c r="I5" s="600">
        <f>SUM([5]QTY!F12:F17)*1.15</f>
        <v>1739.6624999999999</v>
      </c>
      <c r="J5" s="108">
        <f>(2.5*30+34*1.1)*1.1</f>
        <v>123.64000000000001</v>
      </c>
    </row>
    <row r="6" spans="1:10" s="108" customFormat="1" ht="26.25" customHeight="1" x14ac:dyDescent="0.25">
      <c r="A6" s="601" t="s">
        <v>620</v>
      </c>
      <c r="B6" s="252"/>
      <c r="C6" s="245" t="s">
        <v>320</v>
      </c>
      <c r="D6" s="252"/>
      <c r="E6" s="254"/>
      <c r="F6" s="255"/>
      <c r="G6" s="256"/>
      <c r="H6" s="599"/>
      <c r="I6" s="600"/>
    </row>
    <row r="7" spans="1:10" s="108" customFormat="1" ht="30" customHeight="1" x14ac:dyDescent="0.25">
      <c r="A7" s="596" t="s">
        <v>621</v>
      </c>
      <c r="B7" s="116" t="s">
        <v>133</v>
      </c>
      <c r="C7" s="176" t="s">
        <v>134</v>
      </c>
      <c r="D7" s="116" t="s">
        <v>135</v>
      </c>
      <c r="E7" s="155">
        <v>10</v>
      </c>
      <c r="F7" s="255">
        <f>'Bill No 3.1'!F7</f>
        <v>0</v>
      </c>
      <c r="G7" s="256">
        <f t="shared" ref="G7:G10" si="0">F7*E7</f>
        <v>0</v>
      </c>
      <c r="H7" s="599">
        <f t="shared" ref="H7:H8" si="1">F7*0.897728</f>
        <v>0</v>
      </c>
      <c r="I7" s="600"/>
    </row>
    <row r="8" spans="1:10" s="108" customFormat="1" ht="30" customHeight="1" x14ac:dyDescent="0.25">
      <c r="A8" s="596" t="s">
        <v>622</v>
      </c>
      <c r="B8" s="116" t="s">
        <v>137</v>
      </c>
      <c r="C8" s="176" t="s">
        <v>138</v>
      </c>
      <c r="D8" s="116" t="s">
        <v>135</v>
      </c>
      <c r="E8" s="155">
        <v>10</v>
      </c>
      <c r="F8" s="255">
        <f>'Bill No 3.1'!F8</f>
        <v>0</v>
      </c>
      <c r="G8" s="256">
        <f t="shared" si="0"/>
        <v>0</v>
      </c>
      <c r="H8" s="599">
        <f t="shared" si="1"/>
        <v>0</v>
      </c>
      <c r="I8" s="600"/>
    </row>
    <row r="9" spans="1:10" s="108" customFormat="1" ht="30" customHeight="1" x14ac:dyDescent="0.25">
      <c r="A9" s="596" t="s">
        <v>623</v>
      </c>
      <c r="B9" s="116" t="s">
        <v>140</v>
      </c>
      <c r="C9" s="176" t="s">
        <v>141</v>
      </c>
      <c r="D9" s="116" t="s">
        <v>135</v>
      </c>
      <c r="E9" s="155">
        <v>3</v>
      </c>
      <c r="F9" s="255">
        <f>'Bill No 3.1'!F9</f>
        <v>0</v>
      </c>
      <c r="G9" s="256">
        <f t="shared" si="0"/>
        <v>0</v>
      </c>
      <c r="H9" s="600"/>
      <c r="I9" s="600"/>
    </row>
    <row r="10" spans="1:10" s="108" customFormat="1" ht="30" customHeight="1" x14ac:dyDescent="0.25">
      <c r="A10" s="596" t="s">
        <v>624</v>
      </c>
      <c r="B10" s="116" t="s">
        <v>143</v>
      </c>
      <c r="C10" s="176" t="s">
        <v>325</v>
      </c>
      <c r="D10" s="116" t="s">
        <v>135</v>
      </c>
      <c r="E10" s="155">
        <v>1</v>
      </c>
      <c r="F10" s="255">
        <f>'Bill No 3.1'!F10</f>
        <v>0</v>
      </c>
      <c r="G10" s="256">
        <f t="shared" si="0"/>
        <v>0</v>
      </c>
      <c r="H10" s="600"/>
      <c r="I10" s="600"/>
    </row>
    <row r="11" spans="1:10" s="108" customFormat="1" ht="30" customHeight="1" x14ac:dyDescent="0.25">
      <c r="A11" s="601" t="s">
        <v>625</v>
      </c>
      <c r="B11" s="116"/>
      <c r="C11" s="451" t="s">
        <v>146</v>
      </c>
      <c r="D11" s="116"/>
      <c r="E11" s="155"/>
      <c r="F11" s="255"/>
      <c r="G11" s="256"/>
      <c r="H11" s="600"/>
      <c r="I11" s="600"/>
    </row>
    <row r="12" spans="1:10" s="108" customFormat="1" ht="30" customHeight="1" x14ac:dyDescent="0.25">
      <c r="A12" s="596" t="s">
        <v>626</v>
      </c>
      <c r="B12" s="116" t="s">
        <v>148</v>
      </c>
      <c r="C12" s="176" t="s">
        <v>149</v>
      </c>
      <c r="D12" s="116" t="s">
        <v>150</v>
      </c>
      <c r="E12" s="155">
        <v>1</v>
      </c>
      <c r="F12" s="255">
        <f>'Bill No 3.1'!F12</f>
        <v>0</v>
      </c>
      <c r="G12" s="256">
        <f t="shared" ref="G12:G13" si="2">F12*E12</f>
        <v>0</v>
      </c>
      <c r="H12" s="600"/>
      <c r="I12" s="600"/>
    </row>
    <row r="13" spans="1:10" s="108" customFormat="1" ht="30" customHeight="1" x14ac:dyDescent="0.25">
      <c r="A13" s="596" t="s">
        <v>627</v>
      </c>
      <c r="B13" s="159" t="s">
        <v>152</v>
      </c>
      <c r="C13" s="452" t="s">
        <v>153</v>
      </c>
      <c r="D13" s="159" t="s">
        <v>150</v>
      </c>
      <c r="E13" s="453">
        <v>1</v>
      </c>
      <c r="F13" s="255">
        <f>'Bill No 3.1'!F13</f>
        <v>0</v>
      </c>
      <c r="G13" s="256">
        <f t="shared" si="2"/>
        <v>0</v>
      </c>
      <c r="H13" s="600"/>
      <c r="I13" s="600"/>
    </row>
    <row r="14" spans="1:10" s="182" customFormat="1" ht="30" customHeight="1" thickBot="1" x14ac:dyDescent="0.3">
      <c r="A14" s="602"/>
      <c r="B14" s="603" t="s">
        <v>628</v>
      </c>
      <c r="C14" s="604"/>
      <c r="D14" s="604"/>
      <c r="E14" s="604"/>
      <c r="F14" s="605"/>
      <c r="G14" s="606">
        <f>ROUND(SUM(G4:G13),2)</f>
        <v>0</v>
      </c>
      <c r="H14" s="607"/>
    </row>
    <row r="15" spans="1:10" ht="13.2" x14ac:dyDescent="0.25">
      <c r="A15" s="608"/>
      <c r="C15" s="120"/>
      <c r="D15" s="608"/>
      <c r="E15" s="608"/>
      <c r="F15" s="609"/>
      <c r="G15" s="609"/>
    </row>
    <row r="16" spans="1:10" ht="13.2" x14ac:dyDescent="0.25">
      <c r="A16" s="611"/>
      <c r="C16" s="120"/>
      <c r="D16" s="608"/>
      <c r="E16" s="608"/>
      <c r="F16" s="609"/>
      <c r="G16" s="609"/>
    </row>
    <row r="17" spans="1:8" ht="13.2" x14ac:dyDescent="0.25">
      <c r="A17" s="608"/>
      <c r="C17" s="120"/>
      <c r="D17" s="608"/>
      <c r="E17" s="608"/>
      <c r="F17" s="609"/>
      <c r="G17" s="609"/>
    </row>
    <row r="18" spans="1:8" x14ac:dyDescent="0.25">
      <c r="C18" s="120"/>
      <c r="D18" s="608"/>
      <c r="E18" s="608"/>
      <c r="F18" s="609"/>
      <c r="G18" s="609"/>
    </row>
    <row r="19" spans="1:8" x14ac:dyDescent="0.25">
      <c r="A19" s="612"/>
      <c r="C19" s="120"/>
      <c r="D19" s="608"/>
      <c r="E19" s="608"/>
      <c r="F19" s="609"/>
      <c r="G19" s="609"/>
    </row>
    <row r="20" spans="1:8" x14ac:dyDescent="0.25">
      <c r="C20" s="120"/>
      <c r="D20" s="608"/>
      <c r="E20" s="608"/>
      <c r="F20" s="609"/>
      <c r="G20" s="609"/>
    </row>
    <row r="23" spans="1:8" ht="13.2" x14ac:dyDescent="0.25">
      <c r="A23" s="120"/>
      <c r="B23" s="120"/>
      <c r="C23" s="120"/>
      <c r="D23" s="120"/>
      <c r="E23" s="120"/>
      <c r="F23" s="120"/>
      <c r="G23" s="120"/>
    </row>
    <row r="24" spans="1:8" x14ac:dyDescent="0.25">
      <c r="B24" s="183"/>
      <c r="C24" s="183"/>
      <c r="D24" s="183"/>
      <c r="E24" s="183"/>
      <c r="F24" s="183"/>
      <c r="G24" s="183"/>
      <c r="H24" s="183"/>
    </row>
    <row r="25" spans="1:8" ht="13.2" x14ac:dyDescent="0.25">
      <c r="A25" s="120"/>
      <c r="B25" s="120"/>
      <c r="C25" s="120"/>
      <c r="D25" s="120"/>
      <c r="E25" s="120"/>
      <c r="F25" s="120"/>
      <c r="G25" s="120"/>
      <c r="H25" s="120"/>
    </row>
    <row r="30" spans="1:8" x14ac:dyDescent="0.25">
      <c r="C30" s="120"/>
      <c r="D30" s="608"/>
      <c r="E30" s="608"/>
      <c r="F30" s="609"/>
      <c r="G30" s="609"/>
    </row>
    <row r="31" spans="1:8" x14ac:dyDescent="0.25">
      <c r="C31" s="120"/>
      <c r="D31" s="608"/>
      <c r="E31" s="608"/>
      <c r="F31" s="609"/>
      <c r="G31" s="609"/>
    </row>
    <row r="32" spans="1:8" x14ac:dyDescent="0.25">
      <c r="C32" s="120"/>
      <c r="D32" s="608"/>
      <c r="E32" s="608"/>
      <c r="F32" s="609"/>
      <c r="G32" s="609"/>
    </row>
    <row r="33" spans="3:7" x14ac:dyDescent="0.25">
      <c r="C33" s="120"/>
      <c r="D33" s="608"/>
      <c r="E33" s="608"/>
      <c r="F33" s="609"/>
      <c r="G33" s="609"/>
    </row>
  </sheetData>
  <mergeCells count="9">
    <mergeCell ref="B14:F14"/>
    <mergeCell ref="D1:G1"/>
    <mergeCell ref="A2:A3"/>
    <mergeCell ref="B2:B3"/>
    <mergeCell ref="C2:C3"/>
    <mergeCell ref="D2:D3"/>
    <mergeCell ref="E2:E3"/>
    <mergeCell ref="F2:F3"/>
    <mergeCell ref="G2:G3"/>
  </mergeCells>
  <pageMargins left="0.75" right="0.5" top="0.75" bottom="0.5" header="0" footer="0"/>
  <pageSetup paperSize="9" scale="80" fitToHeight="0"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BD869-420C-4287-81B9-445817542A91}">
  <sheetPr>
    <tabColor rgb="FF92D050"/>
    <pageSetUpPr fitToPage="1"/>
  </sheetPr>
  <dimension ref="A1:T33"/>
  <sheetViews>
    <sheetView view="pageBreakPreview" zoomScale="98" zoomScaleSheetLayoutView="98" workbookViewId="0">
      <pane ySplit="3" topLeftCell="A10" activePane="bottomLeft" state="frozen"/>
      <selection activeCell="G37" sqref="G37"/>
      <selection pane="bottomLeft" activeCell="G37" sqref="G37"/>
    </sheetView>
  </sheetViews>
  <sheetFormatPr defaultColWidth="8.88671875" defaultRowHeight="13.8" x14ac:dyDescent="0.25"/>
  <cols>
    <col min="1" max="1" width="10.109375" style="185" customWidth="1"/>
    <col min="2" max="2" width="10.6640625" style="613" customWidth="1"/>
    <col min="3" max="3" width="50.6640625" style="610" customWidth="1"/>
    <col min="4" max="4" width="7.6640625" style="613" customWidth="1"/>
    <col min="5" max="5" width="10" style="638" customWidth="1"/>
    <col min="6" max="6" width="9.6640625" style="614" customWidth="1"/>
    <col min="7" max="7" width="16.44140625" style="614" customWidth="1"/>
    <col min="8" max="8" width="12.109375" style="610" hidden="1" customWidth="1"/>
    <col min="9" max="9" width="12.88671875" style="610" bestFit="1" customWidth="1"/>
    <col min="10" max="10" width="13.5546875" style="610" customWidth="1"/>
    <col min="11" max="11" width="12.88671875" style="610" bestFit="1" customWidth="1"/>
    <col min="12" max="12" width="10.33203125" style="610" bestFit="1" customWidth="1"/>
    <col min="13" max="255" width="8.88671875" style="610"/>
    <col min="256" max="256" width="3.6640625" style="610" bestFit="1" customWidth="1"/>
    <col min="257" max="257" width="8.33203125" style="610" customWidth="1"/>
    <col min="258" max="258" width="46.109375" style="610" customWidth="1"/>
    <col min="259" max="259" width="11" style="610" customWidth="1"/>
    <col min="260" max="260" width="12.5546875" style="610" customWidth="1"/>
    <col min="261" max="261" width="10.88671875" style="610" customWidth="1"/>
    <col min="262" max="262" width="16.109375" style="610" customWidth="1"/>
    <col min="263" max="263" width="0" style="610" hidden="1" customWidth="1"/>
    <col min="264" max="264" width="15.44140625" style="610" customWidth="1"/>
    <col min="265" max="265" width="12.88671875" style="610" bestFit="1" customWidth="1"/>
    <col min="266" max="266" width="8.88671875" style="610"/>
    <col min="267" max="267" width="12.88671875" style="610" bestFit="1" customWidth="1"/>
    <col min="268" max="511" width="8.88671875" style="610"/>
    <col min="512" max="512" width="3.6640625" style="610" bestFit="1" customWidth="1"/>
    <col min="513" max="513" width="8.33203125" style="610" customWidth="1"/>
    <col min="514" max="514" width="46.109375" style="610" customWidth="1"/>
    <col min="515" max="515" width="11" style="610" customWidth="1"/>
    <col min="516" max="516" width="12.5546875" style="610" customWidth="1"/>
    <col min="517" max="517" width="10.88671875" style="610" customWidth="1"/>
    <col min="518" max="518" width="16.109375" style="610" customWidth="1"/>
    <col min="519" max="519" width="0" style="610" hidden="1" customWidth="1"/>
    <col min="520" max="520" width="15.44140625" style="610" customWidth="1"/>
    <col min="521" max="521" width="12.88671875" style="610" bestFit="1" customWidth="1"/>
    <col min="522" max="522" width="8.88671875" style="610"/>
    <col min="523" max="523" width="12.88671875" style="610" bestFit="1" customWidth="1"/>
    <col min="524" max="767" width="8.88671875" style="610"/>
    <col min="768" max="768" width="3.6640625" style="610" bestFit="1" customWidth="1"/>
    <col min="769" max="769" width="8.33203125" style="610" customWidth="1"/>
    <col min="770" max="770" width="46.109375" style="610" customWidth="1"/>
    <col min="771" max="771" width="11" style="610" customWidth="1"/>
    <col min="772" max="772" width="12.5546875" style="610" customWidth="1"/>
    <col min="773" max="773" width="10.88671875" style="610" customWidth="1"/>
    <col min="774" max="774" width="16.109375" style="610" customWidth="1"/>
    <col min="775" max="775" width="0" style="610" hidden="1" customWidth="1"/>
    <col min="776" max="776" width="15.44140625" style="610" customWidth="1"/>
    <col min="777" max="777" width="12.88671875" style="610" bestFit="1" customWidth="1"/>
    <col min="778" max="778" width="8.88671875" style="610"/>
    <col min="779" max="779" width="12.88671875" style="610" bestFit="1" customWidth="1"/>
    <col min="780" max="1023" width="8.88671875" style="610"/>
    <col min="1024" max="1024" width="3.6640625" style="610" bestFit="1" customWidth="1"/>
    <col min="1025" max="1025" width="8.33203125" style="610" customWidth="1"/>
    <col min="1026" max="1026" width="46.109375" style="610" customWidth="1"/>
    <col min="1027" max="1027" width="11" style="610" customWidth="1"/>
    <col min="1028" max="1028" width="12.5546875" style="610" customWidth="1"/>
    <col min="1029" max="1029" width="10.88671875" style="610" customWidth="1"/>
    <col min="1030" max="1030" width="16.109375" style="610" customWidth="1"/>
    <col min="1031" max="1031" width="0" style="610" hidden="1" customWidth="1"/>
    <col min="1032" max="1032" width="15.44140625" style="610" customWidth="1"/>
    <col min="1033" max="1033" width="12.88671875" style="610" bestFit="1" customWidth="1"/>
    <col min="1034" max="1034" width="8.88671875" style="610"/>
    <col min="1035" max="1035" width="12.88671875" style="610" bestFit="1" customWidth="1"/>
    <col min="1036" max="1279" width="8.88671875" style="610"/>
    <col min="1280" max="1280" width="3.6640625" style="610" bestFit="1" customWidth="1"/>
    <col min="1281" max="1281" width="8.33203125" style="610" customWidth="1"/>
    <col min="1282" max="1282" width="46.109375" style="610" customWidth="1"/>
    <col min="1283" max="1283" width="11" style="610" customWidth="1"/>
    <col min="1284" max="1284" width="12.5546875" style="610" customWidth="1"/>
    <col min="1285" max="1285" width="10.88671875" style="610" customWidth="1"/>
    <col min="1286" max="1286" width="16.109375" style="610" customWidth="1"/>
    <col min="1287" max="1287" width="0" style="610" hidden="1" customWidth="1"/>
    <col min="1288" max="1288" width="15.44140625" style="610" customWidth="1"/>
    <col min="1289" max="1289" width="12.88671875" style="610" bestFit="1" customWidth="1"/>
    <col min="1290" max="1290" width="8.88671875" style="610"/>
    <col min="1291" max="1291" width="12.88671875" style="610" bestFit="1" customWidth="1"/>
    <col min="1292" max="1535" width="8.88671875" style="610"/>
    <col min="1536" max="1536" width="3.6640625" style="610" bestFit="1" customWidth="1"/>
    <col min="1537" max="1537" width="8.33203125" style="610" customWidth="1"/>
    <col min="1538" max="1538" width="46.109375" style="610" customWidth="1"/>
    <col min="1539" max="1539" width="11" style="610" customWidth="1"/>
    <col min="1540" max="1540" width="12.5546875" style="610" customWidth="1"/>
    <col min="1541" max="1541" width="10.88671875" style="610" customWidth="1"/>
    <col min="1542" max="1542" width="16.109375" style="610" customWidth="1"/>
    <col min="1543" max="1543" width="0" style="610" hidden="1" customWidth="1"/>
    <col min="1544" max="1544" width="15.44140625" style="610" customWidth="1"/>
    <col min="1545" max="1545" width="12.88671875" style="610" bestFit="1" customWidth="1"/>
    <col min="1546" max="1546" width="8.88671875" style="610"/>
    <col min="1547" max="1547" width="12.88671875" style="610" bestFit="1" customWidth="1"/>
    <col min="1548" max="1791" width="8.88671875" style="610"/>
    <col min="1792" max="1792" width="3.6640625" style="610" bestFit="1" customWidth="1"/>
    <col min="1793" max="1793" width="8.33203125" style="610" customWidth="1"/>
    <col min="1794" max="1794" width="46.109375" style="610" customWidth="1"/>
    <col min="1795" max="1795" width="11" style="610" customWidth="1"/>
    <col min="1796" max="1796" width="12.5546875" style="610" customWidth="1"/>
    <col min="1797" max="1797" width="10.88671875" style="610" customWidth="1"/>
    <col min="1798" max="1798" width="16.109375" style="610" customWidth="1"/>
    <col min="1799" max="1799" width="0" style="610" hidden="1" customWidth="1"/>
    <col min="1800" max="1800" width="15.44140625" style="610" customWidth="1"/>
    <col min="1801" max="1801" width="12.88671875" style="610" bestFit="1" customWidth="1"/>
    <col min="1802" max="1802" width="8.88671875" style="610"/>
    <col min="1803" max="1803" width="12.88671875" style="610" bestFit="1" customWidth="1"/>
    <col min="1804" max="2047" width="8.88671875" style="610"/>
    <col min="2048" max="2048" width="3.6640625" style="610" bestFit="1" customWidth="1"/>
    <col min="2049" max="2049" width="8.33203125" style="610" customWidth="1"/>
    <col min="2050" max="2050" width="46.109375" style="610" customWidth="1"/>
    <col min="2051" max="2051" width="11" style="610" customWidth="1"/>
    <col min="2052" max="2052" width="12.5546875" style="610" customWidth="1"/>
    <col min="2053" max="2053" width="10.88671875" style="610" customWidth="1"/>
    <col min="2054" max="2054" width="16.109375" style="610" customWidth="1"/>
    <col min="2055" max="2055" width="0" style="610" hidden="1" customWidth="1"/>
    <col min="2056" max="2056" width="15.44140625" style="610" customWidth="1"/>
    <col min="2057" max="2057" width="12.88671875" style="610" bestFit="1" customWidth="1"/>
    <col min="2058" max="2058" width="8.88671875" style="610"/>
    <col min="2059" max="2059" width="12.88671875" style="610" bestFit="1" customWidth="1"/>
    <col min="2060" max="2303" width="8.88671875" style="610"/>
    <col min="2304" max="2304" width="3.6640625" style="610" bestFit="1" customWidth="1"/>
    <col min="2305" max="2305" width="8.33203125" style="610" customWidth="1"/>
    <col min="2306" max="2306" width="46.109375" style="610" customWidth="1"/>
    <col min="2307" max="2307" width="11" style="610" customWidth="1"/>
    <col min="2308" max="2308" width="12.5546875" style="610" customWidth="1"/>
    <col min="2309" max="2309" width="10.88671875" style="610" customWidth="1"/>
    <col min="2310" max="2310" width="16.109375" style="610" customWidth="1"/>
    <col min="2311" max="2311" width="0" style="610" hidden="1" customWidth="1"/>
    <col min="2312" max="2312" width="15.44140625" style="610" customWidth="1"/>
    <col min="2313" max="2313" width="12.88671875" style="610" bestFit="1" customWidth="1"/>
    <col min="2314" max="2314" width="8.88671875" style="610"/>
    <col min="2315" max="2315" width="12.88671875" style="610" bestFit="1" customWidth="1"/>
    <col min="2316" max="2559" width="8.88671875" style="610"/>
    <col min="2560" max="2560" width="3.6640625" style="610" bestFit="1" customWidth="1"/>
    <col min="2561" max="2561" width="8.33203125" style="610" customWidth="1"/>
    <col min="2562" max="2562" width="46.109375" style="610" customWidth="1"/>
    <col min="2563" max="2563" width="11" style="610" customWidth="1"/>
    <col min="2564" max="2564" width="12.5546875" style="610" customWidth="1"/>
    <col min="2565" max="2565" width="10.88671875" style="610" customWidth="1"/>
    <col min="2566" max="2566" width="16.109375" style="610" customWidth="1"/>
    <col min="2567" max="2567" width="0" style="610" hidden="1" customWidth="1"/>
    <col min="2568" max="2568" width="15.44140625" style="610" customWidth="1"/>
    <col min="2569" max="2569" width="12.88671875" style="610" bestFit="1" customWidth="1"/>
    <col min="2570" max="2570" width="8.88671875" style="610"/>
    <col min="2571" max="2571" width="12.88671875" style="610" bestFit="1" customWidth="1"/>
    <col min="2572" max="2815" width="8.88671875" style="610"/>
    <col min="2816" max="2816" width="3.6640625" style="610" bestFit="1" customWidth="1"/>
    <col min="2817" max="2817" width="8.33203125" style="610" customWidth="1"/>
    <col min="2818" max="2818" width="46.109375" style="610" customWidth="1"/>
    <col min="2819" max="2819" width="11" style="610" customWidth="1"/>
    <col min="2820" max="2820" width="12.5546875" style="610" customWidth="1"/>
    <col min="2821" max="2821" width="10.88671875" style="610" customWidth="1"/>
    <col min="2822" max="2822" width="16.109375" style="610" customWidth="1"/>
    <col min="2823" max="2823" width="0" style="610" hidden="1" customWidth="1"/>
    <col min="2824" max="2824" width="15.44140625" style="610" customWidth="1"/>
    <col min="2825" max="2825" width="12.88671875" style="610" bestFit="1" customWidth="1"/>
    <col min="2826" max="2826" width="8.88671875" style="610"/>
    <col min="2827" max="2827" width="12.88671875" style="610" bestFit="1" customWidth="1"/>
    <col min="2828" max="3071" width="8.88671875" style="610"/>
    <col min="3072" max="3072" width="3.6640625" style="610" bestFit="1" customWidth="1"/>
    <col min="3073" max="3073" width="8.33203125" style="610" customWidth="1"/>
    <col min="3074" max="3074" width="46.109375" style="610" customWidth="1"/>
    <col min="3075" max="3075" width="11" style="610" customWidth="1"/>
    <col min="3076" max="3076" width="12.5546875" style="610" customWidth="1"/>
    <col min="3077" max="3077" width="10.88671875" style="610" customWidth="1"/>
    <col min="3078" max="3078" width="16.109375" style="610" customWidth="1"/>
    <col min="3079" max="3079" width="0" style="610" hidden="1" customWidth="1"/>
    <col min="3080" max="3080" width="15.44140625" style="610" customWidth="1"/>
    <col min="3081" max="3081" width="12.88671875" style="610" bestFit="1" customWidth="1"/>
    <col min="3082" max="3082" width="8.88671875" style="610"/>
    <col min="3083" max="3083" width="12.88671875" style="610" bestFit="1" customWidth="1"/>
    <col min="3084" max="3327" width="8.88671875" style="610"/>
    <col min="3328" max="3328" width="3.6640625" style="610" bestFit="1" customWidth="1"/>
    <col min="3329" max="3329" width="8.33203125" style="610" customWidth="1"/>
    <col min="3330" max="3330" width="46.109375" style="610" customWidth="1"/>
    <col min="3331" max="3331" width="11" style="610" customWidth="1"/>
    <col min="3332" max="3332" width="12.5546875" style="610" customWidth="1"/>
    <col min="3333" max="3333" width="10.88671875" style="610" customWidth="1"/>
    <col min="3334" max="3334" width="16.109375" style="610" customWidth="1"/>
    <col min="3335" max="3335" width="0" style="610" hidden="1" customWidth="1"/>
    <col min="3336" max="3336" width="15.44140625" style="610" customWidth="1"/>
    <col min="3337" max="3337" width="12.88671875" style="610" bestFit="1" customWidth="1"/>
    <col min="3338" max="3338" width="8.88671875" style="610"/>
    <col min="3339" max="3339" width="12.88671875" style="610" bestFit="1" customWidth="1"/>
    <col min="3340" max="3583" width="8.88671875" style="610"/>
    <col min="3584" max="3584" width="3.6640625" style="610" bestFit="1" customWidth="1"/>
    <col min="3585" max="3585" width="8.33203125" style="610" customWidth="1"/>
    <col min="3586" max="3586" width="46.109375" style="610" customWidth="1"/>
    <col min="3587" max="3587" width="11" style="610" customWidth="1"/>
    <col min="3588" max="3588" width="12.5546875" style="610" customWidth="1"/>
    <col min="3589" max="3589" width="10.88671875" style="610" customWidth="1"/>
    <col min="3590" max="3590" width="16.109375" style="610" customWidth="1"/>
    <col min="3591" max="3591" width="0" style="610" hidden="1" customWidth="1"/>
    <col min="3592" max="3592" width="15.44140625" style="610" customWidth="1"/>
    <col min="3593" max="3593" width="12.88671875" style="610" bestFit="1" customWidth="1"/>
    <col min="3594" max="3594" width="8.88671875" style="610"/>
    <col min="3595" max="3595" width="12.88671875" style="610" bestFit="1" customWidth="1"/>
    <col min="3596" max="3839" width="8.88671875" style="610"/>
    <col min="3840" max="3840" width="3.6640625" style="610" bestFit="1" customWidth="1"/>
    <col min="3841" max="3841" width="8.33203125" style="610" customWidth="1"/>
    <col min="3842" max="3842" width="46.109375" style="610" customWidth="1"/>
    <col min="3843" max="3843" width="11" style="610" customWidth="1"/>
    <col min="3844" max="3844" width="12.5546875" style="610" customWidth="1"/>
    <col min="3845" max="3845" width="10.88671875" style="610" customWidth="1"/>
    <col min="3846" max="3846" width="16.109375" style="610" customWidth="1"/>
    <col min="3847" max="3847" width="0" style="610" hidden="1" customWidth="1"/>
    <col min="3848" max="3848" width="15.44140625" style="610" customWidth="1"/>
    <col min="3849" max="3849" width="12.88671875" style="610" bestFit="1" customWidth="1"/>
    <col min="3850" max="3850" width="8.88671875" style="610"/>
    <col min="3851" max="3851" width="12.88671875" style="610" bestFit="1" customWidth="1"/>
    <col min="3852" max="4095" width="8.88671875" style="610"/>
    <col min="4096" max="4096" width="3.6640625" style="610" bestFit="1" customWidth="1"/>
    <col min="4097" max="4097" width="8.33203125" style="610" customWidth="1"/>
    <col min="4098" max="4098" width="46.109375" style="610" customWidth="1"/>
    <col min="4099" max="4099" width="11" style="610" customWidth="1"/>
    <col min="4100" max="4100" width="12.5546875" style="610" customWidth="1"/>
    <col min="4101" max="4101" width="10.88671875" style="610" customWidth="1"/>
    <col min="4102" max="4102" width="16.109375" style="610" customWidth="1"/>
    <col min="4103" max="4103" width="0" style="610" hidden="1" customWidth="1"/>
    <col min="4104" max="4104" width="15.44140625" style="610" customWidth="1"/>
    <col min="4105" max="4105" width="12.88671875" style="610" bestFit="1" customWidth="1"/>
    <col min="4106" max="4106" width="8.88671875" style="610"/>
    <col min="4107" max="4107" width="12.88671875" style="610" bestFit="1" customWidth="1"/>
    <col min="4108" max="4351" width="8.88671875" style="610"/>
    <col min="4352" max="4352" width="3.6640625" style="610" bestFit="1" customWidth="1"/>
    <col min="4353" max="4353" width="8.33203125" style="610" customWidth="1"/>
    <col min="4354" max="4354" width="46.109375" style="610" customWidth="1"/>
    <col min="4355" max="4355" width="11" style="610" customWidth="1"/>
    <col min="4356" max="4356" width="12.5546875" style="610" customWidth="1"/>
    <col min="4357" max="4357" width="10.88671875" style="610" customWidth="1"/>
    <col min="4358" max="4358" width="16.109375" style="610" customWidth="1"/>
    <col min="4359" max="4359" width="0" style="610" hidden="1" customWidth="1"/>
    <col min="4360" max="4360" width="15.44140625" style="610" customWidth="1"/>
    <col min="4361" max="4361" width="12.88671875" style="610" bestFit="1" customWidth="1"/>
    <col min="4362" max="4362" width="8.88671875" style="610"/>
    <col min="4363" max="4363" width="12.88671875" style="610" bestFit="1" customWidth="1"/>
    <col min="4364" max="4607" width="8.88671875" style="610"/>
    <col min="4608" max="4608" width="3.6640625" style="610" bestFit="1" customWidth="1"/>
    <col min="4609" max="4609" width="8.33203125" style="610" customWidth="1"/>
    <col min="4610" max="4610" width="46.109375" style="610" customWidth="1"/>
    <col min="4611" max="4611" width="11" style="610" customWidth="1"/>
    <col min="4612" max="4612" width="12.5546875" style="610" customWidth="1"/>
    <col min="4613" max="4613" width="10.88671875" style="610" customWidth="1"/>
    <col min="4614" max="4614" width="16.109375" style="610" customWidth="1"/>
    <col min="4615" max="4615" width="0" style="610" hidden="1" customWidth="1"/>
    <col min="4616" max="4616" width="15.44140625" style="610" customWidth="1"/>
    <col min="4617" max="4617" width="12.88671875" style="610" bestFit="1" customWidth="1"/>
    <col min="4618" max="4618" width="8.88671875" style="610"/>
    <col min="4619" max="4619" width="12.88671875" style="610" bestFit="1" customWidth="1"/>
    <col min="4620" max="4863" width="8.88671875" style="610"/>
    <col min="4864" max="4864" width="3.6640625" style="610" bestFit="1" customWidth="1"/>
    <col min="4865" max="4865" width="8.33203125" style="610" customWidth="1"/>
    <col min="4866" max="4866" width="46.109375" style="610" customWidth="1"/>
    <col min="4867" max="4867" width="11" style="610" customWidth="1"/>
    <col min="4868" max="4868" width="12.5546875" style="610" customWidth="1"/>
    <col min="4869" max="4869" width="10.88671875" style="610" customWidth="1"/>
    <col min="4870" max="4870" width="16.109375" style="610" customWidth="1"/>
    <col min="4871" max="4871" width="0" style="610" hidden="1" customWidth="1"/>
    <col min="4872" max="4872" width="15.44140625" style="610" customWidth="1"/>
    <col min="4873" max="4873" width="12.88671875" style="610" bestFit="1" customWidth="1"/>
    <col min="4874" max="4874" width="8.88671875" style="610"/>
    <col min="4875" max="4875" width="12.88671875" style="610" bestFit="1" customWidth="1"/>
    <col min="4876" max="5119" width="8.88671875" style="610"/>
    <col min="5120" max="5120" width="3.6640625" style="610" bestFit="1" customWidth="1"/>
    <col min="5121" max="5121" width="8.33203125" style="610" customWidth="1"/>
    <col min="5122" max="5122" width="46.109375" style="610" customWidth="1"/>
    <col min="5123" max="5123" width="11" style="610" customWidth="1"/>
    <col min="5124" max="5124" width="12.5546875" style="610" customWidth="1"/>
    <col min="5125" max="5125" width="10.88671875" style="610" customWidth="1"/>
    <col min="5126" max="5126" width="16.109375" style="610" customWidth="1"/>
    <col min="5127" max="5127" width="0" style="610" hidden="1" customWidth="1"/>
    <col min="5128" max="5128" width="15.44140625" style="610" customWidth="1"/>
    <col min="5129" max="5129" width="12.88671875" style="610" bestFit="1" customWidth="1"/>
    <col min="5130" max="5130" width="8.88671875" style="610"/>
    <col min="5131" max="5131" width="12.88671875" style="610" bestFit="1" customWidth="1"/>
    <col min="5132" max="5375" width="8.88671875" style="610"/>
    <col min="5376" max="5376" width="3.6640625" style="610" bestFit="1" customWidth="1"/>
    <col min="5377" max="5377" width="8.33203125" style="610" customWidth="1"/>
    <col min="5378" max="5378" width="46.109375" style="610" customWidth="1"/>
    <col min="5379" max="5379" width="11" style="610" customWidth="1"/>
    <col min="5380" max="5380" width="12.5546875" style="610" customWidth="1"/>
    <col min="5381" max="5381" width="10.88671875" style="610" customWidth="1"/>
    <col min="5382" max="5382" width="16.109375" style="610" customWidth="1"/>
    <col min="5383" max="5383" width="0" style="610" hidden="1" customWidth="1"/>
    <col min="5384" max="5384" width="15.44140625" style="610" customWidth="1"/>
    <col min="5385" max="5385" width="12.88671875" style="610" bestFit="1" customWidth="1"/>
    <col min="5386" max="5386" width="8.88671875" style="610"/>
    <col min="5387" max="5387" width="12.88671875" style="610" bestFit="1" customWidth="1"/>
    <col min="5388" max="5631" width="8.88671875" style="610"/>
    <col min="5632" max="5632" width="3.6640625" style="610" bestFit="1" customWidth="1"/>
    <col min="5633" max="5633" width="8.33203125" style="610" customWidth="1"/>
    <col min="5634" max="5634" width="46.109375" style="610" customWidth="1"/>
    <col min="5635" max="5635" width="11" style="610" customWidth="1"/>
    <col min="5636" max="5636" width="12.5546875" style="610" customWidth="1"/>
    <col min="5637" max="5637" width="10.88671875" style="610" customWidth="1"/>
    <col min="5638" max="5638" width="16.109375" style="610" customWidth="1"/>
    <col min="5639" max="5639" width="0" style="610" hidden="1" customWidth="1"/>
    <col min="5640" max="5640" width="15.44140625" style="610" customWidth="1"/>
    <col min="5641" max="5641" width="12.88671875" style="610" bestFit="1" customWidth="1"/>
    <col min="5642" max="5642" width="8.88671875" style="610"/>
    <col min="5643" max="5643" width="12.88671875" style="610" bestFit="1" customWidth="1"/>
    <col min="5644" max="5887" width="8.88671875" style="610"/>
    <col min="5888" max="5888" width="3.6640625" style="610" bestFit="1" customWidth="1"/>
    <col min="5889" max="5889" width="8.33203125" style="610" customWidth="1"/>
    <col min="5890" max="5890" width="46.109375" style="610" customWidth="1"/>
    <col min="5891" max="5891" width="11" style="610" customWidth="1"/>
    <col min="5892" max="5892" width="12.5546875" style="610" customWidth="1"/>
    <col min="5893" max="5893" width="10.88671875" style="610" customWidth="1"/>
    <col min="5894" max="5894" width="16.109375" style="610" customWidth="1"/>
    <col min="5895" max="5895" width="0" style="610" hidden="1" customWidth="1"/>
    <col min="5896" max="5896" width="15.44140625" style="610" customWidth="1"/>
    <col min="5897" max="5897" width="12.88671875" style="610" bestFit="1" customWidth="1"/>
    <col min="5898" max="5898" width="8.88671875" style="610"/>
    <col min="5899" max="5899" width="12.88671875" style="610" bestFit="1" customWidth="1"/>
    <col min="5900" max="6143" width="8.88671875" style="610"/>
    <col min="6144" max="6144" width="3.6640625" style="610" bestFit="1" customWidth="1"/>
    <col min="6145" max="6145" width="8.33203125" style="610" customWidth="1"/>
    <col min="6146" max="6146" width="46.109375" style="610" customWidth="1"/>
    <col min="6147" max="6147" width="11" style="610" customWidth="1"/>
    <col min="6148" max="6148" width="12.5546875" style="610" customWidth="1"/>
    <col min="6149" max="6149" width="10.88671875" style="610" customWidth="1"/>
    <col min="6150" max="6150" width="16.109375" style="610" customWidth="1"/>
    <col min="6151" max="6151" width="0" style="610" hidden="1" customWidth="1"/>
    <col min="6152" max="6152" width="15.44140625" style="610" customWidth="1"/>
    <col min="6153" max="6153" width="12.88671875" style="610" bestFit="1" customWidth="1"/>
    <col min="6154" max="6154" width="8.88671875" style="610"/>
    <col min="6155" max="6155" width="12.88671875" style="610" bestFit="1" customWidth="1"/>
    <col min="6156" max="6399" width="8.88671875" style="610"/>
    <col min="6400" max="6400" width="3.6640625" style="610" bestFit="1" customWidth="1"/>
    <col min="6401" max="6401" width="8.33203125" style="610" customWidth="1"/>
    <col min="6402" max="6402" width="46.109375" style="610" customWidth="1"/>
    <col min="6403" max="6403" width="11" style="610" customWidth="1"/>
    <col min="6404" max="6404" width="12.5546875" style="610" customWidth="1"/>
    <col min="6405" max="6405" width="10.88671875" style="610" customWidth="1"/>
    <col min="6406" max="6406" width="16.109375" style="610" customWidth="1"/>
    <col min="6407" max="6407" width="0" style="610" hidden="1" customWidth="1"/>
    <col min="6408" max="6408" width="15.44140625" style="610" customWidth="1"/>
    <col min="6409" max="6409" width="12.88671875" style="610" bestFit="1" customWidth="1"/>
    <col min="6410" max="6410" width="8.88671875" style="610"/>
    <col min="6411" max="6411" width="12.88671875" style="610" bestFit="1" customWidth="1"/>
    <col min="6412" max="6655" width="8.88671875" style="610"/>
    <col min="6656" max="6656" width="3.6640625" style="610" bestFit="1" customWidth="1"/>
    <col min="6657" max="6657" width="8.33203125" style="610" customWidth="1"/>
    <col min="6658" max="6658" width="46.109375" style="610" customWidth="1"/>
    <col min="6659" max="6659" width="11" style="610" customWidth="1"/>
    <col min="6660" max="6660" width="12.5546875" style="610" customWidth="1"/>
    <col min="6661" max="6661" width="10.88671875" style="610" customWidth="1"/>
    <col min="6662" max="6662" width="16.109375" style="610" customWidth="1"/>
    <col min="6663" max="6663" width="0" style="610" hidden="1" customWidth="1"/>
    <col min="6664" max="6664" width="15.44140625" style="610" customWidth="1"/>
    <col min="6665" max="6665" width="12.88671875" style="610" bestFit="1" customWidth="1"/>
    <col min="6666" max="6666" width="8.88671875" style="610"/>
    <col min="6667" max="6667" width="12.88671875" style="610" bestFit="1" customWidth="1"/>
    <col min="6668" max="6911" width="8.88671875" style="610"/>
    <col min="6912" max="6912" width="3.6640625" style="610" bestFit="1" customWidth="1"/>
    <col min="6913" max="6913" width="8.33203125" style="610" customWidth="1"/>
    <col min="6914" max="6914" width="46.109375" style="610" customWidth="1"/>
    <col min="6915" max="6915" width="11" style="610" customWidth="1"/>
    <col min="6916" max="6916" width="12.5546875" style="610" customWidth="1"/>
    <col min="6917" max="6917" width="10.88671875" style="610" customWidth="1"/>
    <col min="6918" max="6918" width="16.109375" style="610" customWidth="1"/>
    <col min="6919" max="6919" width="0" style="610" hidden="1" customWidth="1"/>
    <col min="6920" max="6920" width="15.44140625" style="610" customWidth="1"/>
    <col min="6921" max="6921" width="12.88671875" style="610" bestFit="1" customWidth="1"/>
    <col min="6922" max="6922" width="8.88671875" style="610"/>
    <col min="6923" max="6923" width="12.88671875" style="610" bestFit="1" customWidth="1"/>
    <col min="6924" max="7167" width="8.88671875" style="610"/>
    <col min="7168" max="7168" width="3.6640625" style="610" bestFit="1" customWidth="1"/>
    <col min="7169" max="7169" width="8.33203125" style="610" customWidth="1"/>
    <col min="7170" max="7170" width="46.109375" style="610" customWidth="1"/>
    <col min="7171" max="7171" width="11" style="610" customWidth="1"/>
    <col min="7172" max="7172" width="12.5546875" style="610" customWidth="1"/>
    <col min="7173" max="7173" width="10.88671875" style="610" customWidth="1"/>
    <col min="7174" max="7174" width="16.109375" style="610" customWidth="1"/>
    <col min="7175" max="7175" width="0" style="610" hidden="1" customWidth="1"/>
    <col min="7176" max="7176" width="15.44140625" style="610" customWidth="1"/>
    <col min="7177" max="7177" width="12.88671875" style="610" bestFit="1" customWidth="1"/>
    <col min="7178" max="7178" width="8.88671875" style="610"/>
    <col min="7179" max="7179" width="12.88671875" style="610" bestFit="1" customWidth="1"/>
    <col min="7180" max="7423" width="8.88671875" style="610"/>
    <col min="7424" max="7424" width="3.6640625" style="610" bestFit="1" customWidth="1"/>
    <col min="7425" max="7425" width="8.33203125" style="610" customWidth="1"/>
    <col min="7426" max="7426" width="46.109375" style="610" customWidth="1"/>
    <col min="7427" max="7427" width="11" style="610" customWidth="1"/>
    <col min="7428" max="7428" width="12.5546875" style="610" customWidth="1"/>
    <col min="7429" max="7429" width="10.88671875" style="610" customWidth="1"/>
    <col min="7430" max="7430" width="16.109375" style="610" customWidth="1"/>
    <col min="7431" max="7431" width="0" style="610" hidden="1" customWidth="1"/>
    <col min="7432" max="7432" width="15.44140625" style="610" customWidth="1"/>
    <col min="7433" max="7433" width="12.88671875" style="610" bestFit="1" customWidth="1"/>
    <col min="7434" max="7434" width="8.88671875" style="610"/>
    <col min="7435" max="7435" width="12.88671875" style="610" bestFit="1" customWidth="1"/>
    <col min="7436" max="7679" width="8.88671875" style="610"/>
    <col min="7680" max="7680" width="3.6640625" style="610" bestFit="1" customWidth="1"/>
    <col min="7681" max="7681" width="8.33203125" style="610" customWidth="1"/>
    <col min="7682" max="7682" width="46.109375" style="610" customWidth="1"/>
    <col min="7683" max="7683" width="11" style="610" customWidth="1"/>
    <col min="7684" max="7684" width="12.5546875" style="610" customWidth="1"/>
    <col min="7685" max="7685" width="10.88671875" style="610" customWidth="1"/>
    <col min="7686" max="7686" width="16.109375" style="610" customWidth="1"/>
    <col min="7687" max="7687" width="0" style="610" hidden="1" customWidth="1"/>
    <col min="7688" max="7688" width="15.44140625" style="610" customWidth="1"/>
    <col min="7689" max="7689" width="12.88671875" style="610" bestFit="1" customWidth="1"/>
    <col min="7690" max="7690" width="8.88671875" style="610"/>
    <col min="7691" max="7691" width="12.88671875" style="610" bestFit="1" customWidth="1"/>
    <col min="7692" max="7935" width="8.88671875" style="610"/>
    <col min="7936" max="7936" width="3.6640625" style="610" bestFit="1" customWidth="1"/>
    <col min="7937" max="7937" width="8.33203125" style="610" customWidth="1"/>
    <col min="7938" max="7938" width="46.109375" style="610" customWidth="1"/>
    <col min="7939" max="7939" width="11" style="610" customWidth="1"/>
    <col min="7940" max="7940" width="12.5546875" style="610" customWidth="1"/>
    <col min="7941" max="7941" width="10.88671875" style="610" customWidth="1"/>
    <col min="7942" max="7942" width="16.109375" style="610" customWidth="1"/>
    <col min="7943" max="7943" width="0" style="610" hidden="1" customWidth="1"/>
    <col min="7944" max="7944" width="15.44140625" style="610" customWidth="1"/>
    <col min="7945" max="7945" width="12.88671875" style="610" bestFit="1" customWidth="1"/>
    <col min="7946" max="7946" width="8.88671875" style="610"/>
    <col min="7947" max="7947" width="12.88671875" style="610" bestFit="1" customWidth="1"/>
    <col min="7948" max="8191" width="8.88671875" style="610"/>
    <col min="8192" max="8192" width="3.6640625" style="610" bestFit="1" customWidth="1"/>
    <col min="8193" max="8193" width="8.33203125" style="610" customWidth="1"/>
    <col min="8194" max="8194" width="46.109375" style="610" customWidth="1"/>
    <col min="8195" max="8195" width="11" style="610" customWidth="1"/>
    <col min="8196" max="8196" width="12.5546875" style="610" customWidth="1"/>
    <col min="8197" max="8197" width="10.88671875" style="610" customWidth="1"/>
    <col min="8198" max="8198" width="16.109375" style="610" customWidth="1"/>
    <col min="8199" max="8199" width="0" style="610" hidden="1" customWidth="1"/>
    <col min="8200" max="8200" width="15.44140625" style="610" customWidth="1"/>
    <col min="8201" max="8201" width="12.88671875" style="610" bestFit="1" customWidth="1"/>
    <col min="8202" max="8202" width="8.88671875" style="610"/>
    <col min="8203" max="8203" width="12.88671875" style="610" bestFit="1" customWidth="1"/>
    <col min="8204" max="8447" width="8.88671875" style="610"/>
    <col min="8448" max="8448" width="3.6640625" style="610" bestFit="1" customWidth="1"/>
    <col min="8449" max="8449" width="8.33203125" style="610" customWidth="1"/>
    <col min="8450" max="8450" width="46.109375" style="610" customWidth="1"/>
    <col min="8451" max="8451" width="11" style="610" customWidth="1"/>
    <col min="8452" max="8452" width="12.5546875" style="610" customWidth="1"/>
    <col min="8453" max="8453" width="10.88671875" style="610" customWidth="1"/>
    <col min="8454" max="8454" width="16.109375" style="610" customWidth="1"/>
    <col min="8455" max="8455" width="0" style="610" hidden="1" customWidth="1"/>
    <col min="8456" max="8456" width="15.44140625" style="610" customWidth="1"/>
    <col min="8457" max="8457" width="12.88671875" style="610" bestFit="1" customWidth="1"/>
    <col min="8458" max="8458" width="8.88671875" style="610"/>
    <col min="8459" max="8459" width="12.88671875" style="610" bestFit="1" customWidth="1"/>
    <col min="8460" max="8703" width="8.88671875" style="610"/>
    <col min="8704" max="8704" width="3.6640625" style="610" bestFit="1" customWidth="1"/>
    <col min="8705" max="8705" width="8.33203125" style="610" customWidth="1"/>
    <col min="8706" max="8706" width="46.109375" style="610" customWidth="1"/>
    <col min="8707" max="8707" width="11" style="610" customWidth="1"/>
    <col min="8708" max="8708" width="12.5546875" style="610" customWidth="1"/>
    <col min="8709" max="8709" width="10.88671875" style="610" customWidth="1"/>
    <col min="8710" max="8710" width="16.109375" style="610" customWidth="1"/>
    <col min="8711" max="8711" width="0" style="610" hidden="1" customWidth="1"/>
    <col min="8712" max="8712" width="15.44140625" style="610" customWidth="1"/>
    <col min="8713" max="8713" width="12.88671875" style="610" bestFit="1" customWidth="1"/>
    <col min="8714" max="8714" width="8.88671875" style="610"/>
    <col min="8715" max="8715" width="12.88671875" style="610" bestFit="1" customWidth="1"/>
    <col min="8716" max="8959" width="8.88671875" style="610"/>
    <col min="8960" max="8960" width="3.6640625" style="610" bestFit="1" customWidth="1"/>
    <col min="8961" max="8961" width="8.33203125" style="610" customWidth="1"/>
    <col min="8962" max="8962" width="46.109375" style="610" customWidth="1"/>
    <col min="8963" max="8963" width="11" style="610" customWidth="1"/>
    <col min="8964" max="8964" width="12.5546875" style="610" customWidth="1"/>
    <col min="8965" max="8965" width="10.88671875" style="610" customWidth="1"/>
    <col min="8966" max="8966" width="16.109375" style="610" customWidth="1"/>
    <col min="8967" max="8967" width="0" style="610" hidden="1" customWidth="1"/>
    <col min="8968" max="8968" width="15.44140625" style="610" customWidth="1"/>
    <col min="8969" max="8969" width="12.88671875" style="610" bestFit="1" customWidth="1"/>
    <col min="8970" max="8970" width="8.88671875" style="610"/>
    <col min="8971" max="8971" width="12.88671875" style="610" bestFit="1" customWidth="1"/>
    <col min="8972" max="9215" width="8.88671875" style="610"/>
    <col min="9216" max="9216" width="3.6640625" style="610" bestFit="1" customWidth="1"/>
    <col min="9217" max="9217" width="8.33203125" style="610" customWidth="1"/>
    <col min="9218" max="9218" width="46.109375" style="610" customWidth="1"/>
    <col min="9219" max="9219" width="11" style="610" customWidth="1"/>
    <col min="9220" max="9220" width="12.5546875" style="610" customWidth="1"/>
    <col min="9221" max="9221" width="10.88671875" style="610" customWidth="1"/>
    <col min="9222" max="9222" width="16.109375" style="610" customWidth="1"/>
    <col min="9223" max="9223" width="0" style="610" hidden="1" customWidth="1"/>
    <col min="9224" max="9224" width="15.44140625" style="610" customWidth="1"/>
    <col min="9225" max="9225" width="12.88671875" style="610" bestFit="1" customWidth="1"/>
    <col min="9226" max="9226" width="8.88671875" style="610"/>
    <col min="9227" max="9227" width="12.88671875" style="610" bestFit="1" customWidth="1"/>
    <col min="9228" max="9471" width="8.88671875" style="610"/>
    <col min="9472" max="9472" width="3.6640625" style="610" bestFit="1" customWidth="1"/>
    <col min="9473" max="9473" width="8.33203125" style="610" customWidth="1"/>
    <col min="9474" max="9474" width="46.109375" style="610" customWidth="1"/>
    <col min="9475" max="9475" width="11" style="610" customWidth="1"/>
    <col min="9476" max="9476" width="12.5546875" style="610" customWidth="1"/>
    <col min="9477" max="9477" width="10.88671875" style="610" customWidth="1"/>
    <col min="9478" max="9478" width="16.109375" style="610" customWidth="1"/>
    <col min="9479" max="9479" width="0" style="610" hidden="1" customWidth="1"/>
    <col min="9480" max="9480" width="15.44140625" style="610" customWidth="1"/>
    <col min="9481" max="9481" width="12.88671875" style="610" bestFit="1" customWidth="1"/>
    <col min="9482" max="9482" width="8.88671875" style="610"/>
    <col min="9483" max="9483" width="12.88671875" style="610" bestFit="1" customWidth="1"/>
    <col min="9484" max="9727" width="8.88671875" style="610"/>
    <col min="9728" max="9728" width="3.6640625" style="610" bestFit="1" customWidth="1"/>
    <col min="9729" max="9729" width="8.33203125" style="610" customWidth="1"/>
    <col min="9730" max="9730" width="46.109375" style="610" customWidth="1"/>
    <col min="9731" max="9731" width="11" style="610" customWidth="1"/>
    <col min="9732" max="9732" width="12.5546875" style="610" customWidth="1"/>
    <col min="9733" max="9733" width="10.88671875" style="610" customWidth="1"/>
    <col min="9734" max="9734" width="16.109375" style="610" customWidth="1"/>
    <col min="9735" max="9735" width="0" style="610" hidden="1" customWidth="1"/>
    <col min="9736" max="9736" width="15.44140625" style="610" customWidth="1"/>
    <col min="9737" max="9737" width="12.88671875" style="610" bestFit="1" customWidth="1"/>
    <col min="9738" max="9738" width="8.88671875" style="610"/>
    <col min="9739" max="9739" width="12.88671875" style="610" bestFit="1" customWidth="1"/>
    <col min="9740" max="9983" width="8.88671875" style="610"/>
    <col min="9984" max="9984" width="3.6640625" style="610" bestFit="1" customWidth="1"/>
    <col min="9985" max="9985" width="8.33203125" style="610" customWidth="1"/>
    <col min="9986" max="9986" width="46.109375" style="610" customWidth="1"/>
    <col min="9987" max="9987" width="11" style="610" customWidth="1"/>
    <col min="9988" max="9988" width="12.5546875" style="610" customWidth="1"/>
    <col min="9989" max="9989" width="10.88671875" style="610" customWidth="1"/>
    <col min="9990" max="9990" width="16.109375" style="610" customWidth="1"/>
    <col min="9991" max="9991" width="0" style="610" hidden="1" customWidth="1"/>
    <col min="9992" max="9992" width="15.44140625" style="610" customWidth="1"/>
    <col min="9993" max="9993" width="12.88671875" style="610" bestFit="1" customWidth="1"/>
    <col min="9994" max="9994" width="8.88671875" style="610"/>
    <col min="9995" max="9995" width="12.88671875" style="610" bestFit="1" customWidth="1"/>
    <col min="9996" max="10239" width="8.88671875" style="610"/>
    <col min="10240" max="10240" width="3.6640625" style="610" bestFit="1" customWidth="1"/>
    <col min="10241" max="10241" width="8.33203125" style="610" customWidth="1"/>
    <col min="10242" max="10242" width="46.109375" style="610" customWidth="1"/>
    <col min="10243" max="10243" width="11" style="610" customWidth="1"/>
    <col min="10244" max="10244" width="12.5546875" style="610" customWidth="1"/>
    <col min="10245" max="10245" width="10.88671875" style="610" customWidth="1"/>
    <col min="10246" max="10246" width="16.109375" style="610" customWidth="1"/>
    <col min="10247" max="10247" width="0" style="610" hidden="1" customWidth="1"/>
    <col min="10248" max="10248" width="15.44140625" style="610" customWidth="1"/>
    <col min="10249" max="10249" width="12.88671875" style="610" bestFit="1" customWidth="1"/>
    <col min="10250" max="10250" width="8.88671875" style="610"/>
    <col min="10251" max="10251" width="12.88671875" style="610" bestFit="1" customWidth="1"/>
    <col min="10252" max="10495" width="8.88671875" style="610"/>
    <col min="10496" max="10496" width="3.6640625" style="610" bestFit="1" customWidth="1"/>
    <col min="10497" max="10497" width="8.33203125" style="610" customWidth="1"/>
    <col min="10498" max="10498" width="46.109375" style="610" customWidth="1"/>
    <col min="10499" max="10499" width="11" style="610" customWidth="1"/>
    <col min="10500" max="10500" width="12.5546875" style="610" customWidth="1"/>
    <col min="10501" max="10501" width="10.88671875" style="610" customWidth="1"/>
    <col min="10502" max="10502" width="16.109375" style="610" customWidth="1"/>
    <col min="10503" max="10503" width="0" style="610" hidden="1" customWidth="1"/>
    <col min="10504" max="10504" width="15.44140625" style="610" customWidth="1"/>
    <col min="10505" max="10505" width="12.88671875" style="610" bestFit="1" customWidth="1"/>
    <col min="10506" max="10506" width="8.88671875" style="610"/>
    <col min="10507" max="10507" width="12.88671875" style="610" bestFit="1" customWidth="1"/>
    <col min="10508" max="10751" width="8.88671875" style="610"/>
    <col min="10752" max="10752" width="3.6640625" style="610" bestFit="1" customWidth="1"/>
    <col min="10753" max="10753" width="8.33203125" style="610" customWidth="1"/>
    <col min="10754" max="10754" width="46.109375" style="610" customWidth="1"/>
    <col min="10755" max="10755" width="11" style="610" customWidth="1"/>
    <col min="10756" max="10756" width="12.5546875" style="610" customWidth="1"/>
    <col min="10757" max="10757" width="10.88671875" style="610" customWidth="1"/>
    <col min="10758" max="10758" width="16.109375" style="610" customWidth="1"/>
    <col min="10759" max="10759" width="0" style="610" hidden="1" customWidth="1"/>
    <col min="10760" max="10760" width="15.44140625" style="610" customWidth="1"/>
    <col min="10761" max="10761" width="12.88671875" style="610" bestFit="1" customWidth="1"/>
    <col min="10762" max="10762" width="8.88671875" style="610"/>
    <col min="10763" max="10763" width="12.88671875" style="610" bestFit="1" customWidth="1"/>
    <col min="10764" max="11007" width="8.88671875" style="610"/>
    <col min="11008" max="11008" width="3.6640625" style="610" bestFit="1" customWidth="1"/>
    <col min="11009" max="11009" width="8.33203125" style="610" customWidth="1"/>
    <col min="11010" max="11010" width="46.109375" style="610" customWidth="1"/>
    <col min="11011" max="11011" width="11" style="610" customWidth="1"/>
    <col min="11012" max="11012" width="12.5546875" style="610" customWidth="1"/>
    <col min="11013" max="11013" width="10.88671875" style="610" customWidth="1"/>
    <col min="11014" max="11014" width="16.109375" style="610" customWidth="1"/>
    <col min="11015" max="11015" width="0" style="610" hidden="1" customWidth="1"/>
    <col min="11016" max="11016" width="15.44140625" style="610" customWidth="1"/>
    <col min="11017" max="11017" width="12.88671875" style="610" bestFit="1" customWidth="1"/>
    <col min="11018" max="11018" width="8.88671875" style="610"/>
    <col min="11019" max="11019" width="12.88671875" style="610" bestFit="1" customWidth="1"/>
    <col min="11020" max="11263" width="8.88671875" style="610"/>
    <col min="11264" max="11264" width="3.6640625" style="610" bestFit="1" customWidth="1"/>
    <col min="11265" max="11265" width="8.33203125" style="610" customWidth="1"/>
    <col min="11266" max="11266" width="46.109375" style="610" customWidth="1"/>
    <col min="11267" max="11267" width="11" style="610" customWidth="1"/>
    <col min="11268" max="11268" width="12.5546875" style="610" customWidth="1"/>
    <col min="11269" max="11269" width="10.88671875" style="610" customWidth="1"/>
    <col min="11270" max="11270" width="16.109375" style="610" customWidth="1"/>
    <col min="11271" max="11271" width="0" style="610" hidden="1" customWidth="1"/>
    <col min="11272" max="11272" width="15.44140625" style="610" customWidth="1"/>
    <col min="11273" max="11273" width="12.88671875" style="610" bestFit="1" customWidth="1"/>
    <col min="11274" max="11274" width="8.88671875" style="610"/>
    <col min="11275" max="11275" width="12.88671875" style="610" bestFit="1" customWidth="1"/>
    <col min="11276" max="11519" width="8.88671875" style="610"/>
    <col min="11520" max="11520" width="3.6640625" style="610" bestFit="1" customWidth="1"/>
    <col min="11521" max="11521" width="8.33203125" style="610" customWidth="1"/>
    <col min="11522" max="11522" width="46.109375" style="610" customWidth="1"/>
    <col min="11523" max="11523" width="11" style="610" customWidth="1"/>
    <col min="11524" max="11524" width="12.5546875" style="610" customWidth="1"/>
    <col min="11525" max="11525" width="10.88671875" style="610" customWidth="1"/>
    <col min="11526" max="11526" width="16.109375" style="610" customWidth="1"/>
    <col min="11527" max="11527" width="0" style="610" hidden="1" customWidth="1"/>
    <col min="11528" max="11528" width="15.44140625" style="610" customWidth="1"/>
    <col min="11529" max="11529" width="12.88671875" style="610" bestFit="1" customWidth="1"/>
    <col min="11530" max="11530" width="8.88671875" style="610"/>
    <col min="11531" max="11531" width="12.88671875" style="610" bestFit="1" customWidth="1"/>
    <col min="11532" max="11775" width="8.88671875" style="610"/>
    <col min="11776" max="11776" width="3.6640625" style="610" bestFit="1" customWidth="1"/>
    <col min="11777" max="11777" width="8.33203125" style="610" customWidth="1"/>
    <col min="11778" max="11778" width="46.109375" style="610" customWidth="1"/>
    <col min="11779" max="11779" width="11" style="610" customWidth="1"/>
    <col min="11780" max="11780" width="12.5546875" style="610" customWidth="1"/>
    <col min="11781" max="11781" width="10.88671875" style="610" customWidth="1"/>
    <col min="11782" max="11782" width="16.109375" style="610" customWidth="1"/>
    <col min="11783" max="11783" width="0" style="610" hidden="1" customWidth="1"/>
    <col min="11784" max="11784" width="15.44140625" style="610" customWidth="1"/>
    <col min="11785" max="11785" width="12.88671875" style="610" bestFit="1" customWidth="1"/>
    <col min="11786" max="11786" width="8.88671875" style="610"/>
    <col min="11787" max="11787" width="12.88671875" style="610" bestFit="1" customWidth="1"/>
    <col min="11788" max="12031" width="8.88671875" style="610"/>
    <col min="12032" max="12032" width="3.6640625" style="610" bestFit="1" customWidth="1"/>
    <col min="12033" max="12033" width="8.33203125" style="610" customWidth="1"/>
    <col min="12034" max="12034" width="46.109375" style="610" customWidth="1"/>
    <col min="12035" max="12035" width="11" style="610" customWidth="1"/>
    <col min="12036" max="12036" width="12.5546875" style="610" customWidth="1"/>
    <col min="12037" max="12037" width="10.88671875" style="610" customWidth="1"/>
    <col min="12038" max="12038" width="16.109375" style="610" customWidth="1"/>
    <col min="12039" max="12039" width="0" style="610" hidden="1" customWidth="1"/>
    <col min="12040" max="12040" width="15.44140625" style="610" customWidth="1"/>
    <col min="12041" max="12041" width="12.88671875" style="610" bestFit="1" customWidth="1"/>
    <col min="12042" max="12042" width="8.88671875" style="610"/>
    <col min="12043" max="12043" width="12.88671875" style="610" bestFit="1" customWidth="1"/>
    <col min="12044" max="12287" width="8.88671875" style="610"/>
    <col min="12288" max="12288" width="3.6640625" style="610" bestFit="1" customWidth="1"/>
    <col min="12289" max="12289" width="8.33203125" style="610" customWidth="1"/>
    <col min="12290" max="12290" width="46.109375" style="610" customWidth="1"/>
    <col min="12291" max="12291" width="11" style="610" customWidth="1"/>
    <col min="12292" max="12292" width="12.5546875" style="610" customWidth="1"/>
    <col min="12293" max="12293" width="10.88671875" style="610" customWidth="1"/>
    <col min="12294" max="12294" width="16.109375" style="610" customWidth="1"/>
    <col min="12295" max="12295" width="0" style="610" hidden="1" customWidth="1"/>
    <col min="12296" max="12296" width="15.44140625" style="610" customWidth="1"/>
    <col min="12297" max="12297" width="12.88671875" style="610" bestFit="1" customWidth="1"/>
    <col min="12298" max="12298" width="8.88671875" style="610"/>
    <col min="12299" max="12299" width="12.88671875" style="610" bestFit="1" customWidth="1"/>
    <col min="12300" max="12543" width="8.88671875" style="610"/>
    <col min="12544" max="12544" width="3.6640625" style="610" bestFit="1" customWidth="1"/>
    <col min="12545" max="12545" width="8.33203125" style="610" customWidth="1"/>
    <col min="12546" max="12546" width="46.109375" style="610" customWidth="1"/>
    <col min="12547" max="12547" width="11" style="610" customWidth="1"/>
    <col min="12548" max="12548" width="12.5546875" style="610" customWidth="1"/>
    <col min="12549" max="12549" width="10.88671875" style="610" customWidth="1"/>
    <col min="12550" max="12550" width="16.109375" style="610" customWidth="1"/>
    <col min="12551" max="12551" width="0" style="610" hidden="1" customWidth="1"/>
    <col min="12552" max="12552" width="15.44140625" style="610" customWidth="1"/>
    <col min="12553" max="12553" width="12.88671875" style="610" bestFit="1" customWidth="1"/>
    <col min="12554" max="12554" width="8.88671875" style="610"/>
    <col min="12555" max="12555" width="12.88671875" style="610" bestFit="1" customWidth="1"/>
    <col min="12556" max="12799" width="8.88671875" style="610"/>
    <col min="12800" max="12800" width="3.6640625" style="610" bestFit="1" customWidth="1"/>
    <col min="12801" max="12801" width="8.33203125" style="610" customWidth="1"/>
    <col min="12802" max="12802" width="46.109375" style="610" customWidth="1"/>
    <col min="12803" max="12803" width="11" style="610" customWidth="1"/>
    <col min="12804" max="12804" width="12.5546875" style="610" customWidth="1"/>
    <col min="12805" max="12805" width="10.88671875" style="610" customWidth="1"/>
    <col min="12806" max="12806" width="16.109375" style="610" customWidth="1"/>
    <col min="12807" max="12807" width="0" style="610" hidden="1" customWidth="1"/>
    <col min="12808" max="12808" width="15.44140625" style="610" customWidth="1"/>
    <col min="12809" max="12809" width="12.88671875" style="610" bestFit="1" customWidth="1"/>
    <col min="12810" max="12810" width="8.88671875" style="610"/>
    <col min="12811" max="12811" width="12.88671875" style="610" bestFit="1" customWidth="1"/>
    <col min="12812" max="13055" width="8.88671875" style="610"/>
    <col min="13056" max="13056" width="3.6640625" style="610" bestFit="1" customWidth="1"/>
    <col min="13057" max="13057" width="8.33203125" style="610" customWidth="1"/>
    <col min="13058" max="13058" width="46.109375" style="610" customWidth="1"/>
    <col min="13059" max="13059" width="11" style="610" customWidth="1"/>
    <col min="13060" max="13060" width="12.5546875" style="610" customWidth="1"/>
    <col min="13061" max="13061" width="10.88671875" style="610" customWidth="1"/>
    <col min="13062" max="13062" width="16.109375" style="610" customWidth="1"/>
    <col min="13063" max="13063" width="0" style="610" hidden="1" customWidth="1"/>
    <col min="13064" max="13064" width="15.44140625" style="610" customWidth="1"/>
    <col min="13065" max="13065" width="12.88671875" style="610" bestFit="1" customWidth="1"/>
    <col min="13066" max="13066" width="8.88671875" style="610"/>
    <col min="13067" max="13067" width="12.88671875" style="610" bestFit="1" customWidth="1"/>
    <col min="13068" max="13311" width="8.88671875" style="610"/>
    <col min="13312" max="13312" width="3.6640625" style="610" bestFit="1" customWidth="1"/>
    <col min="13313" max="13313" width="8.33203125" style="610" customWidth="1"/>
    <col min="13314" max="13314" width="46.109375" style="610" customWidth="1"/>
    <col min="13315" max="13315" width="11" style="610" customWidth="1"/>
    <col min="13316" max="13316" width="12.5546875" style="610" customWidth="1"/>
    <col min="13317" max="13317" width="10.88671875" style="610" customWidth="1"/>
    <col min="13318" max="13318" width="16.109375" style="610" customWidth="1"/>
    <col min="13319" max="13319" width="0" style="610" hidden="1" customWidth="1"/>
    <col min="13320" max="13320" width="15.44140625" style="610" customWidth="1"/>
    <col min="13321" max="13321" width="12.88671875" style="610" bestFit="1" customWidth="1"/>
    <col min="13322" max="13322" width="8.88671875" style="610"/>
    <col min="13323" max="13323" width="12.88671875" style="610" bestFit="1" customWidth="1"/>
    <col min="13324" max="13567" width="8.88671875" style="610"/>
    <col min="13568" max="13568" width="3.6640625" style="610" bestFit="1" customWidth="1"/>
    <col min="13569" max="13569" width="8.33203125" style="610" customWidth="1"/>
    <col min="13570" max="13570" width="46.109375" style="610" customWidth="1"/>
    <col min="13571" max="13571" width="11" style="610" customWidth="1"/>
    <col min="13572" max="13572" width="12.5546875" style="610" customWidth="1"/>
    <col min="13573" max="13573" width="10.88671875" style="610" customWidth="1"/>
    <col min="13574" max="13574" width="16.109375" style="610" customWidth="1"/>
    <col min="13575" max="13575" width="0" style="610" hidden="1" customWidth="1"/>
    <col min="13576" max="13576" width="15.44140625" style="610" customWidth="1"/>
    <col min="13577" max="13577" width="12.88671875" style="610" bestFit="1" customWidth="1"/>
    <col min="13578" max="13578" width="8.88671875" style="610"/>
    <col min="13579" max="13579" width="12.88671875" style="610" bestFit="1" customWidth="1"/>
    <col min="13580" max="13823" width="8.88671875" style="610"/>
    <col min="13824" max="13824" width="3.6640625" style="610" bestFit="1" customWidth="1"/>
    <col min="13825" max="13825" width="8.33203125" style="610" customWidth="1"/>
    <col min="13826" max="13826" width="46.109375" style="610" customWidth="1"/>
    <col min="13827" max="13827" width="11" style="610" customWidth="1"/>
    <col min="13828" max="13828" width="12.5546875" style="610" customWidth="1"/>
    <col min="13829" max="13829" width="10.88671875" style="610" customWidth="1"/>
    <col min="13830" max="13830" width="16.109375" style="610" customWidth="1"/>
    <col min="13831" max="13831" width="0" style="610" hidden="1" customWidth="1"/>
    <col min="13832" max="13832" width="15.44140625" style="610" customWidth="1"/>
    <col min="13833" max="13833" width="12.88671875" style="610" bestFit="1" customWidth="1"/>
    <col min="13834" max="13834" width="8.88671875" style="610"/>
    <col min="13835" max="13835" width="12.88671875" style="610" bestFit="1" customWidth="1"/>
    <col min="13836" max="14079" width="8.88671875" style="610"/>
    <col min="14080" max="14080" width="3.6640625" style="610" bestFit="1" customWidth="1"/>
    <col min="14081" max="14081" width="8.33203125" style="610" customWidth="1"/>
    <col min="14082" max="14082" width="46.109375" style="610" customWidth="1"/>
    <col min="14083" max="14083" width="11" style="610" customWidth="1"/>
    <col min="14084" max="14084" width="12.5546875" style="610" customWidth="1"/>
    <col min="14085" max="14085" width="10.88671875" style="610" customWidth="1"/>
    <col min="14086" max="14086" width="16.109375" style="610" customWidth="1"/>
    <col min="14087" max="14087" width="0" style="610" hidden="1" customWidth="1"/>
    <col min="14088" max="14088" width="15.44140625" style="610" customWidth="1"/>
    <col min="14089" max="14089" width="12.88671875" style="610" bestFit="1" customWidth="1"/>
    <col min="14090" max="14090" width="8.88671875" style="610"/>
    <col min="14091" max="14091" width="12.88671875" style="610" bestFit="1" customWidth="1"/>
    <col min="14092" max="14335" width="8.88671875" style="610"/>
    <col min="14336" max="14336" width="3.6640625" style="610" bestFit="1" customWidth="1"/>
    <col min="14337" max="14337" width="8.33203125" style="610" customWidth="1"/>
    <col min="14338" max="14338" width="46.109375" style="610" customWidth="1"/>
    <col min="14339" max="14339" width="11" style="610" customWidth="1"/>
    <col min="14340" max="14340" width="12.5546875" style="610" customWidth="1"/>
    <col min="14341" max="14341" width="10.88671875" style="610" customWidth="1"/>
    <col min="14342" max="14342" width="16.109375" style="610" customWidth="1"/>
    <col min="14343" max="14343" width="0" style="610" hidden="1" customWidth="1"/>
    <col min="14344" max="14344" width="15.44140625" style="610" customWidth="1"/>
    <col min="14345" max="14345" width="12.88671875" style="610" bestFit="1" customWidth="1"/>
    <col min="14346" max="14346" width="8.88671875" style="610"/>
    <col min="14347" max="14347" width="12.88671875" style="610" bestFit="1" customWidth="1"/>
    <col min="14348" max="14591" width="8.88671875" style="610"/>
    <col min="14592" max="14592" width="3.6640625" style="610" bestFit="1" customWidth="1"/>
    <col min="14593" max="14593" width="8.33203125" style="610" customWidth="1"/>
    <col min="14594" max="14594" width="46.109375" style="610" customWidth="1"/>
    <col min="14595" max="14595" width="11" style="610" customWidth="1"/>
    <col min="14596" max="14596" width="12.5546875" style="610" customWidth="1"/>
    <col min="14597" max="14597" width="10.88671875" style="610" customWidth="1"/>
    <col min="14598" max="14598" width="16.109375" style="610" customWidth="1"/>
    <col min="14599" max="14599" width="0" style="610" hidden="1" customWidth="1"/>
    <col min="14600" max="14600" width="15.44140625" style="610" customWidth="1"/>
    <col min="14601" max="14601" width="12.88671875" style="610" bestFit="1" customWidth="1"/>
    <col min="14602" max="14602" width="8.88671875" style="610"/>
    <col min="14603" max="14603" width="12.88671875" style="610" bestFit="1" customWidth="1"/>
    <col min="14604" max="14847" width="8.88671875" style="610"/>
    <col min="14848" max="14848" width="3.6640625" style="610" bestFit="1" customWidth="1"/>
    <col min="14849" max="14849" width="8.33203125" style="610" customWidth="1"/>
    <col min="14850" max="14850" width="46.109375" style="610" customWidth="1"/>
    <col min="14851" max="14851" width="11" style="610" customWidth="1"/>
    <col min="14852" max="14852" width="12.5546875" style="610" customWidth="1"/>
    <col min="14853" max="14853" width="10.88671875" style="610" customWidth="1"/>
    <col min="14854" max="14854" width="16.109375" style="610" customWidth="1"/>
    <col min="14855" max="14855" width="0" style="610" hidden="1" customWidth="1"/>
    <col min="14856" max="14856" width="15.44140625" style="610" customWidth="1"/>
    <col min="14857" max="14857" width="12.88671875" style="610" bestFit="1" customWidth="1"/>
    <col min="14858" max="14858" width="8.88671875" style="610"/>
    <col min="14859" max="14859" width="12.88671875" style="610" bestFit="1" customWidth="1"/>
    <col min="14860" max="15103" width="8.88671875" style="610"/>
    <col min="15104" max="15104" width="3.6640625" style="610" bestFit="1" customWidth="1"/>
    <col min="15105" max="15105" width="8.33203125" style="610" customWidth="1"/>
    <col min="15106" max="15106" width="46.109375" style="610" customWidth="1"/>
    <col min="15107" max="15107" width="11" style="610" customWidth="1"/>
    <col min="15108" max="15108" width="12.5546875" style="610" customWidth="1"/>
    <col min="15109" max="15109" width="10.88671875" style="610" customWidth="1"/>
    <col min="15110" max="15110" width="16.109375" style="610" customWidth="1"/>
    <col min="15111" max="15111" width="0" style="610" hidden="1" customWidth="1"/>
    <col min="15112" max="15112" width="15.44140625" style="610" customWidth="1"/>
    <col min="15113" max="15113" width="12.88671875" style="610" bestFit="1" customWidth="1"/>
    <col min="15114" max="15114" width="8.88671875" style="610"/>
    <col min="15115" max="15115" width="12.88671875" style="610" bestFit="1" customWidth="1"/>
    <col min="15116" max="15359" width="8.88671875" style="610"/>
    <col min="15360" max="15360" width="3.6640625" style="610" bestFit="1" customWidth="1"/>
    <col min="15361" max="15361" width="8.33203125" style="610" customWidth="1"/>
    <col min="15362" max="15362" width="46.109375" style="610" customWidth="1"/>
    <col min="15363" max="15363" width="11" style="610" customWidth="1"/>
    <col min="15364" max="15364" width="12.5546875" style="610" customWidth="1"/>
    <col min="15365" max="15365" width="10.88671875" style="610" customWidth="1"/>
    <col min="15366" max="15366" width="16.109375" style="610" customWidth="1"/>
    <col min="15367" max="15367" width="0" style="610" hidden="1" customWidth="1"/>
    <col min="15368" max="15368" width="15.44140625" style="610" customWidth="1"/>
    <col min="15369" max="15369" width="12.88671875" style="610" bestFit="1" customWidth="1"/>
    <col min="15370" max="15370" width="8.88671875" style="610"/>
    <col min="15371" max="15371" width="12.88671875" style="610" bestFit="1" customWidth="1"/>
    <col min="15372" max="15615" width="8.88671875" style="610"/>
    <col min="15616" max="15616" width="3.6640625" style="610" bestFit="1" customWidth="1"/>
    <col min="15617" max="15617" width="8.33203125" style="610" customWidth="1"/>
    <col min="15618" max="15618" width="46.109375" style="610" customWidth="1"/>
    <col min="15619" max="15619" width="11" style="610" customWidth="1"/>
    <col min="15620" max="15620" width="12.5546875" style="610" customWidth="1"/>
    <col min="15621" max="15621" width="10.88671875" style="610" customWidth="1"/>
    <col min="15622" max="15622" width="16.109375" style="610" customWidth="1"/>
    <col min="15623" max="15623" width="0" style="610" hidden="1" customWidth="1"/>
    <col min="15624" max="15624" width="15.44140625" style="610" customWidth="1"/>
    <col min="15625" max="15625" width="12.88671875" style="610" bestFit="1" customWidth="1"/>
    <col min="15626" max="15626" width="8.88671875" style="610"/>
    <col min="15627" max="15627" width="12.88671875" style="610" bestFit="1" customWidth="1"/>
    <col min="15628" max="15871" width="8.88671875" style="610"/>
    <col min="15872" max="15872" width="3.6640625" style="610" bestFit="1" customWidth="1"/>
    <col min="15873" max="15873" width="8.33203125" style="610" customWidth="1"/>
    <col min="15874" max="15874" width="46.109375" style="610" customWidth="1"/>
    <col min="15875" max="15875" width="11" style="610" customWidth="1"/>
    <col min="15876" max="15876" width="12.5546875" style="610" customWidth="1"/>
    <col min="15877" max="15877" width="10.88671875" style="610" customWidth="1"/>
    <col min="15878" max="15878" width="16.109375" style="610" customWidth="1"/>
    <col min="15879" max="15879" width="0" style="610" hidden="1" customWidth="1"/>
    <col min="15880" max="15880" width="15.44140625" style="610" customWidth="1"/>
    <col min="15881" max="15881" width="12.88671875" style="610" bestFit="1" customWidth="1"/>
    <col min="15882" max="15882" width="8.88671875" style="610"/>
    <col min="15883" max="15883" width="12.88671875" style="610" bestFit="1" customWidth="1"/>
    <col min="15884" max="16127" width="8.88671875" style="610"/>
    <col min="16128" max="16128" width="3.6640625" style="610" bestFit="1" customWidth="1"/>
    <col min="16129" max="16129" width="8.33203125" style="610" customWidth="1"/>
    <col min="16130" max="16130" width="46.109375" style="610" customWidth="1"/>
    <col min="16131" max="16131" width="11" style="610" customWidth="1"/>
    <col min="16132" max="16132" width="12.5546875" style="610" customWidth="1"/>
    <col min="16133" max="16133" width="10.88671875" style="610" customWidth="1"/>
    <col min="16134" max="16134" width="16.109375" style="610" customWidth="1"/>
    <col min="16135" max="16135" width="0" style="610" hidden="1" customWidth="1"/>
    <col min="16136" max="16136" width="15.44140625" style="610" customWidth="1"/>
    <col min="16137" max="16137" width="12.88671875" style="610" bestFit="1" customWidth="1"/>
    <col min="16138" max="16138" width="8.88671875" style="610"/>
    <col min="16139" max="16139" width="12.88671875" style="610" bestFit="1" customWidth="1"/>
    <col min="16140" max="16384" width="8.88671875" style="610"/>
  </cols>
  <sheetData>
    <row r="1" spans="1:20" s="107" customFormat="1" ht="55.2" customHeight="1" thickBot="1" x14ac:dyDescent="0.3">
      <c r="A1" s="581" t="s">
        <v>629</v>
      </c>
      <c r="B1" s="581"/>
      <c r="C1" s="582"/>
      <c r="D1" s="583" t="str">
        <f>'Bill No 4.3.1'!D1:G1</f>
        <v>BILL 4.3  - KEGALLE DISTRICT - LHS ARANAYAKA - HULANKAPOLLA ROAD - LOCATION 03</v>
      </c>
      <c r="E1" s="583"/>
      <c r="F1" s="583"/>
      <c r="G1" s="584"/>
    </row>
    <row r="2" spans="1:20" s="617" customFormat="1" ht="15" customHeight="1" x14ac:dyDescent="0.25">
      <c r="A2" s="585" t="s">
        <v>17</v>
      </c>
      <c r="B2" s="586" t="s">
        <v>18</v>
      </c>
      <c r="C2" s="113" t="s">
        <v>4</v>
      </c>
      <c r="D2" s="113" t="s">
        <v>19</v>
      </c>
      <c r="E2" s="615" t="s">
        <v>20</v>
      </c>
      <c r="F2" s="587" t="s">
        <v>21</v>
      </c>
      <c r="G2" s="616" t="s">
        <v>22</v>
      </c>
    </row>
    <row r="3" spans="1:20" s="617" customFormat="1" ht="15" customHeight="1" x14ac:dyDescent="0.25">
      <c r="A3" s="589"/>
      <c r="B3" s="113"/>
      <c r="C3" s="110"/>
      <c r="D3" s="110"/>
      <c r="E3" s="618"/>
      <c r="F3" s="111"/>
      <c r="G3" s="590"/>
      <c r="I3" s="107"/>
    </row>
    <row r="4" spans="1:20" s="617" customFormat="1" ht="30" customHeight="1" x14ac:dyDescent="0.25">
      <c r="A4" s="591" t="s">
        <v>630</v>
      </c>
      <c r="B4" s="592"/>
      <c r="C4" s="593" t="s">
        <v>157</v>
      </c>
      <c r="D4" s="592"/>
      <c r="E4" s="592"/>
      <c r="F4" s="619"/>
      <c r="G4" s="620"/>
      <c r="H4" s="621"/>
      <c r="I4" s="107"/>
    </row>
    <row r="5" spans="1:20" s="624" customFormat="1" ht="37.799999999999997" customHeight="1" x14ac:dyDescent="0.25">
      <c r="A5" s="622" t="s">
        <v>631</v>
      </c>
      <c r="B5" s="116" t="s">
        <v>333</v>
      </c>
      <c r="C5" s="176" t="s">
        <v>160</v>
      </c>
      <c r="D5" s="503" t="s">
        <v>479</v>
      </c>
      <c r="E5" s="463">
        <v>40</v>
      </c>
      <c r="F5" s="263">
        <f>'Bill No 4.2.2'!F5</f>
        <v>0</v>
      </c>
      <c r="G5" s="623">
        <f>F5*E5</f>
        <v>0</v>
      </c>
      <c r="I5" s="624">
        <f>[5]Ath!J72</f>
        <v>33.016500000000001</v>
      </c>
      <c r="J5" s="624">
        <f>0.78*(14+20.4)*1.1</f>
        <v>29.515200000000004</v>
      </c>
    </row>
    <row r="6" spans="1:20" s="625" customFormat="1" ht="36.6" customHeight="1" x14ac:dyDescent="0.25">
      <c r="A6" s="622" t="s">
        <v>632</v>
      </c>
      <c r="B6" s="503" t="s">
        <v>162</v>
      </c>
      <c r="C6" s="176" t="s">
        <v>163</v>
      </c>
      <c r="D6" s="503" t="s">
        <v>150</v>
      </c>
      <c r="E6" s="151">
        <v>10</v>
      </c>
      <c r="F6" s="263">
        <f>'Bill No 4.2.2'!F6</f>
        <v>0</v>
      </c>
      <c r="G6" s="623">
        <f t="shared" ref="G6:G8" si="0">F6*E6</f>
        <v>0</v>
      </c>
    </row>
    <row r="7" spans="1:20" s="625" customFormat="1" ht="28.95" customHeight="1" x14ac:dyDescent="0.25">
      <c r="A7" s="622" t="s">
        <v>633</v>
      </c>
      <c r="B7" s="503" t="s">
        <v>165</v>
      </c>
      <c r="C7" s="176" t="s">
        <v>336</v>
      </c>
      <c r="D7" s="503" t="s">
        <v>150</v>
      </c>
      <c r="E7" s="466">
        <v>10</v>
      </c>
      <c r="F7" s="263">
        <f>'Bill No 4.2.2'!F7</f>
        <v>0</v>
      </c>
      <c r="G7" s="623">
        <f t="shared" si="0"/>
        <v>0</v>
      </c>
    </row>
    <row r="8" spans="1:20" s="625" customFormat="1" ht="24.9" customHeight="1" x14ac:dyDescent="0.25">
      <c r="A8" s="622" t="s">
        <v>634</v>
      </c>
      <c r="B8" s="503" t="s">
        <v>168</v>
      </c>
      <c r="C8" s="678" t="s">
        <v>169</v>
      </c>
      <c r="D8" s="503" t="s">
        <v>150</v>
      </c>
      <c r="E8" s="151">
        <v>40</v>
      </c>
      <c r="F8" s="263">
        <f>'Bill No 4.2.2'!F8</f>
        <v>0</v>
      </c>
      <c r="G8" s="623">
        <f t="shared" si="0"/>
        <v>0</v>
      </c>
      <c r="I8" s="625">
        <v>20</v>
      </c>
    </row>
    <row r="9" spans="1:20" s="107" customFormat="1" ht="31.5" customHeight="1" x14ac:dyDescent="0.25">
      <c r="A9" s="626" t="s">
        <v>635</v>
      </c>
      <c r="B9" s="116"/>
      <c r="C9" s="627" t="s">
        <v>172</v>
      </c>
      <c r="D9" s="116"/>
      <c r="E9" s="146"/>
      <c r="F9" s="118"/>
      <c r="G9" s="628"/>
    </row>
    <row r="10" spans="1:20" s="624" customFormat="1" ht="32.4" customHeight="1" x14ac:dyDescent="0.25">
      <c r="A10" s="622" t="s">
        <v>636</v>
      </c>
      <c r="B10" s="151" t="s">
        <v>174</v>
      </c>
      <c r="C10" s="344" t="s">
        <v>637</v>
      </c>
      <c r="D10" s="151" t="s">
        <v>150</v>
      </c>
      <c r="E10" s="463">
        <v>8</v>
      </c>
      <c r="F10" s="263">
        <f>'Bill No 4.2.2'!F12</f>
        <v>0</v>
      </c>
      <c r="G10" s="623">
        <f t="shared" ref="G10:G15" si="1">F10*E10</f>
        <v>0</v>
      </c>
      <c r="I10" s="629">
        <f>[5]Ath!N115</f>
        <v>7.6848749999999999</v>
      </c>
      <c r="J10" s="624">
        <f>24*1*0.3*1.1</f>
        <v>7.92</v>
      </c>
    </row>
    <row r="11" spans="1:20" s="624" customFormat="1" ht="26.4" customHeight="1" x14ac:dyDescent="0.25">
      <c r="A11" s="622" t="s">
        <v>638</v>
      </c>
      <c r="B11" s="151" t="s">
        <v>174</v>
      </c>
      <c r="C11" s="344" t="s">
        <v>639</v>
      </c>
      <c r="D11" s="151" t="s">
        <v>150</v>
      </c>
      <c r="E11" s="463">
        <v>170</v>
      </c>
      <c r="F11" s="263">
        <f>'Bill No 4.2.2'!F13</f>
        <v>0</v>
      </c>
      <c r="G11" s="623">
        <f t="shared" si="1"/>
        <v>0</v>
      </c>
      <c r="I11" s="630">
        <f>[5]Ath!J73</f>
        <v>77.038499999999999</v>
      </c>
      <c r="J11" s="624">
        <f>E10+E11-E14</f>
        <v>48</v>
      </c>
      <c r="K11" s="624">
        <f>30*1.1*2.9*2</f>
        <v>191.4</v>
      </c>
    </row>
    <row r="12" spans="1:20" s="509" customFormat="1" ht="28.8" customHeight="1" x14ac:dyDescent="0.25">
      <c r="A12" s="622" t="s">
        <v>640</v>
      </c>
      <c r="B12" s="151" t="s">
        <v>182</v>
      </c>
      <c r="C12" s="176" t="s">
        <v>163</v>
      </c>
      <c r="D12" s="503" t="s">
        <v>150</v>
      </c>
      <c r="E12" s="463">
        <v>10</v>
      </c>
      <c r="F12" s="263">
        <f>'Bill No 4.2.2'!F14</f>
        <v>0</v>
      </c>
      <c r="G12" s="623">
        <f t="shared" si="1"/>
        <v>0</v>
      </c>
      <c r="I12" s="631"/>
      <c r="J12" s="632"/>
      <c r="K12" s="633"/>
      <c r="L12" s="633"/>
      <c r="M12" s="633"/>
      <c r="N12" s="634"/>
      <c r="O12" s="632"/>
      <c r="P12" s="632"/>
      <c r="Q12" s="632"/>
      <c r="R12" s="632"/>
      <c r="S12" s="632"/>
      <c r="T12" s="632"/>
    </row>
    <row r="13" spans="1:20" s="509" customFormat="1" ht="28.2" customHeight="1" x14ac:dyDescent="0.25">
      <c r="A13" s="622" t="s">
        <v>641</v>
      </c>
      <c r="B13" s="151" t="s">
        <v>185</v>
      </c>
      <c r="C13" s="176" t="s">
        <v>336</v>
      </c>
      <c r="D13" s="503" t="s">
        <v>150</v>
      </c>
      <c r="E13" s="463">
        <v>10</v>
      </c>
      <c r="F13" s="263">
        <f>'Bill No 4.2.2'!F15</f>
        <v>0</v>
      </c>
      <c r="G13" s="623">
        <f t="shared" si="1"/>
        <v>0</v>
      </c>
      <c r="I13" s="631"/>
      <c r="J13" s="632"/>
      <c r="K13" s="633"/>
      <c r="L13" s="633"/>
      <c r="M13" s="633"/>
      <c r="N13" s="634"/>
      <c r="O13" s="632"/>
      <c r="P13" s="632"/>
      <c r="Q13" s="632"/>
      <c r="R13" s="632"/>
      <c r="S13" s="632"/>
      <c r="T13" s="632"/>
    </row>
    <row r="14" spans="1:20" s="509" customFormat="1" ht="25.2" customHeight="1" x14ac:dyDescent="0.25">
      <c r="A14" s="622" t="s">
        <v>642</v>
      </c>
      <c r="B14" s="503" t="s">
        <v>179</v>
      </c>
      <c r="C14" s="635" t="s">
        <v>491</v>
      </c>
      <c r="D14" s="503" t="s">
        <v>150</v>
      </c>
      <c r="E14" s="463">
        <v>130</v>
      </c>
      <c r="F14" s="263">
        <f>'Bill No 4.2.2'!F16</f>
        <v>0</v>
      </c>
      <c r="G14" s="623">
        <f t="shared" si="1"/>
        <v>0</v>
      </c>
      <c r="I14" s="631">
        <f>[5]Ath!J75</f>
        <v>69.334649999999996</v>
      </c>
      <c r="J14" s="632">
        <f>1.7*2.3*1.1*30</f>
        <v>129.03</v>
      </c>
      <c r="K14" s="633"/>
      <c r="L14" s="633">
        <f>+I11-I14</f>
        <v>7.7038500000000028</v>
      </c>
      <c r="M14" s="633"/>
      <c r="N14" s="634"/>
      <c r="O14" s="632"/>
      <c r="P14" s="632"/>
      <c r="Q14" s="632"/>
      <c r="R14" s="632"/>
      <c r="S14" s="632"/>
      <c r="T14" s="632"/>
    </row>
    <row r="15" spans="1:20" s="509" customFormat="1" ht="25.2" customHeight="1" x14ac:dyDescent="0.25">
      <c r="A15" s="622" t="s">
        <v>643</v>
      </c>
      <c r="B15" s="503" t="s">
        <v>188</v>
      </c>
      <c r="C15" s="635" t="s">
        <v>493</v>
      </c>
      <c r="D15" s="503" t="s">
        <v>150</v>
      </c>
      <c r="E15" s="463">
        <f>E11-E14</f>
        <v>40</v>
      </c>
      <c r="F15" s="263">
        <f>'Bill No 4.2.2'!F17</f>
        <v>0</v>
      </c>
      <c r="G15" s="623">
        <f t="shared" si="1"/>
        <v>0</v>
      </c>
      <c r="I15" s="631">
        <f>[5]Ath!J76</f>
        <v>7.7038500000000001</v>
      </c>
      <c r="J15" s="632"/>
      <c r="K15" s="633"/>
      <c r="L15" s="633"/>
      <c r="M15" s="633"/>
      <c r="N15" s="634"/>
      <c r="O15" s="632"/>
      <c r="P15" s="632"/>
      <c r="Q15" s="632"/>
      <c r="R15" s="632"/>
      <c r="S15" s="632"/>
      <c r="T15" s="632"/>
    </row>
    <row r="16" spans="1:20" s="181" customFormat="1" ht="36" customHeight="1" thickBot="1" x14ac:dyDescent="0.3">
      <c r="A16" s="602"/>
      <c r="B16" s="603" t="s">
        <v>644</v>
      </c>
      <c r="C16" s="604"/>
      <c r="D16" s="604"/>
      <c r="E16" s="604"/>
      <c r="F16" s="605"/>
      <c r="G16" s="606">
        <f>ROUND(SUM(G4:G15),2)</f>
        <v>0</v>
      </c>
      <c r="H16" s="636"/>
    </row>
    <row r="17" spans="1:7" ht="13.2" x14ac:dyDescent="0.25">
      <c r="A17" s="608"/>
      <c r="B17" s="608"/>
      <c r="C17" s="120"/>
      <c r="D17" s="608"/>
      <c r="E17" s="637"/>
      <c r="F17" s="609"/>
      <c r="G17" s="609"/>
    </row>
    <row r="18" spans="1:7" ht="13.2" x14ac:dyDescent="0.25">
      <c r="A18" s="611"/>
      <c r="B18" s="608"/>
      <c r="C18" s="120"/>
      <c r="D18" s="608"/>
      <c r="E18" s="637"/>
      <c r="F18" s="609"/>
      <c r="G18" s="609"/>
    </row>
    <row r="19" spans="1:7" ht="13.2" x14ac:dyDescent="0.25">
      <c r="A19" s="608"/>
      <c r="B19" s="608"/>
      <c r="C19" s="120"/>
      <c r="D19" s="608"/>
      <c r="E19" s="637"/>
      <c r="F19" s="609"/>
      <c r="G19" s="609"/>
    </row>
    <row r="20" spans="1:7" x14ac:dyDescent="0.25">
      <c r="A20" s="183"/>
      <c r="B20" s="608"/>
      <c r="C20" s="120"/>
      <c r="D20" s="608"/>
      <c r="E20" s="637"/>
      <c r="F20" s="609"/>
      <c r="G20" s="609"/>
    </row>
    <row r="21" spans="1:7" x14ac:dyDescent="0.25">
      <c r="A21" s="612"/>
      <c r="B21" s="608"/>
      <c r="C21" s="120"/>
      <c r="D21" s="608"/>
      <c r="E21" s="637"/>
      <c r="F21" s="609"/>
      <c r="G21" s="609"/>
    </row>
    <row r="22" spans="1:7" x14ac:dyDescent="0.25">
      <c r="A22" s="183"/>
      <c r="B22" s="608"/>
      <c r="C22" s="120"/>
      <c r="D22" s="608"/>
      <c r="E22" s="637"/>
      <c r="F22" s="609"/>
      <c r="G22" s="609"/>
    </row>
    <row r="23" spans="1:7" x14ac:dyDescent="0.25">
      <c r="B23" s="608"/>
      <c r="C23" s="120"/>
      <c r="D23" s="608"/>
      <c r="E23" s="637"/>
      <c r="F23" s="609"/>
      <c r="G23" s="609"/>
    </row>
    <row r="24" spans="1:7" x14ac:dyDescent="0.25">
      <c r="B24" s="608"/>
      <c r="C24" s="120"/>
      <c r="D24" s="608"/>
      <c r="E24" s="637"/>
      <c r="F24" s="609"/>
      <c r="G24" s="609"/>
    </row>
    <row r="25" spans="1:7" x14ac:dyDescent="0.25">
      <c r="B25" s="608"/>
      <c r="C25" s="120"/>
      <c r="D25" s="608"/>
      <c r="E25" s="637"/>
      <c r="F25" s="609"/>
      <c r="G25" s="609"/>
    </row>
    <row r="26" spans="1:7" x14ac:dyDescent="0.25">
      <c r="B26" s="608"/>
      <c r="C26" s="120"/>
      <c r="D26" s="608"/>
      <c r="E26" s="637"/>
      <c r="F26" s="609"/>
      <c r="G26" s="609"/>
    </row>
    <row r="27" spans="1:7" x14ac:dyDescent="0.25">
      <c r="B27" s="608"/>
      <c r="C27" s="120"/>
      <c r="D27" s="608"/>
      <c r="E27" s="637"/>
      <c r="F27" s="609"/>
      <c r="G27" s="609"/>
    </row>
    <row r="28" spans="1:7" x14ac:dyDescent="0.25">
      <c r="B28" s="608"/>
      <c r="C28" s="120"/>
      <c r="D28" s="608"/>
      <c r="E28" s="637"/>
      <c r="F28" s="609"/>
      <c r="G28" s="609"/>
    </row>
    <row r="29" spans="1:7" x14ac:dyDescent="0.25">
      <c r="B29" s="608"/>
      <c r="C29" s="120"/>
      <c r="D29" s="608"/>
      <c r="E29" s="637"/>
      <c r="F29" s="609"/>
      <c r="G29" s="609"/>
    </row>
    <row r="30" spans="1:7" x14ac:dyDescent="0.25">
      <c r="B30" s="608"/>
      <c r="C30" s="120"/>
      <c r="D30" s="608"/>
      <c r="E30" s="637"/>
      <c r="F30" s="609"/>
      <c r="G30" s="609"/>
    </row>
    <row r="31" spans="1:7" x14ac:dyDescent="0.25">
      <c r="B31" s="608"/>
      <c r="C31" s="120"/>
      <c r="D31" s="608"/>
      <c r="E31" s="637"/>
      <c r="F31" s="609"/>
      <c r="G31" s="609"/>
    </row>
    <row r="32" spans="1:7" x14ac:dyDescent="0.25">
      <c r="B32" s="608"/>
      <c r="C32" s="120"/>
      <c r="D32" s="608"/>
      <c r="E32" s="637"/>
      <c r="F32" s="609"/>
      <c r="G32" s="609"/>
    </row>
    <row r="33" spans="2:7" x14ac:dyDescent="0.25">
      <c r="B33" s="608"/>
      <c r="C33" s="120"/>
      <c r="D33" s="608"/>
      <c r="E33" s="637"/>
      <c r="F33" s="609"/>
      <c r="G33" s="609"/>
    </row>
  </sheetData>
  <mergeCells count="9">
    <mergeCell ref="B16:F16"/>
    <mergeCell ref="D1:G1"/>
    <mergeCell ref="A2:A3"/>
    <mergeCell ref="B2:B3"/>
    <mergeCell ref="C2:C3"/>
    <mergeCell ref="D2:D3"/>
    <mergeCell ref="E2:E3"/>
    <mergeCell ref="F2:F3"/>
    <mergeCell ref="G2:G3"/>
  </mergeCells>
  <pageMargins left="0.75" right="0.5" top="0.75" bottom="0.5" header="0" footer="0"/>
  <pageSetup paperSize="9" scale="79" fitToHeight="0"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473A6-5023-4BCC-82A2-9B9F6D0CBD9B}">
  <sheetPr>
    <tabColor rgb="FF92D050"/>
    <pageSetUpPr fitToPage="1"/>
  </sheetPr>
  <dimension ref="A1:U19"/>
  <sheetViews>
    <sheetView view="pageBreakPreview" zoomScaleSheetLayoutView="100" workbookViewId="0">
      <pane ySplit="3" topLeftCell="A4" activePane="bottomLeft" state="frozen"/>
      <selection activeCell="G37" sqref="G37"/>
      <selection pane="bottomLeft" activeCell="G37" sqref="G37"/>
    </sheetView>
  </sheetViews>
  <sheetFormatPr defaultColWidth="8.88671875" defaultRowHeight="13.8" x14ac:dyDescent="0.25"/>
  <cols>
    <col min="1" max="1" width="10.44140625" style="185" customWidth="1"/>
    <col min="2" max="2" width="10.6640625" style="613" customWidth="1"/>
    <col min="3" max="3" width="50.6640625" style="610" customWidth="1"/>
    <col min="4" max="4" width="7.6640625" style="613" customWidth="1"/>
    <col min="5" max="5" width="8.6640625" style="654" customWidth="1"/>
    <col min="6" max="6" width="10.6640625" style="614" customWidth="1"/>
    <col min="7" max="7" width="16.6640625" style="614" customWidth="1"/>
    <col min="8" max="8" width="12.109375" style="610" hidden="1" customWidth="1"/>
    <col min="9" max="9" width="12.88671875" style="655" bestFit="1" customWidth="1"/>
    <col min="10" max="10" width="11.88671875" style="656" customWidth="1"/>
    <col min="11" max="11" width="8.88671875" style="610"/>
    <col min="12" max="12" width="9.109375" style="610" bestFit="1" customWidth="1"/>
    <col min="13" max="255" width="8.88671875" style="610"/>
    <col min="256" max="256" width="3.6640625" style="610" bestFit="1" customWidth="1"/>
    <col min="257" max="257" width="8.33203125" style="610" customWidth="1"/>
    <col min="258" max="258" width="46.109375" style="610" customWidth="1"/>
    <col min="259" max="259" width="11" style="610" customWidth="1"/>
    <col min="260" max="260" width="12.5546875" style="610" customWidth="1"/>
    <col min="261" max="261" width="10.88671875" style="610" customWidth="1"/>
    <col min="262" max="262" width="16.109375" style="610" customWidth="1"/>
    <col min="263" max="263" width="0" style="610" hidden="1" customWidth="1"/>
    <col min="264" max="264" width="15.44140625" style="610" customWidth="1"/>
    <col min="265" max="265" width="12.88671875" style="610" bestFit="1" customWidth="1"/>
    <col min="266" max="266" width="8.88671875" style="610"/>
    <col min="267" max="267" width="12.88671875" style="610" bestFit="1" customWidth="1"/>
    <col min="268" max="511" width="8.88671875" style="610"/>
    <col min="512" max="512" width="3.6640625" style="610" bestFit="1" customWidth="1"/>
    <col min="513" max="513" width="8.33203125" style="610" customWidth="1"/>
    <col min="514" max="514" width="46.109375" style="610" customWidth="1"/>
    <col min="515" max="515" width="11" style="610" customWidth="1"/>
    <col min="516" max="516" width="12.5546875" style="610" customWidth="1"/>
    <col min="517" max="517" width="10.88671875" style="610" customWidth="1"/>
    <col min="518" max="518" width="16.109375" style="610" customWidth="1"/>
    <col min="519" max="519" width="0" style="610" hidden="1" customWidth="1"/>
    <col min="520" max="520" width="15.44140625" style="610" customWidth="1"/>
    <col min="521" max="521" width="12.88671875" style="610" bestFit="1" customWidth="1"/>
    <col min="522" max="522" width="8.88671875" style="610"/>
    <col min="523" max="523" width="12.88671875" style="610" bestFit="1" customWidth="1"/>
    <col min="524" max="767" width="8.88671875" style="610"/>
    <col min="768" max="768" width="3.6640625" style="610" bestFit="1" customWidth="1"/>
    <col min="769" max="769" width="8.33203125" style="610" customWidth="1"/>
    <col min="770" max="770" width="46.109375" style="610" customWidth="1"/>
    <col min="771" max="771" width="11" style="610" customWidth="1"/>
    <col min="772" max="772" width="12.5546875" style="610" customWidth="1"/>
    <col min="773" max="773" width="10.88671875" style="610" customWidth="1"/>
    <col min="774" max="774" width="16.109375" style="610" customWidth="1"/>
    <col min="775" max="775" width="0" style="610" hidden="1" customWidth="1"/>
    <col min="776" max="776" width="15.44140625" style="610" customWidth="1"/>
    <col min="777" max="777" width="12.88671875" style="610" bestFit="1" customWidth="1"/>
    <col min="778" max="778" width="8.88671875" style="610"/>
    <col min="779" max="779" width="12.88671875" style="610" bestFit="1" customWidth="1"/>
    <col min="780" max="1023" width="8.88671875" style="610"/>
    <col min="1024" max="1024" width="3.6640625" style="610" bestFit="1" customWidth="1"/>
    <col min="1025" max="1025" width="8.33203125" style="610" customWidth="1"/>
    <col min="1026" max="1026" width="46.109375" style="610" customWidth="1"/>
    <col min="1027" max="1027" width="11" style="610" customWidth="1"/>
    <col min="1028" max="1028" width="12.5546875" style="610" customWidth="1"/>
    <col min="1029" max="1029" width="10.88671875" style="610" customWidth="1"/>
    <col min="1030" max="1030" width="16.109375" style="610" customWidth="1"/>
    <col min="1031" max="1031" width="0" style="610" hidden="1" customWidth="1"/>
    <col min="1032" max="1032" width="15.44140625" style="610" customWidth="1"/>
    <col min="1033" max="1033" width="12.88671875" style="610" bestFit="1" customWidth="1"/>
    <col min="1034" max="1034" width="8.88671875" style="610"/>
    <col min="1035" max="1035" width="12.88671875" style="610" bestFit="1" customWidth="1"/>
    <col min="1036" max="1279" width="8.88671875" style="610"/>
    <col min="1280" max="1280" width="3.6640625" style="610" bestFit="1" customWidth="1"/>
    <col min="1281" max="1281" width="8.33203125" style="610" customWidth="1"/>
    <col min="1282" max="1282" width="46.109375" style="610" customWidth="1"/>
    <col min="1283" max="1283" width="11" style="610" customWidth="1"/>
    <col min="1284" max="1284" width="12.5546875" style="610" customWidth="1"/>
    <col min="1285" max="1285" width="10.88671875" style="610" customWidth="1"/>
    <col min="1286" max="1286" width="16.109375" style="610" customWidth="1"/>
    <col min="1287" max="1287" width="0" style="610" hidden="1" customWidth="1"/>
    <col min="1288" max="1288" width="15.44140625" style="610" customWidth="1"/>
    <col min="1289" max="1289" width="12.88671875" style="610" bestFit="1" customWidth="1"/>
    <col min="1290" max="1290" width="8.88671875" style="610"/>
    <col min="1291" max="1291" width="12.88671875" style="610" bestFit="1" customWidth="1"/>
    <col min="1292" max="1535" width="8.88671875" style="610"/>
    <col min="1536" max="1536" width="3.6640625" style="610" bestFit="1" customWidth="1"/>
    <col min="1537" max="1537" width="8.33203125" style="610" customWidth="1"/>
    <col min="1538" max="1538" width="46.109375" style="610" customWidth="1"/>
    <col min="1539" max="1539" width="11" style="610" customWidth="1"/>
    <col min="1540" max="1540" width="12.5546875" style="610" customWidth="1"/>
    <col min="1541" max="1541" width="10.88671875" style="610" customWidth="1"/>
    <col min="1542" max="1542" width="16.109375" style="610" customWidth="1"/>
    <col min="1543" max="1543" width="0" style="610" hidden="1" customWidth="1"/>
    <col min="1544" max="1544" width="15.44140625" style="610" customWidth="1"/>
    <col min="1545" max="1545" width="12.88671875" style="610" bestFit="1" customWidth="1"/>
    <col min="1546" max="1546" width="8.88671875" style="610"/>
    <col min="1547" max="1547" width="12.88671875" style="610" bestFit="1" customWidth="1"/>
    <col min="1548" max="1791" width="8.88671875" style="610"/>
    <col min="1792" max="1792" width="3.6640625" style="610" bestFit="1" customWidth="1"/>
    <col min="1793" max="1793" width="8.33203125" style="610" customWidth="1"/>
    <col min="1794" max="1794" width="46.109375" style="610" customWidth="1"/>
    <col min="1795" max="1795" width="11" style="610" customWidth="1"/>
    <col min="1796" max="1796" width="12.5546875" style="610" customWidth="1"/>
    <col min="1797" max="1797" width="10.88671875" style="610" customWidth="1"/>
    <col min="1798" max="1798" width="16.109375" style="610" customWidth="1"/>
    <col min="1799" max="1799" width="0" style="610" hidden="1" customWidth="1"/>
    <col min="1800" max="1800" width="15.44140625" style="610" customWidth="1"/>
    <col min="1801" max="1801" width="12.88671875" style="610" bestFit="1" customWidth="1"/>
    <col min="1802" max="1802" width="8.88671875" style="610"/>
    <col min="1803" max="1803" width="12.88671875" style="610" bestFit="1" customWidth="1"/>
    <col min="1804" max="2047" width="8.88671875" style="610"/>
    <col min="2048" max="2048" width="3.6640625" style="610" bestFit="1" customWidth="1"/>
    <col min="2049" max="2049" width="8.33203125" style="610" customWidth="1"/>
    <col min="2050" max="2050" width="46.109375" style="610" customWidth="1"/>
    <col min="2051" max="2051" width="11" style="610" customWidth="1"/>
    <col min="2052" max="2052" width="12.5546875" style="610" customWidth="1"/>
    <col min="2053" max="2053" width="10.88671875" style="610" customWidth="1"/>
    <col min="2054" max="2054" width="16.109375" style="610" customWidth="1"/>
    <col min="2055" max="2055" width="0" style="610" hidden="1" customWidth="1"/>
    <col min="2056" max="2056" width="15.44140625" style="610" customWidth="1"/>
    <col min="2057" max="2057" width="12.88671875" style="610" bestFit="1" customWidth="1"/>
    <col min="2058" max="2058" width="8.88671875" style="610"/>
    <col min="2059" max="2059" width="12.88671875" style="610" bestFit="1" customWidth="1"/>
    <col min="2060" max="2303" width="8.88671875" style="610"/>
    <col min="2304" max="2304" width="3.6640625" style="610" bestFit="1" customWidth="1"/>
    <col min="2305" max="2305" width="8.33203125" style="610" customWidth="1"/>
    <col min="2306" max="2306" width="46.109375" style="610" customWidth="1"/>
    <col min="2307" max="2307" width="11" style="610" customWidth="1"/>
    <col min="2308" max="2308" width="12.5546875" style="610" customWidth="1"/>
    <col min="2309" max="2309" width="10.88671875" style="610" customWidth="1"/>
    <col min="2310" max="2310" width="16.109375" style="610" customWidth="1"/>
    <col min="2311" max="2311" width="0" style="610" hidden="1" customWidth="1"/>
    <col min="2312" max="2312" width="15.44140625" style="610" customWidth="1"/>
    <col min="2313" max="2313" width="12.88671875" style="610" bestFit="1" customWidth="1"/>
    <col min="2314" max="2314" width="8.88671875" style="610"/>
    <col min="2315" max="2315" width="12.88671875" style="610" bestFit="1" customWidth="1"/>
    <col min="2316" max="2559" width="8.88671875" style="610"/>
    <col min="2560" max="2560" width="3.6640625" style="610" bestFit="1" customWidth="1"/>
    <col min="2561" max="2561" width="8.33203125" style="610" customWidth="1"/>
    <col min="2562" max="2562" width="46.109375" style="610" customWidth="1"/>
    <col min="2563" max="2563" width="11" style="610" customWidth="1"/>
    <col min="2564" max="2564" width="12.5546875" style="610" customWidth="1"/>
    <col min="2565" max="2565" width="10.88671875" style="610" customWidth="1"/>
    <col min="2566" max="2566" width="16.109375" style="610" customWidth="1"/>
    <col min="2567" max="2567" width="0" style="610" hidden="1" customWidth="1"/>
    <col min="2568" max="2568" width="15.44140625" style="610" customWidth="1"/>
    <col min="2569" max="2569" width="12.88671875" style="610" bestFit="1" customWidth="1"/>
    <col min="2570" max="2570" width="8.88671875" style="610"/>
    <col min="2571" max="2571" width="12.88671875" style="610" bestFit="1" customWidth="1"/>
    <col min="2572" max="2815" width="8.88671875" style="610"/>
    <col min="2816" max="2816" width="3.6640625" style="610" bestFit="1" customWidth="1"/>
    <col min="2817" max="2817" width="8.33203125" style="610" customWidth="1"/>
    <col min="2818" max="2818" width="46.109375" style="610" customWidth="1"/>
    <col min="2819" max="2819" width="11" style="610" customWidth="1"/>
    <col min="2820" max="2820" width="12.5546875" style="610" customWidth="1"/>
    <col min="2821" max="2821" width="10.88671875" style="610" customWidth="1"/>
    <col min="2822" max="2822" width="16.109375" style="610" customWidth="1"/>
    <col min="2823" max="2823" width="0" style="610" hidden="1" customWidth="1"/>
    <col min="2824" max="2824" width="15.44140625" style="610" customWidth="1"/>
    <col min="2825" max="2825" width="12.88671875" style="610" bestFit="1" customWidth="1"/>
    <col min="2826" max="2826" width="8.88671875" style="610"/>
    <col min="2827" max="2827" width="12.88671875" style="610" bestFit="1" customWidth="1"/>
    <col min="2828" max="3071" width="8.88671875" style="610"/>
    <col min="3072" max="3072" width="3.6640625" style="610" bestFit="1" customWidth="1"/>
    <col min="3073" max="3073" width="8.33203125" style="610" customWidth="1"/>
    <col min="3074" max="3074" width="46.109375" style="610" customWidth="1"/>
    <col min="3075" max="3075" width="11" style="610" customWidth="1"/>
    <col min="3076" max="3076" width="12.5546875" style="610" customWidth="1"/>
    <col min="3077" max="3077" width="10.88671875" style="610" customWidth="1"/>
    <col min="3078" max="3078" width="16.109375" style="610" customWidth="1"/>
    <col min="3079" max="3079" width="0" style="610" hidden="1" customWidth="1"/>
    <col min="3080" max="3080" width="15.44140625" style="610" customWidth="1"/>
    <col min="3081" max="3081" width="12.88671875" style="610" bestFit="1" customWidth="1"/>
    <col min="3082" max="3082" width="8.88671875" style="610"/>
    <col min="3083" max="3083" width="12.88671875" style="610" bestFit="1" customWidth="1"/>
    <col min="3084" max="3327" width="8.88671875" style="610"/>
    <col min="3328" max="3328" width="3.6640625" style="610" bestFit="1" customWidth="1"/>
    <col min="3329" max="3329" width="8.33203125" style="610" customWidth="1"/>
    <col min="3330" max="3330" width="46.109375" style="610" customWidth="1"/>
    <col min="3331" max="3331" width="11" style="610" customWidth="1"/>
    <col min="3332" max="3332" width="12.5546875" style="610" customWidth="1"/>
    <col min="3333" max="3333" width="10.88671875" style="610" customWidth="1"/>
    <col min="3334" max="3334" width="16.109375" style="610" customWidth="1"/>
    <col min="3335" max="3335" width="0" style="610" hidden="1" customWidth="1"/>
    <col min="3336" max="3336" width="15.44140625" style="610" customWidth="1"/>
    <col min="3337" max="3337" width="12.88671875" style="610" bestFit="1" customWidth="1"/>
    <col min="3338" max="3338" width="8.88671875" style="610"/>
    <col min="3339" max="3339" width="12.88671875" style="610" bestFit="1" customWidth="1"/>
    <col min="3340" max="3583" width="8.88671875" style="610"/>
    <col min="3584" max="3584" width="3.6640625" style="610" bestFit="1" customWidth="1"/>
    <col min="3585" max="3585" width="8.33203125" style="610" customWidth="1"/>
    <col min="3586" max="3586" width="46.109375" style="610" customWidth="1"/>
    <col min="3587" max="3587" width="11" style="610" customWidth="1"/>
    <col min="3588" max="3588" width="12.5546875" style="610" customWidth="1"/>
    <col min="3589" max="3589" width="10.88671875" style="610" customWidth="1"/>
    <col min="3590" max="3590" width="16.109375" style="610" customWidth="1"/>
    <col min="3591" max="3591" width="0" style="610" hidden="1" customWidth="1"/>
    <col min="3592" max="3592" width="15.44140625" style="610" customWidth="1"/>
    <col min="3593" max="3593" width="12.88671875" style="610" bestFit="1" customWidth="1"/>
    <col min="3594" max="3594" width="8.88671875" style="610"/>
    <col min="3595" max="3595" width="12.88671875" style="610" bestFit="1" customWidth="1"/>
    <col min="3596" max="3839" width="8.88671875" style="610"/>
    <col min="3840" max="3840" width="3.6640625" style="610" bestFit="1" customWidth="1"/>
    <col min="3841" max="3841" width="8.33203125" style="610" customWidth="1"/>
    <col min="3842" max="3842" width="46.109375" style="610" customWidth="1"/>
    <col min="3843" max="3843" width="11" style="610" customWidth="1"/>
    <col min="3844" max="3844" width="12.5546875" style="610" customWidth="1"/>
    <col min="3845" max="3845" width="10.88671875" style="610" customWidth="1"/>
    <col min="3846" max="3846" width="16.109375" style="610" customWidth="1"/>
    <col min="3847" max="3847" width="0" style="610" hidden="1" customWidth="1"/>
    <col min="3848" max="3848" width="15.44140625" style="610" customWidth="1"/>
    <col min="3849" max="3849" width="12.88671875" style="610" bestFit="1" customWidth="1"/>
    <col min="3850" max="3850" width="8.88671875" style="610"/>
    <col min="3851" max="3851" width="12.88671875" style="610" bestFit="1" customWidth="1"/>
    <col min="3852" max="4095" width="8.88671875" style="610"/>
    <col min="4096" max="4096" width="3.6640625" style="610" bestFit="1" customWidth="1"/>
    <col min="4097" max="4097" width="8.33203125" style="610" customWidth="1"/>
    <col min="4098" max="4098" width="46.109375" style="610" customWidth="1"/>
    <col min="4099" max="4099" width="11" style="610" customWidth="1"/>
    <col min="4100" max="4100" width="12.5546875" style="610" customWidth="1"/>
    <col min="4101" max="4101" width="10.88671875" style="610" customWidth="1"/>
    <col min="4102" max="4102" width="16.109375" style="610" customWidth="1"/>
    <col min="4103" max="4103" width="0" style="610" hidden="1" customWidth="1"/>
    <col min="4104" max="4104" width="15.44140625" style="610" customWidth="1"/>
    <col min="4105" max="4105" width="12.88671875" style="610" bestFit="1" customWidth="1"/>
    <col min="4106" max="4106" width="8.88671875" style="610"/>
    <col min="4107" max="4107" width="12.88671875" style="610" bestFit="1" customWidth="1"/>
    <col min="4108" max="4351" width="8.88671875" style="610"/>
    <col min="4352" max="4352" width="3.6640625" style="610" bestFit="1" customWidth="1"/>
    <col min="4353" max="4353" width="8.33203125" style="610" customWidth="1"/>
    <col min="4354" max="4354" width="46.109375" style="610" customWidth="1"/>
    <col min="4355" max="4355" width="11" style="610" customWidth="1"/>
    <col min="4356" max="4356" width="12.5546875" style="610" customWidth="1"/>
    <col min="4357" max="4357" width="10.88671875" style="610" customWidth="1"/>
    <col min="4358" max="4358" width="16.109375" style="610" customWidth="1"/>
    <col min="4359" max="4359" width="0" style="610" hidden="1" customWidth="1"/>
    <col min="4360" max="4360" width="15.44140625" style="610" customWidth="1"/>
    <col min="4361" max="4361" width="12.88671875" style="610" bestFit="1" customWidth="1"/>
    <col min="4362" max="4362" width="8.88671875" style="610"/>
    <col min="4363" max="4363" width="12.88671875" style="610" bestFit="1" customWidth="1"/>
    <col min="4364" max="4607" width="8.88671875" style="610"/>
    <col min="4608" max="4608" width="3.6640625" style="610" bestFit="1" customWidth="1"/>
    <col min="4609" max="4609" width="8.33203125" style="610" customWidth="1"/>
    <col min="4610" max="4610" width="46.109375" style="610" customWidth="1"/>
    <col min="4611" max="4611" width="11" style="610" customWidth="1"/>
    <col min="4612" max="4612" width="12.5546875" style="610" customWidth="1"/>
    <col min="4613" max="4613" width="10.88671875" style="610" customWidth="1"/>
    <col min="4614" max="4614" width="16.109375" style="610" customWidth="1"/>
    <col min="4615" max="4615" width="0" style="610" hidden="1" customWidth="1"/>
    <col min="4616" max="4616" width="15.44140625" style="610" customWidth="1"/>
    <col min="4617" max="4617" width="12.88671875" style="610" bestFit="1" customWidth="1"/>
    <col min="4618" max="4618" width="8.88671875" style="610"/>
    <col min="4619" max="4619" width="12.88671875" style="610" bestFit="1" customWidth="1"/>
    <col min="4620" max="4863" width="8.88671875" style="610"/>
    <col min="4864" max="4864" width="3.6640625" style="610" bestFit="1" customWidth="1"/>
    <col min="4865" max="4865" width="8.33203125" style="610" customWidth="1"/>
    <col min="4866" max="4866" width="46.109375" style="610" customWidth="1"/>
    <col min="4867" max="4867" width="11" style="610" customWidth="1"/>
    <col min="4868" max="4868" width="12.5546875" style="610" customWidth="1"/>
    <col min="4869" max="4869" width="10.88671875" style="610" customWidth="1"/>
    <col min="4870" max="4870" width="16.109375" style="610" customWidth="1"/>
    <col min="4871" max="4871" width="0" style="610" hidden="1" customWidth="1"/>
    <col min="4872" max="4872" width="15.44140625" style="610" customWidth="1"/>
    <col min="4873" max="4873" width="12.88671875" style="610" bestFit="1" customWidth="1"/>
    <col min="4874" max="4874" width="8.88671875" style="610"/>
    <col min="4875" max="4875" width="12.88671875" style="610" bestFit="1" customWidth="1"/>
    <col min="4876" max="5119" width="8.88671875" style="610"/>
    <col min="5120" max="5120" width="3.6640625" style="610" bestFit="1" customWidth="1"/>
    <col min="5121" max="5121" width="8.33203125" style="610" customWidth="1"/>
    <col min="5122" max="5122" width="46.109375" style="610" customWidth="1"/>
    <col min="5123" max="5123" width="11" style="610" customWidth="1"/>
    <col min="5124" max="5124" width="12.5546875" style="610" customWidth="1"/>
    <col min="5125" max="5125" width="10.88671875" style="610" customWidth="1"/>
    <col min="5126" max="5126" width="16.109375" style="610" customWidth="1"/>
    <col min="5127" max="5127" width="0" style="610" hidden="1" customWidth="1"/>
    <col min="5128" max="5128" width="15.44140625" style="610" customWidth="1"/>
    <col min="5129" max="5129" width="12.88671875" style="610" bestFit="1" customWidth="1"/>
    <col min="5130" max="5130" width="8.88671875" style="610"/>
    <col min="5131" max="5131" width="12.88671875" style="610" bestFit="1" customWidth="1"/>
    <col min="5132" max="5375" width="8.88671875" style="610"/>
    <col min="5376" max="5376" width="3.6640625" style="610" bestFit="1" customWidth="1"/>
    <col min="5377" max="5377" width="8.33203125" style="610" customWidth="1"/>
    <col min="5378" max="5378" width="46.109375" style="610" customWidth="1"/>
    <col min="5379" max="5379" width="11" style="610" customWidth="1"/>
    <col min="5380" max="5380" width="12.5546875" style="610" customWidth="1"/>
    <col min="5381" max="5381" width="10.88671875" style="610" customWidth="1"/>
    <col min="5382" max="5382" width="16.109375" style="610" customWidth="1"/>
    <col min="5383" max="5383" width="0" style="610" hidden="1" customWidth="1"/>
    <col min="5384" max="5384" width="15.44140625" style="610" customWidth="1"/>
    <col min="5385" max="5385" width="12.88671875" style="610" bestFit="1" customWidth="1"/>
    <col min="5386" max="5386" width="8.88671875" style="610"/>
    <col min="5387" max="5387" width="12.88671875" style="610" bestFit="1" customWidth="1"/>
    <col min="5388" max="5631" width="8.88671875" style="610"/>
    <col min="5632" max="5632" width="3.6640625" style="610" bestFit="1" customWidth="1"/>
    <col min="5633" max="5633" width="8.33203125" style="610" customWidth="1"/>
    <col min="5634" max="5634" width="46.109375" style="610" customWidth="1"/>
    <col min="5635" max="5635" width="11" style="610" customWidth="1"/>
    <col min="5636" max="5636" width="12.5546875" style="610" customWidth="1"/>
    <col min="5637" max="5637" width="10.88671875" style="610" customWidth="1"/>
    <col min="5638" max="5638" width="16.109375" style="610" customWidth="1"/>
    <col min="5639" max="5639" width="0" style="610" hidden="1" customWidth="1"/>
    <col min="5640" max="5640" width="15.44140625" style="610" customWidth="1"/>
    <col min="5641" max="5641" width="12.88671875" style="610" bestFit="1" customWidth="1"/>
    <col min="5642" max="5642" width="8.88671875" style="610"/>
    <col min="5643" max="5643" width="12.88671875" style="610" bestFit="1" customWidth="1"/>
    <col min="5644" max="5887" width="8.88671875" style="610"/>
    <col min="5888" max="5888" width="3.6640625" style="610" bestFit="1" customWidth="1"/>
    <col min="5889" max="5889" width="8.33203125" style="610" customWidth="1"/>
    <col min="5890" max="5890" width="46.109375" style="610" customWidth="1"/>
    <col min="5891" max="5891" width="11" style="610" customWidth="1"/>
    <col min="5892" max="5892" width="12.5546875" style="610" customWidth="1"/>
    <col min="5893" max="5893" width="10.88671875" style="610" customWidth="1"/>
    <col min="5894" max="5894" width="16.109375" style="610" customWidth="1"/>
    <col min="5895" max="5895" width="0" style="610" hidden="1" customWidth="1"/>
    <col min="5896" max="5896" width="15.44140625" style="610" customWidth="1"/>
    <col min="5897" max="5897" width="12.88671875" style="610" bestFit="1" customWidth="1"/>
    <col min="5898" max="5898" width="8.88671875" style="610"/>
    <col min="5899" max="5899" width="12.88671875" style="610" bestFit="1" customWidth="1"/>
    <col min="5900" max="6143" width="8.88671875" style="610"/>
    <col min="6144" max="6144" width="3.6640625" style="610" bestFit="1" customWidth="1"/>
    <col min="6145" max="6145" width="8.33203125" style="610" customWidth="1"/>
    <col min="6146" max="6146" width="46.109375" style="610" customWidth="1"/>
    <col min="6147" max="6147" width="11" style="610" customWidth="1"/>
    <col min="6148" max="6148" width="12.5546875" style="610" customWidth="1"/>
    <col min="6149" max="6149" width="10.88671875" style="610" customWidth="1"/>
    <col min="6150" max="6150" width="16.109375" style="610" customWidth="1"/>
    <col min="6151" max="6151" width="0" style="610" hidden="1" customWidth="1"/>
    <col min="6152" max="6152" width="15.44140625" style="610" customWidth="1"/>
    <col min="6153" max="6153" width="12.88671875" style="610" bestFit="1" customWidth="1"/>
    <col min="6154" max="6154" width="8.88671875" style="610"/>
    <col min="6155" max="6155" width="12.88671875" style="610" bestFit="1" customWidth="1"/>
    <col min="6156" max="6399" width="8.88671875" style="610"/>
    <col min="6400" max="6400" width="3.6640625" style="610" bestFit="1" customWidth="1"/>
    <col min="6401" max="6401" width="8.33203125" style="610" customWidth="1"/>
    <col min="6402" max="6402" width="46.109375" style="610" customWidth="1"/>
    <col min="6403" max="6403" width="11" style="610" customWidth="1"/>
    <col min="6404" max="6404" width="12.5546875" style="610" customWidth="1"/>
    <col min="6405" max="6405" width="10.88671875" style="610" customWidth="1"/>
    <col min="6406" max="6406" width="16.109375" style="610" customWidth="1"/>
    <col min="6407" max="6407" width="0" style="610" hidden="1" customWidth="1"/>
    <col min="6408" max="6408" width="15.44140625" style="610" customWidth="1"/>
    <col min="6409" max="6409" width="12.88671875" style="610" bestFit="1" customWidth="1"/>
    <col min="6410" max="6410" width="8.88671875" style="610"/>
    <col min="6411" max="6411" width="12.88671875" style="610" bestFit="1" customWidth="1"/>
    <col min="6412" max="6655" width="8.88671875" style="610"/>
    <col min="6656" max="6656" width="3.6640625" style="610" bestFit="1" customWidth="1"/>
    <col min="6657" max="6657" width="8.33203125" style="610" customWidth="1"/>
    <col min="6658" max="6658" width="46.109375" style="610" customWidth="1"/>
    <col min="6659" max="6659" width="11" style="610" customWidth="1"/>
    <col min="6660" max="6660" width="12.5546875" style="610" customWidth="1"/>
    <col min="6661" max="6661" width="10.88671875" style="610" customWidth="1"/>
    <col min="6662" max="6662" width="16.109375" style="610" customWidth="1"/>
    <col min="6663" max="6663" width="0" style="610" hidden="1" customWidth="1"/>
    <col min="6664" max="6664" width="15.44140625" style="610" customWidth="1"/>
    <col min="6665" max="6665" width="12.88671875" style="610" bestFit="1" customWidth="1"/>
    <col min="6666" max="6666" width="8.88671875" style="610"/>
    <col min="6667" max="6667" width="12.88671875" style="610" bestFit="1" customWidth="1"/>
    <col min="6668" max="6911" width="8.88671875" style="610"/>
    <col min="6912" max="6912" width="3.6640625" style="610" bestFit="1" customWidth="1"/>
    <col min="6913" max="6913" width="8.33203125" style="610" customWidth="1"/>
    <col min="6914" max="6914" width="46.109375" style="610" customWidth="1"/>
    <col min="6915" max="6915" width="11" style="610" customWidth="1"/>
    <col min="6916" max="6916" width="12.5546875" style="610" customWidth="1"/>
    <col min="6917" max="6917" width="10.88671875" style="610" customWidth="1"/>
    <col min="6918" max="6918" width="16.109375" style="610" customWidth="1"/>
    <col min="6919" max="6919" width="0" style="610" hidden="1" customWidth="1"/>
    <col min="6920" max="6920" width="15.44140625" style="610" customWidth="1"/>
    <col min="6921" max="6921" width="12.88671875" style="610" bestFit="1" customWidth="1"/>
    <col min="6922" max="6922" width="8.88671875" style="610"/>
    <col min="6923" max="6923" width="12.88671875" style="610" bestFit="1" customWidth="1"/>
    <col min="6924" max="7167" width="8.88671875" style="610"/>
    <col min="7168" max="7168" width="3.6640625" style="610" bestFit="1" customWidth="1"/>
    <col min="7169" max="7169" width="8.33203125" style="610" customWidth="1"/>
    <col min="7170" max="7170" width="46.109375" style="610" customWidth="1"/>
    <col min="7171" max="7171" width="11" style="610" customWidth="1"/>
    <col min="7172" max="7172" width="12.5546875" style="610" customWidth="1"/>
    <col min="7173" max="7173" width="10.88671875" style="610" customWidth="1"/>
    <col min="7174" max="7174" width="16.109375" style="610" customWidth="1"/>
    <col min="7175" max="7175" width="0" style="610" hidden="1" customWidth="1"/>
    <col min="7176" max="7176" width="15.44140625" style="610" customWidth="1"/>
    <col min="7177" max="7177" width="12.88671875" style="610" bestFit="1" customWidth="1"/>
    <col min="7178" max="7178" width="8.88671875" style="610"/>
    <col min="7179" max="7179" width="12.88671875" style="610" bestFit="1" customWidth="1"/>
    <col min="7180" max="7423" width="8.88671875" style="610"/>
    <col min="7424" max="7424" width="3.6640625" style="610" bestFit="1" customWidth="1"/>
    <col min="7425" max="7425" width="8.33203125" style="610" customWidth="1"/>
    <col min="7426" max="7426" width="46.109375" style="610" customWidth="1"/>
    <col min="7427" max="7427" width="11" style="610" customWidth="1"/>
    <col min="7428" max="7428" width="12.5546875" style="610" customWidth="1"/>
    <col min="7429" max="7429" width="10.88671875" style="610" customWidth="1"/>
    <col min="7430" max="7430" width="16.109375" style="610" customWidth="1"/>
    <col min="7431" max="7431" width="0" style="610" hidden="1" customWidth="1"/>
    <col min="7432" max="7432" width="15.44140625" style="610" customWidth="1"/>
    <col min="7433" max="7433" width="12.88671875" style="610" bestFit="1" customWidth="1"/>
    <col min="7434" max="7434" width="8.88671875" style="610"/>
    <col min="7435" max="7435" width="12.88671875" style="610" bestFit="1" customWidth="1"/>
    <col min="7436" max="7679" width="8.88671875" style="610"/>
    <col min="7680" max="7680" width="3.6640625" style="610" bestFit="1" customWidth="1"/>
    <col min="7681" max="7681" width="8.33203125" style="610" customWidth="1"/>
    <col min="7682" max="7682" width="46.109375" style="610" customWidth="1"/>
    <col min="7683" max="7683" width="11" style="610" customWidth="1"/>
    <col min="7684" max="7684" width="12.5546875" style="610" customWidth="1"/>
    <col min="7685" max="7685" width="10.88671875" style="610" customWidth="1"/>
    <col min="7686" max="7686" width="16.109375" style="610" customWidth="1"/>
    <col min="7687" max="7687" width="0" style="610" hidden="1" customWidth="1"/>
    <col min="7688" max="7688" width="15.44140625" style="610" customWidth="1"/>
    <col min="7689" max="7689" width="12.88671875" style="610" bestFit="1" customWidth="1"/>
    <col min="7690" max="7690" width="8.88671875" style="610"/>
    <col min="7691" max="7691" width="12.88671875" style="610" bestFit="1" customWidth="1"/>
    <col min="7692" max="7935" width="8.88671875" style="610"/>
    <col min="7936" max="7936" width="3.6640625" style="610" bestFit="1" customWidth="1"/>
    <col min="7937" max="7937" width="8.33203125" style="610" customWidth="1"/>
    <col min="7938" max="7938" width="46.109375" style="610" customWidth="1"/>
    <col min="7939" max="7939" width="11" style="610" customWidth="1"/>
    <col min="7940" max="7940" width="12.5546875" style="610" customWidth="1"/>
    <col min="7941" max="7941" width="10.88671875" style="610" customWidth="1"/>
    <col min="7942" max="7942" width="16.109375" style="610" customWidth="1"/>
    <col min="7943" max="7943" width="0" style="610" hidden="1" customWidth="1"/>
    <col min="7944" max="7944" width="15.44140625" style="610" customWidth="1"/>
    <col min="7945" max="7945" width="12.88671875" style="610" bestFit="1" customWidth="1"/>
    <col min="7946" max="7946" width="8.88671875" style="610"/>
    <col min="7947" max="7947" width="12.88671875" style="610" bestFit="1" customWidth="1"/>
    <col min="7948" max="8191" width="8.88671875" style="610"/>
    <col min="8192" max="8192" width="3.6640625" style="610" bestFit="1" customWidth="1"/>
    <col min="8193" max="8193" width="8.33203125" style="610" customWidth="1"/>
    <col min="8194" max="8194" width="46.109375" style="610" customWidth="1"/>
    <col min="8195" max="8195" width="11" style="610" customWidth="1"/>
    <col min="8196" max="8196" width="12.5546875" style="610" customWidth="1"/>
    <col min="8197" max="8197" width="10.88671875" style="610" customWidth="1"/>
    <col min="8198" max="8198" width="16.109375" style="610" customWidth="1"/>
    <col min="8199" max="8199" width="0" style="610" hidden="1" customWidth="1"/>
    <col min="8200" max="8200" width="15.44140625" style="610" customWidth="1"/>
    <col min="8201" max="8201" width="12.88671875" style="610" bestFit="1" customWidth="1"/>
    <col min="8202" max="8202" width="8.88671875" style="610"/>
    <col min="8203" max="8203" width="12.88671875" style="610" bestFit="1" customWidth="1"/>
    <col min="8204" max="8447" width="8.88671875" style="610"/>
    <col min="8448" max="8448" width="3.6640625" style="610" bestFit="1" customWidth="1"/>
    <col min="8449" max="8449" width="8.33203125" style="610" customWidth="1"/>
    <col min="8450" max="8450" width="46.109375" style="610" customWidth="1"/>
    <col min="8451" max="8451" width="11" style="610" customWidth="1"/>
    <col min="8452" max="8452" width="12.5546875" style="610" customWidth="1"/>
    <col min="8453" max="8453" width="10.88671875" style="610" customWidth="1"/>
    <col min="8454" max="8454" width="16.109375" style="610" customWidth="1"/>
    <col min="8455" max="8455" width="0" style="610" hidden="1" customWidth="1"/>
    <col min="8456" max="8456" width="15.44140625" style="610" customWidth="1"/>
    <col min="8457" max="8457" width="12.88671875" style="610" bestFit="1" customWidth="1"/>
    <col min="8458" max="8458" width="8.88671875" style="610"/>
    <col min="8459" max="8459" width="12.88671875" style="610" bestFit="1" customWidth="1"/>
    <col min="8460" max="8703" width="8.88671875" style="610"/>
    <col min="8704" max="8704" width="3.6640625" style="610" bestFit="1" customWidth="1"/>
    <col min="8705" max="8705" width="8.33203125" style="610" customWidth="1"/>
    <col min="8706" max="8706" width="46.109375" style="610" customWidth="1"/>
    <col min="8707" max="8707" width="11" style="610" customWidth="1"/>
    <col min="8708" max="8708" width="12.5546875" style="610" customWidth="1"/>
    <col min="8709" max="8709" width="10.88671875" style="610" customWidth="1"/>
    <col min="8710" max="8710" width="16.109375" style="610" customWidth="1"/>
    <col min="8711" max="8711" width="0" style="610" hidden="1" customWidth="1"/>
    <col min="8712" max="8712" width="15.44140625" style="610" customWidth="1"/>
    <col min="8713" max="8713" width="12.88671875" style="610" bestFit="1" customWidth="1"/>
    <col min="8714" max="8714" width="8.88671875" style="610"/>
    <col min="8715" max="8715" width="12.88671875" style="610" bestFit="1" customWidth="1"/>
    <col min="8716" max="8959" width="8.88671875" style="610"/>
    <col min="8960" max="8960" width="3.6640625" style="610" bestFit="1" customWidth="1"/>
    <col min="8961" max="8961" width="8.33203125" style="610" customWidth="1"/>
    <col min="8962" max="8962" width="46.109375" style="610" customWidth="1"/>
    <col min="8963" max="8963" width="11" style="610" customWidth="1"/>
    <col min="8964" max="8964" width="12.5546875" style="610" customWidth="1"/>
    <col min="8965" max="8965" width="10.88671875" style="610" customWidth="1"/>
    <col min="8966" max="8966" width="16.109375" style="610" customWidth="1"/>
    <col min="8967" max="8967" width="0" style="610" hidden="1" customWidth="1"/>
    <col min="8968" max="8968" width="15.44140625" style="610" customWidth="1"/>
    <col min="8969" max="8969" width="12.88671875" style="610" bestFit="1" customWidth="1"/>
    <col min="8970" max="8970" width="8.88671875" style="610"/>
    <col min="8971" max="8971" width="12.88671875" style="610" bestFit="1" customWidth="1"/>
    <col min="8972" max="9215" width="8.88671875" style="610"/>
    <col min="9216" max="9216" width="3.6640625" style="610" bestFit="1" customWidth="1"/>
    <col min="9217" max="9217" width="8.33203125" style="610" customWidth="1"/>
    <col min="9218" max="9218" width="46.109375" style="610" customWidth="1"/>
    <col min="9219" max="9219" width="11" style="610" customWidth="1"/>
    <col min="9220" max="9220" width="12.5546875" style="610" customWidth="1"/>
    <col min="9221" max="9221" width="10.88671875" style="610" customWidth="1"/>
    <col min="9222" max="9222" width="16.109375" style="610" customWidth="1"/>
    <col min="9223" max="9223" width="0" style="610" hidden="1" customWidth="1"/>
    <col min="9224" max="9224" width="15.44140625" style="610" customWidth="1"/>
    <col min="9225" max="9225" width="12.88671875" style="610" bestFit="1" customWidth="1"/>
    <col min="9226" max="9226" width="8.88671875" style="610"/>
    <col min="9227" max="9227" width="12.88671875" style="610" bestFit="1" customWidth="1"/>
    <col min="9228" max="9471" width="8.88671875" style="610"/>
    <col min="9472" max="9472" width="3.6640625" style="610" bestFit="1" customWidth="1"/>
    <col min="9473" max="9473" width="8.33203125" style="610" customWidth="1"/>
    <col min="9474" max="9474" width="46.109375" style="610" customWidth="1"/>
    <col min="9475" max="9475" width="11" style="610" customWidth="1"/>
    <col min="9476" max="9476" width="12.5546875" style="610" customWidth="1"/>
    <col min="9477" max="9477" width="10.88671875" style="610" customWidth="1"/>
    <col min="9478" max="9478" width="16.109375" style="610" customWidth="1"/>
    <col min="9479" max="9479" width="0" style="610" hidden="1" customWidth="1"/>
    <col min="9480" max="9480" width="15.44140625" style="610" customWidth="1"/>
    <col min="9481" max="9481" width="12.88671875" style="610" bestFit="1" customWidth="1"/>
    <col min="9482" max="9482" width="8.88671875" style="610"/>
    <col min="9483" max="9483" width="12.88671875" style="610" bestFit="1" customWidth="1"/>
    <col min="9484" max="9727" width="8.88671875" style="610"/>
    <col min="9728" max="9728" width="3.6640625" style="610" bestFit="1" customWidth="1"/>
    <col min="9729" max="9729" width="8.33203125" style="610" customWidth="1"/>
    <col min="9730" max="9730" width="46.109375" style="610" customWidth="1"/>
    <col min="9731" max="9731" width="11" style="610" customWidth="1"/>
    <col min="9732" max="9732" width="12.5546875" style="610" customWidth="1"/>
    <col min="9733" max="9733" width="10.88671875" style="610" customWidth="1"/>
    <col min="9734" max="9734" width="16.109375" style="610" customWidth="1"/>
    <col min="9735" max="9735" width="0" style="610" hidden="1" customWidth="1"/>
    <col min="9736" max="9736" width="15.44140625" style="610" customWidth="1"/>
    <col min="9737" max="9737" width="12.88671875" style="610" bestFit="1" customWidth="1"/>
    <col min="9738" max="9738" width="8.88671875" style="610"/>
    <col min="9739" max="9739" width="12.88671875" style="610" bestFit="1" customWidth="1"/>
    <col min="9740" max="9983" width="8.88671875" style="610"/>
    <col min="9984" max="9984" width="3.6640625" style="610" bestFit="1" customWidth="1"/>
    <col min="9985" max="9985" width="8.33203125" style="610" customWidth="1"/>
    <col min="9986" max="9986" width="46.109375" style="610" customWidth="1"/>
    <col min="9987" max="9987" width="11" style="610" customWidth="1"/>
    <col min="9988" max="9988" width="12.5546875" style="610" customWidth="1"/>
    <col min="9989" max="9989" width="10.88671875" style="610" customWidth="1"/>
    <col min="9990" max="9990" width="16.109375" style="610" customWidth="1"/>
    <col min="9991" max="9991" width="0" style="610" hidden="1" customWidth="1"/>
    <col min="9992" max="9992" width="15.44140625" style="610" customWidth="1"/>
    <col min="9993" max="9993" width="12.88671875" style="610" bestFit="1" customWidth="1"/>
    <col min="9994" max="9994" width="8.88671875" style="610"/>
    <col min="9995" max="9995" width="12.88671875" style="610" bestFit="1" customWidth="1"/>
    <col min="9996" max="10239" width="8.88671875" style="610"/>
    <col min="10240" max="10240" width="3.6640625" style="610" bestFit="1" customWidth="1"/>
    <col min="10241" max="10241" width="8.33203125" style="610" customWidth="1"/>
    <col min="10242" max="10242" width="46.109375" style="610" customWidth="1"/>
    <col min="10243" max="10243" width="11" style="610" customWidth="1"/>
    <col min="10244" max="10244" width="12.5546875" style="610" customWidth="1"/>
    <col min="10245" max="10245" width="10.88671875" style="610" customWidth="1"/>
    <col min="10246" max="10246" width="16.109375" style="610" customWidth="1"/>
    <col min="10247" max="10247" width="0" style="610" hidden="1" customWidth="1"/>
    <col min="10248" max="10248" width="15.44140625" style="610" customWidth="1"/>
    <col min="10249" max="10249" width="12.88671875" style="610" bestFit="1" customWidth="1"/>
    <col min="10250" max="10250" width="8.88671875" style="610"/>
    <col min="10251" max="10251" width="12.88671875" style="610" bestFit="1" customWidth="1"/>
    <col min="10252" max="10495" width="8.88671875" style="610"/>
    <col min="10496" max="10496" width="3.6640625" style="610" bestFit="1" customWidth="1"/>
    <col min="10497" max="10497" width="8.33203125" style="610" customWidth="1"/>
    <col min="10498" max="10498" width="46.109375" style="610" customWidth="1"/>
    <col min="10499" max="10499" width="11" style="610" customWidth="1"/>
    <col min="10500" max="10500" width="12.5546875" style="610" customWidth="1"/>
    <col min="10501" max="10501" width="10.88671875" style="610" customWidth="1"/>
    <col min="10502" max="10502" width="16.109375" style="610" customWidth="1"/>
    <col min="10503" max="10503" width="0" style="610" hidden="1" customWidth="1"/>
    <col min="10504" max="10504" width="15.44140625" style="610" customWidth="1"/>
    <col min="10505" max="10505" width="12.88671875" style="610" bestFit="1" customWidth="1"/>
    <col min="10506" max="10506" width="8.88671875" style="610"/>
    <col min="10507" max="10507" width="12.88671875" style="610" bestFit="1" customWidth="1"/>
    <col min="10508" max="10751" width="8.88671875" style="610"/>
    <col min="10752" max="10752" width="3.6640625" style="610" bestFit="1" customWidth="1"/>
    <col min="10753" max="10753" width="8.33203125" style="610" customWidth="1"/>
    <col min="10754" max="10754" width="46.109375" style="610" customWidth="1"/>
    <col min="10755" max="10755" width="11" style="610" customWidth="1"/>
    <col min="10756" max="10756" width="12.5546875" style="610" customWidth="1"/>
    <col min="10757" max="10757" width="10.88671875" style="610" customWidth="1"/>
    <col min="10758" max="10758" width="16.109375" style="610" customWidth="1"/>
    <col min="10759" max="10759" width="0" style="610" hidden="1" customWidth="1"/>
    <col min="10760" max="10760" width="15.44140625" style="610" customWidth="1"/>
    <col min="10761" max="10761" width="12.88671875" style="610" bestFit="1" customWidth="1"/>
    <col min="10762" max="10762" width="8.88671875" style="610"/>
    <col min="10763" max="10763" width="12.88671875" style="610" bestFit="1" customWidth="1"/>
    <col min="10764" max="11007" width="8.88671875" style="610"/>
    <col min="11008" max="11008" width="3.6640625" style="610" bestFit="1" customWidth="1"/>
    <col min="11009" max="11009" width="8.33203125" style="610" customWidth="1"/>
    <col min="11010" max="11010" width="46.109375" style="610" customWidth="1"/>
    <col min="11011" max="11011" width="11" style="610" customWidth="1"/>
    <col min="11012" max="11012" width="12.5546875" style="610" customWidth="1"/>
    <col min="11013" max="11013" width="10.88671875" style="610" customWidth="1"/>
    <col min="11014" max="11014" width="16.109375" style="610" customWidth="1"/>
    <col min="11015" max="11015" width="0" style="610" hidden="1" customWidth="1"/>
    <col min="11016" max="11016" width="15.44140625" style="610" customWidth="1"/>
    <col min="11017" max="11017" width="12.88671875" style="610" bestFit="1" customWidth="1"/>
    <col min="11018" max="11018" width="8.88671875" style="610"/>
    <col min="11019" max="11019" width="12.88671875" style="610" bestFit="1" customWidth="1"/>
    <col min="11020" max="11263" width="8.88671875" style="610"/>
    <col min="11264" max="11264" width="3.6640625" style="610" bestFit="1" customWidth="1"/>
    <col min="11265" max="11265" width="8.33203125" style="610" customWidth="1"/>
    <col min="11266" max="11266" width="46.109375" style="610" customWidth="1"/>
    <col min="11267" max="11267" width="11" style="610" customWidth="1"/>
    <col min="11268" max="11268" width="12.5546875" style="610" customWidth="1"/>
    <col min="11269" max="11269" width="10.88671875" style="610" customWidth="1"/>
    <col min="11270" max="11270" width="16.109375" style="610" customWidth="1"/>
    <col min="11271" max="11271" width="0" style="610" hidden="1" customWidth="1"/>
    <col min="11272" max="11272" width="15.44140625" style="610" customWidth="1"/>
    <col min="11273" max="11273" width="12.88671875" style="610" bestFit="1" customWidth="1"/>
    <col min="11274" max="11274" width="8.88671875" style="610"/>
    <col min="11275" max="11275" width="12.88671875" style="610" bestFit="1" customWidth="1"/>
    <col min="11276" max="11519" width="8.88671875" style="610"/>
    <col min="11520" max="11520" width="3.6640625" style="610" bestFit="1" customWidth="1"/>
    <col min="11521" max="11521" width="8.33203125" style="610" customWidth="1"/>
    <col min="11522" max="11522" width="46.109375" style="610" customWidth="1"/>
    <col min="11523" max="11523" width="11" style="610" customWidth="1"/>
    <col min="11524" max="11524" width="12.5546875" style="610" customWidth="1"/>
    <col min="11525" max="11525" width="10.88671875" style="610" customWidth="1"/>
    <col min="11526" max="11526" width="16.109375" style="610" customWidth="1"/>
    <col min="11527" max="11527" width="0" style="610" hidden="1" customWidth="1"/>
    <col min="11528" max="11528" width="15.44140625" style="610" customWidth="1"/>
    <col min="11529" max="11529" width="12.88671875" style="610" bestFit="1" customWidth="1"/>
    <col min="11530" max="11530" width="8.88671875" style="610"/>
    <col min="11531" max="11531" width="12.88671875" style="610" bestFit="1" customWidth="1"/>
    <col min="11532" max="11775" width="8.88671875" style="610"/>
    <col min="11776" max="11776" width="3.6640625" style="610" bestFit="1" customWidth="1"/>
    <col min="11777" max="11777" width="8.33203125" style="610" customWidth="1"/>
    <col min="11778" max="11778" width="46.109375" style="610" customWidth="1"/>
    <col min="11779" max="11779" width="11" style="610" customWidth="1"/>
    <col min="11780" max="11780" width="12.5546875" style="610" customWidth="1"/>
    <col min="11781" max="11781" width="10.88671875" style="610" customWidth="1"/>
    <col min="11782" max="11782" width="16.109375" style="610" customWidth="1"/>
    <col min="11783" max="11783" width="0" style="610" hidden="1" customWidth="1"/>
    <col min="11784" max="11784" width="15.44140625" style="610" customWidth="1"/>
    <col min="11785" max="11785" width="12.88671875" style="610" bestFit="1" customWidth="1"/>
    <col min="11786" max="11786" width="8.88671875" style="610"/>
    <col min="11787" max="11787" width="12.88671875" style="610" bestFit="1" customWidth="1"/>
    <col min="11788" max="12031" width="8.88671875" style="610"/>
    <col min="12032" max="12032" width="3.6640625" style="610" bestFit="1" customWidth="1"/>
    <col min="12033" max="12033" width="8.33203125" style="610" customWidth="1"/>
    <col min="12034" max="12034" width="46.109375" style="610" customWidth="1"/>
    <col min="12035" max="12035" width="11" style="610" customWidth="1"/>
    <col min="12036" max="12036" width="12.5546875" style="610" customWidth="1"/>
    <col min="12037" max="12037" width="10.88671875" style="610" customWidth="1"/>
    <col min="12038" max="12038" width="16.109375" style="610" customWidth="1"/>
    <col min="12039" max="12039" width="0" style="610" hidden="1" customWidth="1"/>
    <col min="12040" max="12040" width="15.44140625" style="610" customWidth="1"/>
    <col min="12041" max="12041" width="12.88671875" style="610" bestFit="1" customWidth="1"/>
    <col min="12042" max="12042" width="8.88671875" style="610"/>
    <col min="12043" max="12043" width="12.88671875" style="610" bestFit="1" customWidth="1"/>
    <col min="12044" max="12287" width="8.88671875" style="610"/>
    <col min="12288" max="12288" width="3.6640625" style="610" bestFit="1" customWidth="1"/>
    <col min="12289" max="12289" width="8.33203125" style="610" customWidth="1"/>
    <col min="12290" max="12290" width="46.109375" style="610" customWidth="1"/>
    <col min="12291" max="12291" width="11" style="610" customWidth="1"/>
    <col min="12292" max="12292" width="12.5546875" style="610" customWidth="1"/>
    <col min="12293" max="12293" width="10.88671875" style="610" customWidth="1"/>
    <col min="12294" max="12294" width="16.109375" style="610" customWidth="1"/>
    <col min="12295" max="12295" width="0" style="610" hidden="1" customWidth="1"/>
    <col min="12296" max="12296" width="15.44140625" style="610" customWidth="1"/>
    <col min="12297" max="12297" width="12.88671875" style="610" bestFit="1" customWidth="1"/>
    <col min="12298" max="12298" width="8.88671875" style="610"/>
    <col min="12299" max="12299" width="12.88671875" style="610" bestFit="1" customWidth="1"/>
    <col min="12300" max="12543" width="8.88671875" style="610"/>
    <col min="12544" max="12544" width="3.6640625" style="610" bestFit="1" customWidth="1"/>
    <col min="12545" max="12545" width="8.33203125" style="610" customWidth="1"/>
    <col min="12546" max="12546" width="46.109375" style="610" customWidth="1"/>
    <col min="12547" max="12547" width="11" style="610" customWidth="1"/>
    <col min="12548" max="12548" width="12.5546875" style="610" customWidth="1"/>
    <col min="12549" max="12549" width="10.88671875" style="610" customWidth="1"/>
    <col min="12550" max="12550" width="16.109375" style="610" customWidth="1"/>
    <col min="12551" max="12551" width="0" style="610" hidden="1" customWidth="1"/>
    <col min="12552" max="12552" width="15.44140625" style="610" customWidth="1"/>
    <col min="12553" max="12553" width="12.88671875" style="610" bestFit="1" customWidth="1"/>
    <col min="12554" max="12554" width="8.88671875" style="610"/>
    <col min="12555" max="12555" width="12.88671875" style="610" bestFit="1" customWidth="1"/>
    <col min="12556" max="12799" width="8.88671875" style="610"/>
    <col min="12800" max="12800" width="3.6640625" style="610" bestFit="1" customWidth="1"/>
    <col min="12801" max="12801" width="8.33203125" style="610" customWidth="1"/>
    <col min="12802" max="12802" width="46.109375" style="610" customWidth="1"/>
    <col min="12803" max="12803" width="11" style="610" customWidth="1"/>
    <col min="12804" max="12804" width="12.5546875" style="610" customWidth="1"/>
    <col min="12805" max="12805" width="10.88671875" style="610" customWidth="1"/>
    <col min="12806" max="12806" width="16.109375" style="610" customWidth="1"/>
    <col min="12807" max="12807" width="0" style="610" hidden="1" customWidth="1"/>
    <col min="12808" max="12808" width="15.44140625" style="610" customWidth="1"/>
    <col min="12809" max="12809" width="12.88671875" style="610" bestFit="1" customWidth="1"/>
    <col min="12810" max="12810" width="8.88671875" style="610"/>
    <col min="12811" max="12811" width="12.88671875" style="610" bestFit="1" customWidth="1"/>
    <col min="12812" max="13055" width="8.88671875" style="610"/>
    <col min="13056" max="13056" width="3.6640625" style="610" bestFit="1" customWidth="1"/>
    <col min="13057" max="13057" width="8.33203125" style="610" customWidth="1"/>
    <col min="13058" max="13058" width="46.109375" style="610" customWidth="1"/>
    <col min="13059" max="13059" width="11" style="610" customWidth="1"/>
    <col min="13060" max="13060" width="12.5546875" style="610" customWidth="1"/>
    <col min="13061" max="13061" width="10.88671875" style="610" customWidth="1"/>
    <col min="13062" max="13062" width="16.109375" style="610" customWidth="1"/>
    <col min="13063" max="13063" width="0" style="610" hidden="1" customWidth="1"/>
    <col min="13064" max="13064" width="15.44140625" style="610" customWidth="1"/>
    <col min="13065" max="13065" width="12.88671875" style="610" bestFit="1" customWidth="1"/>
    <col min="13066" max="13066" width="8.88671875" style="610"/>
    <col min="13067" max="13067" width="12.88671875" style="610" bestFit="1" customWidth="1"/>
    <col min="13068" max="13311" width="8.88671875" style="610"/>
    <col min="13312" max="13312" width="3.6640625" style="610" bestFit="1" customWidth="1"/>
    <col min="13313" max="13313" width="8.33203125" style="610" customWidth="1"/>
    <col min="13314" max="13314" width="46.109375" style="610" customWidth="1"/>
    <col min="13315" max="13315" width="11" style="610" customWidth="1"/>
    <col min="13316" max="13316" width="12.5546875" style="610" customWidth="1"/>
    <col min="13317" max="13317" width="10.88671875" style="610" customWidth="1"/>
    <col min="13318" max="13318" width="16.109375" style="610" customWidth="1"/>
    <col min="13319" max="13319" width="0" style="610" hidden="1" customWidth="1"/>
    <col min="13320" max="13320" width="15.44140625" style="610" customWidth="1"/>
    <col min="13321" max="13321" width="12.88671875" style="610" bestFit="1" customWidth="1"/>
    <col min="13322" max="13322" width="8.88671875" style="610"/>
    <col min="13323" max="13323" width="12.88671875" style="610" bestFit="1" customWidth="1"/>
    <col min="13324" max="13567" width="8.88671875" style="610"/>
    <col min="13568" max="13568" width="3.6640625" style="610" bestFit="1" customWidth="1"/>
    <col min="13569" max="13569" width="8.33203125" style="610" customWidth="1"/>
    <col min="13570" max="13570" width="46.109375" style="610" customWidth="1"/>
    <col min="13571" max="13571" width="11" style="610" customWidth="1"/>
    <col min="13572" max="13572" width="12.5546875" style="610" customWidth="1"/>
    <col min="13573" max="13573" width="10.88671875" style="610" customWidth="1"/>
    <col min="13574" max="13574" width="16.109375" style="610" customWidth="1"/>
    <col min="13575" max="13575" width="0" style="610" hidden="1" customWidth="1"/>
    <col min="13576" max="13576" width="15.44140625" style="610" customWidth="1"/>
    <col min="13577" max="13577" width="12.88671875" style="610" bestFit="1" customWidth="1"/>
    <col min="13578" max="13578" width="8.88671875" style="610"/>
    <col min="13579" max="13579" width="12.88671875" style="610" bestFit="1" customWidth="1"/>
    <col min="13580" max="13823" width="8.88671875" style="610"/>
    <col min="13824" max="13824" width="3.6640625" style="610" bestFit="1" customWidth="1"/>
    <col min="13825" max="13825" width="8.33203125" style="610" customWidth="1"/>
    <col min="13826" max="13826" width="46.109375" style="610" customWidth="1"/>
    <col min="13827" max="13827" width="11" style="610" customWidth="1"/>
    <col min="13828" max="13828" width="12.5546875" style="610" customWidth="1"/>
    <col min="13829" max="13829" width="10.88671875" style="610" customWidth="1"/>
    <col min="13830" max="13830" width="16.109375" style="610" customWidth="1"/>
    <col min="13831" max="13831" width="0" style="610" hidden="1" customWidth="1"/>
    <col min="13832" max="13832" width="15.44140625" style="610" customWidth="1"/>
    <col min="13833" max="13833" width="12.88671875" style="610" bestFit="1" customWidth="1"/>
    <col min="13834" max="13834" width="8.88671875" style="610"/>
    <col min="13835" max="13835" width="12.88671875" style="610" bestFit="1" customWidth="1"/>
    <col min="13836" max="14079" width="8.88671875" style="610"/>
    <col min="14080" max="14080" width="3.6640625" style="610" bestFit="1" customWidth="1"/>
    <col min="14081" max="14081" width="8.33203125" style="610" customWidth="1"/>
    <col min="14082" max="14082" width="46.109375" style="610" customWidth="1"/>
    <col min="14083" max="14083" width="11" style="610" customWidth="1"/>
    <col min="14084" max="14084" width="12.5546875" style="610" customWidth="1"/>
    <col min="14085" max="14085" width="10.88671875" style="610" customWidth="1"/>
    <col min="14086" max="14086" width="16.109375" style="610" customWidth="1"/>
    <col min="14087" max="14087" width="0" style="610" hidden="1" customWidth="1"/>
    <col min="14088" max="14088" width="15.44140625" style="610" customWidth="1"/>
    <col min="14089" max="14089" width="12.88671875" style="610" bestFit="1" customWidth="1"/>
    <col min="14090" max="14090" width="8.88671875" style="610"/>
    <col min="14091" max="14091" width="12.88671875" style="610" bestFit="1" customWidth="1"/>
    <col min="14092" max="14335" width="8.88671875" style="610"/>
    <col min="14336" max="14336" width="3.6640625" style="610" bestFit="1" customWidth="1"/>
    <col min="14337" max="14337" width="8.33203125" style="610" customWidth="1"/>
    <col min="14338" max="14338" width="46.109375" style="610" customWidth="1"/>
    <col min="14339" max="14339" width="11" style="610" customWidth="1"/>
    <col min="14340" max="14340" width="12.5546875" style="610" customWidth="1"/>
    <col min="14341" max="14341" width="10.88671875" style="610" customWidth="1"/>
    <col min="14342" max="14342" width="16.109375" style="610" customWidth="1"/>
    <col min="14343" max="14343" width="0" style="610" hidden="1" customWidth="1"/>
    <col min="14344" max="14344" width="15.44140625" style="610" customWidth="1"/>
    <col min="14345" max="14345" width="12.88671875" style="610" bestFit="1" customWidth="1"/>
    <col min="14346" max="14346" width="8.88671875" style="610"/>
    <col min="14347" max="14347" width="12.88671875" style="610" bestFit="1" customWidth="1"/>
    <col min="14348" max="14591" width="8.88671875" style="610"/>
    <col min="14592" max="14592" width="3.6640625" style="610" bestFit="1" customWidth="1"/>
    <col min="14593" max="14593" width="8.33203125" style="610" customWidth="1"/>
    <col min="14594" max="14594" width="46.109375" style="610" customWidth="1"/>
    <col min="14595" max="14595" width="11" style="610" customWidth="1"/>
    <col min="14596" max="14596" width="12.5546875" style="610" customWidth="1"/>
    <col min="14597" max="14597" width="10.88671875" style="610" customWidth="1"/>
    <col min="14598" max="14598" width="16.109375" style="610" customWidth="1"/>
    <col min="14599" max="14599" width="0" style="610" hidden="1" customWidth="1"/>
    <col min="14600" max="14600" width="15.44140625" style="610" customWidth="1"/>
    <col min="14601" max="14601" width="12.88671875" style="610" bestFit="1" customWidth="1"/>
    <col min="14602" max="14602" width="8.88671875" style="610"/>
    <col min="14603" max="14603" width="12.88671875" style="610" bestFit="1" customWidth="1"/>
    <col min="14604" max="14847" width="8.88671875" style="610"/>
    <col min="14848" max="14848" width="3.6640625" style="610" bestFit="1" customWidth="1"/>
    <col min="14849" max="14849" width="8.33203125" style="610" customWidth="1"/>
    <col min="14850" max="14850" width="46.109375" style="610" customWidth="1"/>
    <col min="14851" max="14851" width="11" style="610" customWidth="1"/>
    <col min="14852" max="14852" width="12.5546875" style="610" customWidth="1"/>
    <col min="14853" max="14853" width="10.88671875" style="610" customWidth="1"/>
    <col min="14854" max="14854" width="16.109375" style="610" customWidth="1"/>
    <col min="14855" max="14855" width="0" style="610" hidden="1" customWidth="1"/>
    <col min="14856" max="14856" width="15.44140625" style="610" customWidth="1"/>
    <col min="14857" max="14857" width="12.88671875" style="610" bestFit="1" customWidth="1"/>
    <col min="14858" max="14858" width="8.88671875" style="610"/>
    <col min="14859" max="14859" width="12.88671875" style="610" bestFit="1" customWidth="1"/>
    <col min="14860" max="15103" width="8.88671875" style="610"/>
    <col min="15104" max="15104" width="3.6640625" style="610" bestFit="1" customWidth="1"/>
    <col min="15105" max="15105" width="8.33203125" style="610" customWidth="1"/>
    <col min="15106" max="15106" width="46.109375" style="610" customWidth="1"/>
    <col min="15107" max="15107" width="11" style="610" customWidth="1"/>
    <col min="15108" max="15108" width="12.5546875" style="610" customWidth="1"/>
    <col min="15109" max="15109" width="10.88671875" style="610" customWidth="1"/>
    <col min="15110" max="15110" width="16.109375" style="610" customWidth="1"/>
    <col min="15111" max="15111" width="0" style="610" hidden="1" customWidth="1"/>
    <col min="15112" max="15112" width="15.44140625" style="610" customWidth="1"/>
    <col min="15113" max="15113" width="12.88671875" style="610" bestFit="1" customWidth="1"/>
    <col min="15114" max="15114" width="8.88671875" style="610"/>
    <col min="15115" max="15115" width="12.88671875" style="610" bestFit="1" customWidth="1"/>
    <col min="15116" max="15359" width="8.88671875" style="610"/>
    <col min="15360" max="15360" width="3.6640625" style="610" bestFit="1" customWidth="1"/>
    <col min="15361" max="15361" width="8.33203125" style="610" customWidth="1"/>
    <col min="15362" max="15362" width="46.109375" style="610" customWidth="1"/>
    <col min="15363" max="15363" width="11" style="610" customWidth="1"/>
    <col min="15364" max="15364" width="12.5546875" style="610" customWidth="1"/>
    <col min="15365" max="15365" width="10.88671875" style="610" customWidth="1"/>
    <col min="15366" max="15366" width="16.109375" style="610" customWidth="1"/>
    <col min="15367" max="15367" width="0" style="610" hidden="1" customWidth="1"/>
    <col min="15368" max="15368" width="15.44140625" style="610" customWidth="1"/>
    <col min="15369" max="15369" width="12.88671875" style="610" bestFit="1" customWidth="1"/>
    <col min="15370" max="15370" width="8.88671875" style="610"/>
    <col min="15371" max="15371" width="12.88671875" style="610" bestFit="1" customWidth="1"/>
    <col min="15372" max="15615" width="8.88671875" style="610"/>
    <col min="15616" max="15616" width="3.6640625" style="610" bestFit="1" customWidth="1"/>
    <col min="15617" max="15617" width="8.33203125" style="610" customWidth="1"/>
    <col min="15618" max="15618" width="46.109375" style="610" customWidth="1"/>
    <col min="15619" max="15619" width="11" style="610" customWidth="1"/>
    <col min="15620" max="15620" width="12.5546875" style="610" customWidth="1"/>
    <col min="15621" max="15621" width="10.88671875" style="610" customWidth="1"/>
    <col min="15622" max="15622" width="16.109375" style="610" customWidth="1"/>
    <col min="15623" max="15623" width="0" style="610" hidden="1" customWidth="1"/>
    <col min="15624" max="15624" width="15.44140625" style="610" customWidth="1"/>
    <col min="15625" max="15625" width="12.88671875" style="610" bestFit="1" customWidth="1"/>
    <col min="15626" max="15626" width="8.88671875" style="610"/>
    <col min="15627" max="15627" width="12.88671875" style="610" bestFit="1" customWidth="1"/>
    <col min="15628" max="15871" width="8.88671875" style="610"/>
    <col min="15872" max="15872" width="3.6640625" style="610" bestFit="1" customWidth="1"/>
    <col min="15873" max="15873" width="8.33203125" style="610" customWidth="1"/>
    <col min="15874" max="15874" width="46.109375" style="610" customWidth="1"/>
    <col min="15875" max="15875" width="11" style="610" customWidth="1"/>
    <col min="15876" max="15876" width="12.5546875" style="610" customWidth="1"/>
    <col min="15877" max="15877" width="10.88671875" style="610" customWidth="1"/>
    <col min="15878" max="15878" width="16.109375" style="610" customWidth="1"/>
    <col min="15879" max="15879" width="0" style="610" hidden="1" customWidth="1"/>
    <col min="15880" max="15880" width="15.44140625" style="610" customWidth="1"/>
    <col min="15881" max="15881" width="12.88671875" style="610" bestFit="1" customWidth="1"/>
    <col min="15882" max="15882" width="8.88671875" style="610"/>
    <col min="15883" max="15883" width="12.88671875" style="610" bestFit="1" customWidth="1"/>
    <col min="15884" max="16127" width="8.88671875" style="610"/>
    <col min="16128" max="16128" width="3.6640625" style="610" bestFit="1" customWidth="1"/>
    <col min="16129" max="16129" width="8.33203125" style="610" customWidth="1"/>
    <col min="16130" max="16130" width="46.109375" style="610" customWidth="1"/>
    <col min="16131" max="16131" width="11" style="610" customWidth="1"/>
    <col min="16132" max="16132" width="12.5546875" style="610" customWidth="1"/>
    <col min="16133" max="16133" width="10.88671875" style="610" customWidth="1"/>
    <col min="16134" max="16134" width="16.109375" style="610" customWidth="1"/>
    <col min="16135" max="16135" width="0" style="610" hidden="1" customWidth="1"/>
    <col min="16136" max="16136" width="15.44140625" style="610" customWidth="1"/>
    <col min="16137" max="16137" width="12.88671875" style="610" bestFit="1" customWidth="1"/>
    <col min="16138" max="16138" width="8.88671875" style="610"/>
    <col min="16139" max="16139" width="12.88671875" style="610" bestFit="1" customWidth="1"/>
    <col min="16140" max="16384" width="8.88671875" style="610"/>
  </cols>
  <sheetData>
    <row r="1" spans="1:15" s="108" customFormat="1" ht="63" customHeight="1" thickBot="1" x14ac:dyDescent="0.3">
      <c r="A1" s="581" t="s">
        <v>645</v>
      </c>
      <c r="B1" s="581"/>
      <c r="C1" s="582"/>
      <c r="D1" s="583" t="str">
        <f>'Bill No 4.3.2'!D1:G1</f>
        <v>BILL 4.3  - KEGALLE DISTRICT - LHS ARANAYAKA - HULANKAPOLLA ROAD - LOCATION 03</v>
      </c>
      <c r="E1" s="583"/>
      <c r="F1" s="583"/>
      <c r="G1" s="584"/>
      <c r="I1" s="112"/>
      <c r="J1" s="639"/>
    </row>
    <row r="2" spans="1:15" s="617" customFormat="1" ht="18" customHeight="1" x14ac:dyDescent="0.25">
      <c r="A2" s="640" t="s">
        <v>17</v>
      </c>
      <c r="B2" s="109" t="s">
        <v>18</v>
      </c>
      <c r="C2" s="110" t="s">
        <v>4</v>
      </c>
      <c r="D2" s="110" t="s">
        <v>19</v>
      </c>
      <c r="E2" s="641" t="s">
        <v>20</v>
      </c>
      <c r="F2" s="111" t="s">
        <v>21</v>
      </c>
      <c r="G2" s="616" t="s">
        <v>22</v>
      </c>
      <c r="I2" s="642"/>
      <c r="J2" s="643"/>
    </row>
    <row r="3" spans="1:15" s="617" customFormat="1" ht="18" customHeight="1" x14ac:dyDescent="0.25">
      <c r="A3" s="589"/>
      <c r="B3" s="113"/>
      <c r="C3" s="110"/>
      <c r="D3" s="110"/>
      <c r="E3" s="641"/>
      <c r="F3" s="111"/>
      <c r="G3" s="590"/>
      <c r="I3" s="642"/>
      <c r="J3" s="643"/>
    </row>
    <row r="4" spans="1:15" s="108" customFormat="1" ht="27.6" customHeight="1" x14ac:dyDescent="0.25">
      <c r="A4" s="644" t="s">
        <v>646</v>
      </c>
      <c r="B4" s="116"/>
      <c r="C4" s="451" t="s">
        <v>647</v>
      </c>
      <c r="D4" s="116"/>
      <c r="E4" s="168"/>
      <c r="F4" s="118"/>
      <c r="G4" s="645"/>
      <c r="I4" s="112"/>
      <c r="J4" s="639"/>
    </row>
    <row r="5" spans="1:15" s="108" customFormat="1" ht="37.5" customHeight="1" x14ac:dyDescent="0.25">
      <c r="A5" s="646" t="s">
        <v>648</v>
      </c>
      <c r="B5" s="116" t="s">
        <v>212</v>
      </c>
      <c r="C5" s="176" t="s">
        <v>213</v>
      </c>
      <c r="D5" s="116" t="s">
        <v>129</v>
      </c>
      <c r="E5" s="168">
        <v>3</v>
      </c>
      <c r="F5" s="118">
        <f>'Bill No 4.2.3'!F20</f>
        <v>0</v>
      </c>
      <c r="G5" s="628">
        <f>F5*E5</f>
        <v>0</v>
      </c>
      <c r="I5" s="112">
        <f>[5]Ath!L115</f>
        <v>2.5616250000000003</v>
      </c>
      <c r="J5" s="639">
        <f>34*0.05*1.1*1.1</f>
        <v>2.0570000000000004</v>
      </c>
    </row>
    <row r="6" spans="1:15" s="108" customFormat="1" ht="30" customHeight="1" x14ac:dyDescent="0.25">
      <c r="A6" s="646" t="s">
        <v>649</v>
      </c>
      <c r="B6" s="116" t="s">
        <v>200</v>
      </c>
      <c r="C6" s="176" t="s">
        <v>367</v>
      </c>
      <c r="D6" s="116" t="s">
        <v>150</v>
      </c>
      <c r="E6" s="168">
        <v>5</v>
      </c>
      <c r="F6" s="118">
        <f>'Bill No 4.2.3'!F21</f>
        <v>0</v>
      </c>
      <c r="G6" s="628">
        <f t="shared" ref="G6:G8" si="0">F6*E6</f>
        <v>0</v>
      </c>
      <c r="I6" s="112">
        <f>[5]Ath!K115</f>
        <v>8.8233750000000004</v>
      </c>
      <c r="J6" s="639">
        <f>((1+0.3)*0.1*1.1)*34</f>
        <v>4.8620000000000001</v>
      </c>
    </row>
    <row r="7" spans="1:15" s="108" customFormat="1" ht="30" customHeight="1" x14ac:dyDescent="0.25">
      <c r="A7" s="646" t="s">
        <v>650</v>
      </c>
      <c r="B7" s="116" t="s">
        <v>203</v>
      </c>
      <c r="C7" s="176" t="s">
        <v>204</v>
      </c>
      <c r="D7" s="116" t="s">
        <v>205</v>
      </c>
      <c r="E7" s="168">
        <v>310</v>
      </c>
      <c r="F7" s="118">
        <f>'Bill No 4.2.3'!F22</f>
        <v>0</v>
      </c>
      <c r="G7" s="628">
        <f t="shared" si="0"/>
        <v>0</v>
      </c>
      <c r="I7" s="112">
        <f>[5]Ath!U115</f>
        <v>413.46913580246905</v>
      </c>
      <c r="J7" s="639">
        <f>0.62*(1.3*(34/0.2)+1)*2*1.1</f>
        <v>302.80799999999999</v>
      </c>
    </row>
    <row r="8" spans="1:15" s="108" customFormat="1" ht="30" customHeight="1" x14ac:dyDescent="0.25">
      <c r="A8" s="646" t="s">
        <v>651</v>
      </c>
      <c r="B8" s="116" t="s">
        <v>207</v>
      </c>
      <c r="C8" s="176" t="s">
        <v>208</v>
      </c>
      <c r="D8" s="116" t="s">
        <v>129</v>
      </c>
      <c r="E8" s="168">
        <v>15</v>
      </c>
      <c r="F8" s="118">
        <f>'Bill No 4.2.3'!F23</f>
        <v>0</v>
      </c>
      <c r="G8" s="628">
        <f t="shared" si="0"/>
        <v>0</v>
      </c>
      <c r="I8" s="112">
        <f>[5]Ath!M115</f>
        <v>26.565000000000001</v>
      </c>
      <c r="J8" s="639">
        <f>1.1*(34*0.1+0.3*34)</f>
        <v>14.96</v>
      </c>
    </row>
    <row r="9" spans="1:15" s="693" customFormat="1" ht="24.9" customHeight="1" x14ac:dyDescent="0.25">
      <c r="A9" s="691" t="s">
        <v>652</v>
      </c>
      <c r="B9" s="151"/>
      <c r="C9" s="499" t="s">
        <v>653</v>
      </c>
      <c r="D9" s="151"/>
      <c r="E9" s="463"/>
      <c r="F9" s="263"/>
      <c r="G9" s="692"/>
      <c r="I9" s="694"/>
    </row>
    <row r="10" spans="1:15" s="501" customFormat="1" ht="33" customHeight="1" x14ac:dyDescent="0.25">
      <c r="A10" s="695" t="s">
        <v>654</v>
      </c>
      <c r="B10" s="151" t="s">
        <v>212</v>
      </c>
      <c r="C10" s="344" t="s">
        <v>213</v>
      </c>
      <c r="D10" s="151" t="s">
        <v>150</v>
      </c>
      <c r="E10" s="463">
        <v>4</v>
      </c>
      <c r="F10" s="263">
        <f>F5</f>
        <v>0</v>
      </c>
      <c r="G10" s="696">
        <f t="shared" ref="G10:G16" si="1">F10*E10</f>
        <v>0</v>
      </c>
      <c r="I10" s="669">
        <f>+[5]Ath!J40</f>
        <v>3.5409000000000006</v>
      </c>
      <c r="J10" s="697">
        <f>2.5*0.05*30*1.1</f>
        <v>4.125</v>
      </c>
      <c r="O10" s="698">
        <f>144/162</f>
        <v>0.88888888888888884</v>
      </c>
    </row>
    <row r="11" spans="1:15" s="501" customFormat="1" ht="33" customHeight="1" x14ac:dyDescent="0.25">
      <c r="A11" s="695" t="s">
        <v>655</v>
      </c>
      <c r="B11" s="151" t="s">
        <v>200</v>
      </c>
      <c r="C11" s="344" t="s">
        <v>656</v>
      </c>
      <c r="D11" s="151" t="s">
        <v>150</v>
      </c>
      <c r="E11" s="463">
        <v>50</v>
      </c>
      <c r="F11" s="263">
        <f t="shared" ref="F11:F13" si="2">F6</f>
        <v>0</v>
      </c>
      <c r="G11" s="696">
        <f t="shared" si="1"/>
        <v>0</v>
      </c>
      <c r="I11" s="669">
        <f>+[5]Ath!J41</f>
        <v>42.427</v>
      </c>
      <c r="J11" s="501">
        <f>1.48*30*1.1</f>
        <v>48.84</v>
      </c>
    </row>
    <row r="12" spans="1:15" s="501" customFormat="1" ht="24.9" customHeight="1" x14ac:dyDescent="0.25">
      <c r="A12" s="695" t="s">
        <v>657</v>
      </c>
      <c r="B12" s="151" t="s">
        <v>203</v>
      </c>
      <c r="C12" s="344" t="s">
        <v>204</v>
      </c>
      <c r="D12" s="151" t="s">
        <v>205</v>
      </c>
      <c r="E12" s="463">
        <v>5590</v>
      </c>
      <c r="F12" s="263">
        <f t="shared" si="2"/>
        <v>0</v>
      </c>
      <c r="G12" s="696">
        <f t="shared" si="1"/>
        <v>0</v>
      </c>
      <c r="I12" s="669">
        <f>[5]Ath!M55</f>
        <v>3591.5090120481937</v>
      </c>
      <c r="J12" s="501">
        <f>2.2+3+5.3+2.7+1.5</f>
        <v>14.7</v>
      </c>
      <c r="K12" s="501">
        <f>(30/0.15)+1</f>
        <v>201</v>
      </c>
      <c r="L12" s="501">
        <f>J12*K12*1.1*0.89</f>
        <v>2892.6513</v>
      </c>
      <c r="N12" s="501">
        <f>((15/0.15)+1)</f>
        <v>101</v>
      </c>
      <c r="O12" s="501">
        <f>N12*30*0.89</f>
        <v>2696.7</v>
      </c>
    </row>
    <row r="13" spans="1:15" s="509" customFormat="1" ht="24.9" customHeight="1" x14ac:dyDescent="0.25">
      <c r="A13" s="695" t="s">
        <v>658</v>
      </c>
      <c r="B13" s="151" t="s">
        <v>207</v>
      </c>
      <c r="C13" s="344" t="s">
        <v>659</v>
      </c>
      <c r="D13" s="151" t="s">
        <v>129</v>
      </c>
      <c r="E13" s="463">
        <v>220</v>
      </c>
      <c r="F13" s="263">
        <f t="shared" si="2"/>
        <v>0</v>
      </c>
      <c r="G13" s="696">
        <f t="shared" si="1"/>
        <v>0</v>
      </c>
      <c r="I13" s="631">
        <f>[5]Ath!J58+[5]Ath!J59</f>
        <v>179.01399999999998</v>
      </c>
      <c r="J13" s="510">
        <f>6.6*30*1.1</f>
        <v>217.8</v>
      </c>
      <c r="L13" s="699">
        <f>L12+O12</f>
        <v>5589.3513000000003</v>
      </c>
    </row>
    <row r="14" spans="1:15" s="509" customFormat="1" ht="24.9" customHeight="1" x14ac:dyDescent="0.25">
      <c r="A14" s="695" t="s">
        <v>660</v>
      </c>
      <c r="B14" s="151" t="s">
        <v>661</v>
      </c>
      <c r="C14" s="635" t="s">
        <v>662</v>
      </c>
      <c r="D14" s="151" t="s">
        <v>234</v>
      </c>
      <c r="E14" s="463">
        <v>18</v>
      </c>
      <c r="F14" s="263">
        <f>'Bill No 3.3'!F47</f>
        <v>0</v>
      </c>
      <c r="G14" s="696">
        <f t="shared" si="1"/>
        <v>0</v>
      </c>
      <c r="I14" s="631">
        <f>+[5]Ath!J67</f>
        <v>389.18</v>
      </c>
      <c r="J14" s="510">
        <f>(30/1.5)+1</f>
        <v>21</v>
      </c>
      <c r="K14" s="509">
        <f>J14*2*0.4*1.1</f>
        <v>18.480000000000004</v>
      </c>
    </row>
    <row r="15" spans="1:15" s="509" customFormat="1" ht="24.9" customHeight="1" x14ac:dyDescent="0.25">
      <c r="A15" s="695" t="s">
        <v>663</v>
      </c>
      <c r="B15" s="151" t="s">
        <v>413</v>
      </c>
      <c r="C15" s="635" t="s">
        <v>414</v>
      </c>
      <c r="D15" s="151" t="s">
        <v>150</v>
      </c>
      <c r="E15" s="463">
        <v>17</v>
      </c>
      <c r="F15" s="263">
        <f>'Bill No 3.3'!F45</f>
        <v>0</v>
      </c>
      <c r="G15" s="696">
        <f t="shared" si="1"/>
        <v>0</v>
      </c>
      <c r="I15" s="631">
        <f>+[5]Ath!J62</f>
        <v>13.717000000000001</v>
      </c>
      <c r="J15" s="510">
        <f>0.35*1.5*30*1.1</f>
        <v>17.324999999999996</v>
      </c>
    </row>
    <row r="16" spans="1:15" s="509" customFormat="1" ht="24.9" customHeight="1" x14ac:dyDescent="0.25">
      <c r="A16" s="695" t="s">
        <v>664</v>
      </c>
      <c r="B16" s="151" t="s">
        <v>417</v>
      </c>
      <c r="C16" s="344" t="s">
        <v>665</v>
      </c>
      <c r="D16" s="151" t="s">
        <v>129</v>
      </c>
      <c r="E16" s="463">
        <v>60</v>
      </c>
      <c r="F16" s="263">
        <f>'Bill No 4.2.3'!F36</f>
        <v>0</v>
      </c>
      <c r="G16" s="696">
        <f t="shared" si="1"/>
        <v>0</v>
      </c>
      <c r="I16" s="631">
        <f>+[5]Ath!J65</f>
        <v>54.548999999999992</v>
      </c>
      <c r="J16" s="510">
        <f>1.9*30</f>
        <v>57</v>
      </c>
    </row>
    <row r="17" spans="1:21" s="509" customFormat="1" ht="24.9" customHeight="1" x14ac:dyDescent="0.25">
      <c r="A17" s="691" t="s">
        <v>666</v>
      </c>
      <c r="B17" s="116"/>
      <c r="C17" s="154" t="s">
        <v>402</v>
      </c>
      <c r="D17" s="116"/>
      <c r="E17" s="168"/>
      <c r="F17" s="118"/>
      <c r="G17" s="628"/>
      <c r="I17" s="631"/>
      <c r="J17" s="510"/>
    </row>
    <row r="18" spans="1:21" s="509" customFormat="1" ht="30.6" customHeight="1" x14ac:dyDescent="0.25">
      <c r="A18" s="695" t="s">
        <v>667</v>
      </c>
      <c r="B18" s="116" t="s">
        <v>269</v>
      </c>
      <c r="C18" s="176" t="s">
        <v>292</v>
      </c>
      <c r="D18" s="116" t="s">
        <v>234</v>
      </c>
      <c r="E18" s="168">
        <v>155</v>
      </c>
      <c r="F18" s="118">
        <f>'Bill No 4.2.3'!F40</f>
        <v>0</v>
      </c>
      <c r="G18" s="628">
        <f>F18*E18</f>
        <v>0</v>
      </c>
      <c r="I18" s="631">
        <f>1.5*3*1.1*31</f>
        <v>153.45000000000002</v>
      </c>
      <c r="J18" s="510"/>
    </row>
    <row r="19" spans="1:21" s="182" customFormat="1" ht="33.75" customHeight="1" thickBot="1" x14ac:dyDescent="0.3">
      <c r="A19" s="650"/>
      <c r="B19" s="603" t="s">
        <v>668</v>
      </c>
      <c r="C19" s="604"/>
      <c r="D19" s="604"/>
      <c r="E19" s="604"/>
      <c r="F19" s="605"/>
      <c r="G19" s="606">
        <f>SUM(G4:G18)</f>
        <v>0</v>
      </c>
      <c r="H19" s="607"/>
      <c r="I19" s="651"/>
      <c r="J19" s="652"/>
      <c r="K19" s="653"/>
      <c r="L19" s="653"/>
      <c r="M19" s="653"/>
      <c r="N19" s="653"/>
      <c r="O19" s="653"/>
      <c r="P19" s="653"/>
      <c r="Q19" s="653"/>
      <c r="R19" s="653"/>
      <c r="S19" s="653"/>
      <c r="T19" s="653"/>
      <c r="U19" s="653"/>
    </row>
  </sheetData>
  <mergeCells count="9">
    <mergeCell ref="B19:F19"/>
    <mergeCell ref="D1:G1"/>
    <mergeCell ref="A2:A3"/>
    <mergeCell ref="B2:B3"/>
    <mergeCell ref="C2:C3"/>
    <mergeCell ref="D2:D3"/>
    <mergeCell ref="E2:E3"/>
    <mergeCell ref="F2:F3"/>
    <mergeCell ref="G2:G3"/>
  </mergeCells>
  <printOptions horizontalCentered="1"/>
  <pageMargins left="0.75" right="0.5" top="0.57999999999999996" bottom="0.4" header="0.25" footer="0.25"/>
  <pageSetup paperSize="9" scale="79" fitToHeight="0"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23EB9-8A8E-4F09-BE0F-979F14BD7762}">
  <sheetPr>
    <tabColor rgb="FF00B050"/>
    <pageSetUpPr fitToPage="1"/>
  </sheetPr>
  <dimension ref="B1:K94"/>
  <sheetViews>
    <sheetView showGridLines="0" view="pageBreakPreview" zoomScale="80" zoomScaleSheetLayoutView="80" workbookViewId="0">
      <selection activeCell="G37" sqref="G37"/>
    </sheetView>
  </sheetViews>
  <sheetFormatPr defaultRowHeight="13.2" x14ac:dyDescent="0.25"/>
  <cols>
    <col min="1" max="1" width="2.6640625" style="1" customWidth="1"/>
    <col min="2" max="2" width="6.6640625" style="98" customWidth="1"/>
    <col min="3" max="3" width="40.6640625" style="1" customWidth="1"/>
    <col min="4" max="4" width="6.6640625" style="98" customWidth="1"/>
    <col min="5" max="5" width="8.6640625" style="99" customWidth="1"/>
    <col min="6" max="6" width="40.33203125" style="100" customWidth="1"/>
    <col min="7" max="7" width="26.5546875" style="100" customWidth="1"/>
    <col min="8" max="254" width="8.88671875" style="1"/>
    <col min="255" max="255" width="2.6640625" style="1" customWidth="1"/>
    <col min="256" max="256" width="1.6640625" style="1" customWidth="1"/>
    <col min="257" max="257" width="6.6640625" style="1" customWidth="1"/>
    <col min="258" max="258" width="40.6640625" style="1" customWidth="1"/>
    <col min="259" max="259" width="6.6640625" style="1" customWidth="1"/>
    <col min="260" max="260" width="8.6640625" style="1" customWidth="1"/>
    <col min="261" max="261" width="9" style="1" customWidth="1"/>
    <col min="262" max="262" width="0" style="1" hidden="1" customWidth="1"/>
    <col min="263" max="263" width="20.6640625" style="1" customWidth="1"/>
    <col min="264" max="510" width="8.88671875" style="1"/>
    <col min="511" max="511" width="2.6640625" style="1" customWidth="1"/>
    <col min="512" max="512" width="1.6640625" style="1" customWidth="1"/>
    <col min="513" max="513" width="6.6640625" style="1" customWidth="1"/>
    <col min="514" max="514" width="40.6640625" style="1" customWidth="1"/>
    <col min="515" max="515" width="6.6640625" style="1" customWidth="1"/>
    <col min="516" max="516" width="8.6640625" style="1" customWidth="1"/>
    <col min="517" max="517" width="9" style="1" customWidth="1"/>
    <col min="518" max="518" width="0" style="1" hidden="1" customWidth="1"/>
    <col min="519" max="519" width="20.6640625" style="1" customWidth="1"/>
    <col min="520" max="766" width="8.88671875" style="1"/>
    <col min="767" max="767" width="2.6640625" style="1" customWidth="1"/>
    <col min="768" max="768" width="1.6640625" style="1" customWidth="1"/>
    <col min="769" max="769" width="6.6640625" style="1" customWidth="1"/>
    <col min="770" max="770" width="40.6640625" style="1" customWidth="1"/>
    <col min="771" max="771" width="6.6640625" style="1" customWidth="1"/>
    <col min="772" max="772" width="8.6640625" style="1" customWidth="1"/>
    <col min="773" max="773" width="9" style="1" customWidth="1"/>
    <col min="774" max="774" width="0" style="1" hidden="1" customWidth="1"/>
    <col min="775" max="775" width="20.6640625" style="1" customWidth="1"/>
    <col min="776" max="1022" width="8.88671875" style="1"/>
    <col min="1023" max="1023" width="2.6640625" style="1" customWidth="1"/>
    <col min="1024" max="1024" width="1.6640625" style="1" customWidth="1"/>
    <col min="1025" max="1025" width="6.6640625" style="1" customWidth="1"/>
    <col min="1026" max="1026" width="40.6640625" style="1" customWidth="1"/>
    <col min="1027" max="1027" width="6.6640625" style="1" customWidth="1"/>
    <col min="1028" max="1028" width="8.6640625" style="1" customWidth="1"/>
    <col min="1029" max="1029" width="9" style="1" customWidth="1"/>
    <col min="1030" max="1030" width="0" style="1" hidden="1" customWidth="1"/>
    <col min="1031" max="1031" width="20.6640625" style="1" customWidth="1"/>
    <col min="1032" max="1278" width="8.88671875" style="1"/>
    <col min="1279" max="1279" width="2.6640625" style="1" customWidth="1"/>
    <col min="1280" max="1280" width="1.6640625" style="1" customWidth="1"/>
    <col min="1281" max="1281" width="6.6640625" style="1" customWidth="1"/>
    <col min="1282" max="1282" width="40.6640625" style="1" customWidth="1"/>
    <col min="1283" max="1283" width="6.6640625" style="1" customWidth="1"/>
    <col min="1284" max="1284" width="8.6640625" style="1" customWidth="1"/>
    <col min="1285" max="1285" width="9" style="1" customWidth="1"/>
    <col min="1286" max="1286" width="0" style="1" hidden="1" customWidth="1"/>
    <col min="1287" max="1287" width="20.6640625" style="1" customWidth="1"/>
    <col min="1288" max="1534" width="8.88671875" style="1"/>
    <col min="1535" max="1535" width="2.6640625" style="1" customWidth="1"/>
    <col min="1536" max="1536" width="1.6640625" style="1" customWidth="1"/>
    <col min="1537" max="1537" width="6.6640625" style="1" customWidth="1"/>
    <col min="1538" max="1538" width="40.6640625" style="1" customWidth="1"/>
    <col min="1539" max="1539" width="6.6640625" style="1" customWidth="1"/>
    <col min="1540" max="1540" width="8.6640625" style="1" customWidth="1"/>
    <col min="1541" max="1541" width="9" style="1" customWidth="1"/>
    <col min="1542" max="1542" width="0" style="1" hidden="1" customWidth="1"/>
    <col min="1543" max="1543" width="20.6640625" style="1" customWidth="1"/>
    <col min="1544" max="1790" width="8.88671875" style="1"/>
    <col min="1791" max="1791" width="2.6640625" style="1" customWidth="1"/>
    <col min="1792" max="1792" width="1.6640625" style="1" customWidth="1"/>
    <col min="1793" max="1793" width="6.6640625" style="1" customWidth="1"/>
    <col min="1794" max="1794" width="40.6640625" style="1" customWidth="1"/>
    <col min="1795" max="1795" width="6.6640625" style="1" customWidth="1"/>
    <col min="1796" max="1796" width="8.6640625" style="1" customWidth="1"/>
    <col min="1797" max="1797" width="9" style="1" customWidth="1"/>
    <col min="1798" max="1798" width="0" style="1" hidden="1" customWidth="1"/>
    <col min="1799" max="1799" width="20.6640625" style="1" customWidth="1"/>
    <col min="1800" max="2046" width="8.88671875" style="1"/>
    <col min="2047" max="2047" width="2.6640625" style="1" customWidth="1"/>
    <col min="2048" max="2048" width="1.6640625" style="1" customWidth="1"/>
    <col min="2049" max="2049" width="6.6640625" style="1" customWidth="1"/>
    <col min="2050" max="2050" width="40.6640625" style="1" customWidth="1"/>
    <col min="2051" max="2051" width="6.6640625" style="1" customWidth="1"/>
    <col min="2052" max="2052" width="8.6640625" style="1" customWidth="1"/>
    <col min="2053" max="2053" width="9" style="1" customWidth="1"/>
    <col min="2054" max="2054" width="0" style="1" hidden="1" customWidth="1"/>
    <col min="2055" max="2055" width="20.6640625" style="1" customWidth="1"/>
    <col min="2056" max="2302" width="8.88671875" style="1"/>
    <col min="2303" max="2303" width="2.6640625" style="1" customWidth="1"/>
    <col min="2304" max="2304" width="1.6640625" style="1" customWidth="1"/>
    <col min="2305" max="2305" width="6.6640625" style="1" customWidth="1"/>
    <col min="2306" max="2306" width="40.6640625" style="1" customWidth="1"/>
    <col min="2307" max="2307" width="6.6640625" style="1" customWidth="1"/>
    <col min="2308" max="2308" width="8.6640625" style="1" customWidth="1"/>
    <col min="2309" max="2309" width="9" style="1" customWidth="1"/>
    <col min="2310" max="2310" width="0" style="1" hidden="1" customWidth="1"/>
    <col min="2311" max="2311" width="20.6640625" style="1" customWidth="1"/>
    <col min="2312" max="2558" width="8.88671875" style="1"/>
    <col min="2559" max="2559" width="2.6640625" style="1" customWidth="1"/>
    <col min="2560" max="2560" width="1.6640625" style="1" customWidth="1"/>
    <col min="2561" max="2561" width="6.6640625" style="1" customWidth="1"/>
    <col min="2562" max="2562" width="40.6640625" style="1" customWidth="1"/>
    <col min="2563" max="2563" width="6.6640625" style="1" customWidth="1"/>
    <col min="2564" max="2564" width="8.6640625" style="1" customWidth="1"/>
    <col min="2565" max="2565" width="9" style="1" customWidth="1"/>
    <col min="2566" max="2566" width="0" style="1" hidden="1" customWidth="1"/>
    <col min="2567" max="2567" width="20.6640625" style="1" customWidth="1"/>
    <col min="2568" max="2814" width="8.88671875" style="1"/>
    <col min="2815" max="2815" width="2.6640625" style="1" customWidth="1"/>
    <col min="2816" max="2816" width="1.6640625" style="1" customWidth="1"/>
    <col min="2817" max="2817" width="6.6640625" style="1" customWidth="1"/>
    <col min="2818" max="2818" width="40.6640625" style="1" customWidth="1"/>
    <col min="2819" max="2819" width="6.6640625" style="1" customWidth="1"/>
    <col min="2820" max="2820" width="8.6640625" style="1" customWidth="1"/>
    <col min="2821" max="2821" width="9" style="1" customWidth="1"/>
    <col min="2822" max="2822" width="0" style="1" hidden="1" customWidth="1"/>
    <col min="2823" max="2823" width="20.6640625" style="1" customWidth="1"/>
    <col min="2824" max="3070" width="8.88671875" style="1"/>
    <col min="3071" max="3071" width="2.6640625" style="1" customWidth="1"/>
    <col min="3072" max="3072" width="1.6640625" style="1" customWidth="1"/>
    <col min="3073" max="3073" width="6.6640625" style="1" customWidth="1"/>
    <col min="3074" max="3074" width="40.6640625" style="1" customWidth="1"/>
    <col min="3075" max="3075" width="6.6640625" style="1" customWidth="1"/>
    <col min="3076" max="3076" width="8.6640625" style="1" customWidth="1"/>
    <col min="3077" max="3077" width="9" style="1" customWidth="1"/>
    <col min="3078" max="3078" width="0" style="1" hidden="1" customWidth="1"/>
    <col min="3079" max="3079" width="20.6640625" style="1" customWidth="1"/>
    <col min="3080" max="3326" width="8.88671875" style="1"/>
    <col min="3327" max="3327" width="2.6640625" style="1" customWidth="1"/>
    <col min="3328" max="3328" width="1.6640625" style="1" customWidth="1"/>
    <col min="3329" max="3329" width="6.6640625" style="1" customWidth="1"/>
    <col min="3330" max="3330" width="40.6640625" style="1" customWidth="1"/>
    <col min="3331" max="3331" width="6.6640625" style="1" customWidth="1"/>
    <col min="3332" max="3332" width="8.6640625" style="1" customWidth="1"/>
    <col min="3333" max="3333" width="9" style="1" customWidth="1"/>
    <col min="3334" max="3334" width="0" style="1" hidden="1" customWidth="1"/>
    <col min="3335" max="3335" width="20.6640625" style="1" customWidth="1"/>
    <col min="3336" max="3582" width="8.88671875" style="1"/>
    <col min="3583" max="3583" width="2.6640625" style="1" customWidth="1"/>
    <col min="3584" max="3584" width="1.6640625" style="1" customWidth="1"/>
    <col min="3585" max="3585" width="6.6640625" style="1" customWidth="1"/>
    <col min="3586" max="3586" width="40.6640625" style="1" customWidth="1"/>
    <col min="3587" max="3587" width="6.6640625" style="1" customWidth="1"/>
    <col min="3588" max="3588" width="8.6640625" style="1" customWidth="1"/>
    <col min="3589" max="3589" width="9" style="1" customWidth="1"/>
    <col min="3590" max="3590" width="0" style="1" hidden="1" customWidth="1"/>
    <col min="3591" max="3591" width="20.6640625" style="1" customWidth="1"/>
    <col min="3592" max="3838" width="8.88671875" style="1"/>
    <col min="3839" max="3839" width="2.6640625" style="1" customWidth="1"/>
    <col min="3840" max="3840" width="1.6640625" style="1" customWidth="1"/>
    <col min="3841" max="3841" width="6.6640625" style="1" customWidth="1"/>
    <col min="3842" max="3842" width="40.6640625" style="1" customWidth="1"/>
    <col min="3843" max="3843" width="6.6640625" style="1" customWidth="1"/>
    <col min="3844" max="3844" width="8.6640625" style="1" customWidth="1"/>
    <col min="3845" max="3845" width="9" style="1" customWidth="1"/>
    <col min="3846" max="3846" width="0" style="1" hidden="1" customWidth="1"/>
    <col min="3847" max="3847" width="20.6640625" style="1" customWidth="1"/>
    <col min="3848" max="4094" width="8.88671875" style="1"/>
    <col min="4095" max="4095" width="2.6640625" style="1" customWidth="1"/>
    <col min="4096" max="4096" width="1.6640625" style="1" customWidth="1"/>
    <col min="4097" max="4097" width="6.6640625" style="1" customWidth="1"/>
    <col min="4098" max="4098" width="40.6640625" style="1" customWidth="1"/>
    <col min="4099" max="4099" width="6.6640625" style="1" customWidth="1"/>
    <col min="4100" max="4100" width="8.6640625" style="1" customWidth="1"/>
    <col min="4101" max="4101" width="9" style="1" customWidth="1"/>
    <col min="4102" max="4102" width="0" style="1" hidden="1" customWidth="1"/>
    <col min="4103" max="4103" width="20.6640625" style="1" customWidth="1"/>
    <col min="4104" max="4350" width="8.88671875" style="1"/>
    <col min="4351" max="4351" width="2.6640625" style="1" customWidth="1"/>
    <col min="4352" max="4352" width="1.6640625" style="1" customWidth="1"/>
    <col min="4353" max="4353" width="6.6640625" style="1" customWidth="1"/>
    <col min="4354" max="4354" width="40.6640625" style="1" customWidth="1"/>
    <col min="4355" max="4355" width="6.6640625" style="1" customWidth="1"/>
    <col min="4356" max="4356" width="8.6640625" style="1" customWidth="1"/>
    <col min="4357" max="4357" width="9" style="1" customWidth="1"/>
    <col min="4358" max="4358" width="0" style="1" hidden="1" customWidth="1"/>
    <col min="4359" max="4359" width="20.6640625" style="1" customWidth="1"/>
    <col min="4360" max="4606" width="8.88671875" style="1"/>
    <col min="4607" max="4607" width="2.6640625" style="1" customWidth="1"/>
    <col min="4608" max="4608" width="1.6640625" style="1" customWidth="1"/>
    <col min="4609" max="4609" width="6.6640625" style="1" customWidth="1"/>
    <col min="4610" max="4610" width="40.6640625" style="1" customWidth="1"/>
    <col min="4611" max="4611" width="6.6640625" style="1" customWidth="1"/>
    <col min="4612" max="4612" width="8.6640625" style="1" customWidth="1"/>
    <col min="4613" max="4613" width="9" style="1" customWidth="1"/>
    <col min="4614" max="4614" width="0" style="1" hidden="1" customWidth="1"/>
    <col min="4615" max="4615" width="20.6640625" style="1" customWidth="1"/>
    <col min="4616" max="4862" width="8.88671875" style="1"/>
    <col min="4863" max="4863" width="2.6640625" style="1" customWidth="1"/>
    <col min="4864" max="4864" width="1.6640625" style="1" customWidth="1"/>
    <col min="4865" max="4865" width="6.6640625" style="1" customWidth="1"/>
    <col min="4866" max="4866" width="40.6640625" style="1" customWidth="1"/>
    <col min="4867" max="4867" width="6.6640625" style="1" customWidth="1"/>
    <col min="4868" max="4868" width="8.6640625" style="1" customWidth="1"/>
    <col min="4869" max="4869" width="9" style="1" customWidth="1"/>
    <col min="4870" max="4870" width="0" style="1" hidden="1" customWidth="1"/>
    <col min="4871" max="4871" width="20.6640625" style="1" customWidth="1"/>
    <col min="4872" max="5118" width="8.88671875" style="1"/>
    <col min="5119" max="5119" width="2.6640625" style="1" customWidth="1"/>
    <col min="5120" max="5120" width="1.6640625" style="1" customWidth="1"/>
    <col min="5121" max="5121" width="6.6640625" style="1" customWidth="1"/>
    <col min="5122" max="5122" width="40.6640625" style="1" customWidth="1"/>
    <col min="5123" max="5123" width="6.6640625" style="1" customWidth="1"/>
    <col min="5124" max="5124" width="8.6640625" style="1" customWidth="1"/>
    <col min="5125" max="5125" width="9" style="1" customWidth="1"/>
    <col min="5126" max="5126" width="0" style="1" hidden="1" customWidth="1"/>
    <col min="5127" max="5127" width="20.6640625" style="1" customWidth="1"/>
    <col min="5128" max="5374" width="8.88671875" style="1"/>
    <col min="5375" max="5375" width="2.6640625" style="1" customWidth="1"/>
    <col min="5376" max="5376" width="1.6640625" style="1" customWidth="1"/>
    <col min="5377" max="5377" width="6.6640625" style="1" customWidth="1"/>
    <col min="5378" max="5378" width="40.6640625" style="1" customWidth="1"/>
    <col min="5379" max="5379" width="6.6640625" style="1" customWidth="1"/>
    <col min="5380" max="5380" width="8.6640625" style="1" customWidth="1"/>
    <col min="5381" max="5381" width="9" style="1" customWidth="1"/>
    <col min="5382" max="5382" width="0" style="1" hidden="1" customWidth="1"/>
    <col min="5383" max="5383" width="20.6640625" style="1" customWidth="1"/>
    <col min="5384" max="5630" width="8.88671875" style="1"/>
    <col min="5631" max="5631" width="2.6640625" style="1" customWidth="1"/>
    <col min="5632" max="5632" width="1.6640625" style="1" customWidth="1"/>
    <col min="5633" max="5633" width="6.6640625" style="1" customWidth="1"/>
    <col min="5634" max="5634" width="40.6640625" style="1" customWidth="1"/>
    <col min="5635" max="5635" width="6.6640625" style="1" customWidth="1"/>
    <col min="5636" max="5636" width="8.6640625" style="1" customWidth="1"/>
    <col min="5637" max="5637" width="9" style="1" customWidth="1"/>
    <col min="5638" max="5638" width="0" style="1" hidden="1" customWidth="1"/>
    <col min="5639" max="5639" width="20.6640625" style="1" customWidth="1"/>
    <col min="5640" max="5886" width="8.88671875" style="1"/>
    <col min="5887" max="5887" width="2.6640625" style="1" customWidth="1"/>
    <col min="5888" max="5888" width="1.6640625" style="1" customWidth="1"/>
    <col min="5889" max="5889" width="6.6640625" style="1" customWidth="1"/>
    <col min="5890" max="5890" width="40.6640625" style="1" customWidth="1"/>
    <col min="5891" max="5891" width="6.6640625" style="1" customWidth="1"/>
    <col min="5892" max="5892" width="8.6640625" style="1" customWidth="1"/>
    <col min="5893" max="5893" width="9" style="1" customWidth="1"/>
    <col min="5894" max="5894" width="0" style="1" hidden="1" customWidth="1"/>
    <col min="5895" max="5895" width="20.6640625" style="1" customWidth="1"/>
    <col min="5896" max="6142" width="8.88671875" style="1"/>
    <col min="6143" max="6143" width="2.6640625" style="1" customWidth="1"/>
    <col min="6144" max="6144" width="1.6640625" style="1" customWidth="1"/>
    <col min="6145" max="6145" width="6.6640625" style="1" customWidth="1"/>
    <col min="6146" max="6146" width="40.6640625" style="1" customWidth="1"/>
    <col min="6147" max="6147" width="6.6640625" style="1" customWidth="1"/>
    <col min="6148" max="6148" width="8.6640625" style="1" customWidth="1"/>
    <col min="6149" max="6149" width="9" style="1" customWidth="1"/>
    <col min="6150" max="6150" width="0" style="1" hidden="1" customWidth="1"/>
    <col min="6151" max="6151" width="20.6640625" style="1" customWidth="1"/>
    <col min="6152" max="6398" width="8.88671875" style="1"/>
    <col min="6399" max="6399" width="2.6640625" style="1" customWidth="1"/>
    <col min="6400" max="6400" width="1.6640625" style="1" customWidth="1"/>
    <col min="6401" max="6401" width="6.6640625" style="1" customWidth="1"/>
    <col min="6402" max="6402" width="40.6640625" style="1" customWidth="1"/>
    <col min="6403" max="6403" width="6.6640625" style="1" customWidth="1"/>
    <col min="6404" max="6404" width="8.6640625" style="1" customWidth="1"/>
    <col min="6405" max="6405" width="9" style="1" customWidth="1"/>
    <col min="6406" max="6406" width="0" style="1" hidden="1" customWidth="1"/>
    <col min="6407" max="6407" width="20.6640625" style="1" customWidth="1"/>
    <col min="6408" max="6654" width="8.88671875" style="1"/>
    <col min="6655" max="6655" width="2.6640625" style="1" customWidth="1"/>
    <col min="6656" max="6656" width="1.6640625" style="1" customWidth="1"/>
    <col min="6657" max="6657" width="6.6640625" style="1" customWidth="1"/>
    <col min="6658" max="6658" width="40.6640625" style="1" customWidth="1"/>
    <col min="6659" max="6659" width="6.6640625" style="1" customWidth="1"/>
    <col min="6660" max="6660" width="8.6640625" style="1" customWidth="1"/>
    <col min="6661" max="6661" width="9" style="1" customWidth="1"/>
    <col min="6662" max="6662" width="0" style="1" hidden="1" customWidth="1"/>
    <col min="6663" max="6663" width="20.6640625" style="1" customWidth="1"/>
    <col min="6664" max="6910" width="8.88671875" style="1"/>
    <col min="6911" max="6911" width="2.6640625" style="1" customWidth="1"/>
    <col min="6912" max="6912" width="1.6640625" style="1" customWidth="1"/>
    <col min="6913" max="6913" width="6.6640625" style="1" customWidth="1"/>
    <col min="6914" max="6914" width="40.6640625" style="1" customWidth="1"/>
    <col min="6915" max="6915" width="6.6640625" style="1" customWidth="1"/>
    <col min="6916" max="6916" width="8.6640625" style="1" customWidth="1"/>
    <col min="6917" max="6917" width="9" style="1" customWidth="1"/>
    <col min="6918" max="6918" width="0" style="1" hidden="1" customWidth="1"/>
    <col min="6919" max="6919" width="20.6640625" style="1" customWidth="1"/>
    <col min="6920" max="7166" width="8.88671875" style="1"/>
    <col min="7167" max="7167" width="2.6640625" style="1" customWidth="1"/>
    <col min="7168" max="7168" width="1.6640625" style="1" customWidth="1"/>
    <col min="7169" max="7169" width="6.6640625" style="1" customWidth="1"/>
    <col min="7170" max="7170" width="40.6640625" style="1" customWidth="1"/>
    <col min="7171" max="7171" width="6.6640625" style="1" customWidth="1"/>
    <col min="7172" max="7172" width="8.6640625" style="1" customWidth="1"/>
    <col min="7173" max="7173" width="9" style="1" customWidth="1"/>
    <col min="7174" max="7174" width="0" style="1" hidden="1" customWidth="1"/>
    <col min="7175" max="7175" width="20.6640625" style="1" customWidth="1"/>
    <col min="7176" max="7422" width="8.88671875" style="1"/>
    <col min="7423" max="7423" width="2.6640625" style="1" customWidth="1"/>
    <col min="7424" max="7424" width="1.6640625" style="1" customWidth="1"/>
    <col min="7425" max="7425" width="6.6640625" style="1" customWidth="1"/>
    <col min="7426" max="7426" width="40.6640625" style="1" customWidth="1"/>
    <col min="7427" max="7427" width="6.6640625" style="1" customWidth="1"/>
    <col min="7428" max="7428" width="8.6640625" style="1" customWidth="1"/>
    <col min="7429" max="7429" width="9" style="1" customWidth="1"/>
    <col min="7430" max="7430" width="0" style="1" hidden="1" customWidth="1"/>
    <col min="7431" max="7431" width="20.6640625" style="1" customWidth="1"/>
    <col min="7432" max="7678" width="8.88671875" style="1"/>
    <col min="7679" max="7679" width="2.6640625" style="1" customWidth="1"/>
    <col min="7680" max="7680" width="1.6640625" style="1" customWidth="1"/>
    <col min="7681" max="7681" width="6.6640625" style="1" customWidth="1"/>
    <col min="7682" max="7682" width="40.6640625" style="1" customWidth="1"/>
    <col min="7683" max="7683" width="6.6640625" style="1" customWidth="1"/>
    <col min="7684" max="7684" width="8.6640625" style="1" customWidth="1"/>
    <col min="7685" max="7685" width="9" style="1" customWidth="1"/>
    <col min="7686" max="7686" width="0" style="1" hidden="1" customWidth="1"/>
    <col min="7687" max="7687" width="20.6640625" style="1" customWidth="1"/>
    <col min="7688" max="7934" width="8.88671875" style="1"/>
    <col min="7935" max="7935" width="2.6640625" style="1" customWidth="1"/>
    <col min="7936" max="7936" width="1.6640625" style="1" customWidth="1"/>
    <col min="7937" max="7937" width="6.6640625" style="1" customWidth="1"/>
    <col min="7938" max="7938" width="40.6640625" style="1" customWidth="1"/>
    <col min="7939" max="7939" width="6.6640625" style="1" customWidth="1"/>
    <col min="7940" max="7940" width="8.6640625" style="1" customWidth="1"/>
    <col min="7941" max="7941" width="9" style="1" customWidth="1"/>
    <col min="7942" max="7942" width="0" style="1" hidden="1" customWidth="1"/>
    <col min="7943" max="7943" width="20.6640625" style="1" customWidth="1"/>
    <col min="7944" max="8190" width="8.88671875" style="1"/>
    <col min="8191" max="8191" width="2.6640625" style="1" customWidth="1"/>
    <col min="8192" max="8192" width="1.6640625" style="1" customWidth="1"/>
    <col min="8193" max="8193" width="6.6640625" style="1" customWidth="1"/>
    <col min="8194" max="8194" width="40.6640625" style="1" customWidth="1"/>
    <col min="8195" max="8195" width="6.6640625" style="1" customWidth="1"/>
    <col min="8196" max="8196" width="8.6640625" style="1" customWidth="1"/>
    <col min="8197" max="8197" width="9" style="1" customWidth="1"/>
    <col min="8198" max="8198" width="0" style="1" hidden="1" customWidth="1"/>
    <col min="8199" max="8199" width="20.6640625" style="1" customWidth="1"/>
    <col min="8200" max="8446" width="8.88671875" style="1"/>
    <col min="8447" max="8447" width="2.6640625" style="1" customWidth="1"/>
    <col min="8448" max="8448" width="1.6640625" style="1" customWidth="1"/>
    <col min="8449" max="8449" width="6.6640625" style="1" customWidth="1"/>
    <col min="8450" max="8450" width="40.6640625" style="1" customWidth="1"/>
    <col min="8451" max="8451" width="6.6640625" style="1" customWidth="1"/>
    <col min="8452" max="8452" width="8.6640625" style="1" customWidth="1"/>
    <col min="8453" max="8453" width="9" style="1" customWidth="1"/>
    <col min="8454" max="8454" width="0" style="1" hidden="1" customWidth="1"/>
    <col min="8455" max="8455" width="20.6640625" style="1" customWidth="1"/>
    <col min="8456" max="8702" width="8.88671875" style="1"/>
    <col min="8703" max="8703" width="2.6640625" style="1" customWidth="1"/>
    <col min="8704" max="8704" width="1.6640625" style="1" customWidth="1"/>
    <col min="8705" max="8705" width="6.6640625" style="1" customWidth="1"/>
    <col min="8706" max="8706" width="40.6640625" style="1" customWidth="1"/>
    <col min="8707" max="8707" width="6.6640625" style="1" customWidth="1"/>
    <col min="8708" max="8708" width="8.6640625" style="1" customWidth="1"/>
    <col min="8709" max="8709" width="9" style="1" customWidth="1"/>
    <col min="8710" max="8710" width="0" style="1" hidden="1" customWidth="1"/>
    <col min="8711" max="8711" width="20.6640625" style="1" customWidth="1"/>
    <col min="8712" max="8958" width="8.88671875" style="1"/>
    <col min="8959" max="8959" width="2.6640625" style="1" customWidth="1"/>
    <col min="8960" max="8960" width="1.6640625" style="1" customWidth="1"/>
    <col min="8961" max="8961" width="6.6640625" style="1" customWidth="1"/>
    <col min="8962" max="8962" width="40.6640625" style="1" customWidth="1"/>
    <col min="8963" max="8963" width="6.6640625" style="1" customWidth="1"/>
    <col min="8964" max="8964" width="8.6640625" style="1" customWidth="1"/>
    <col min="8965" max="8965" width="9" style="1" customWidth="1"/>
    <col min="8966" max="8966" width="0" style="1" hidden="1" customWidth="1"/>
    <col min="8967" max="8967" width="20.6640625" style="1" customWidth="1"/>
    <col min="8968" max="9214" width="8.88671875" style="1"/>
    <col min="9215" max="9215" width="2.6640625" style="1" customWidth="1"/>
    <col min="9216" max="9216" width="1.6640625" style="1" customWidth="1"/>
    <col min="9217" max="9217" width="6.6640625" style="1" customWidth="1"/>
    <col min="9218" max="9218" width="40.6640625" style="1" customWidth="1"/>
    <col min="9219" max="9219" width="6.6640625" style="1" customWidth="1"/>
    <col min="9220" max="9220" width="8.6640625" style="1" customWidth="1"/>
    <col min="9221" max="9221" width="9" style="1" customWidth="1"/>
    <col min="9222" max="9222" width="0" style="1" hidden="1" customWidth="1"/>
    <col min="9223" max="9223" width="20.6640625" style="1" customWidth="1"/>
    <col min="9224" max="9470" width="8.88671875" style="1"/>
    <col min="9471" max="9471" width="2.6640625" style="1" customWidth="1"/>
    <col min="9472" max="9472" width="1.6640625" style="1" customWidth="1"/>
    <col min="9473" max="9473" width="6.6640625" style="1" customWidth="1"/>
    <col min="9474" max="9474" width="40.6640625" style="1" customWidth="1"/>
    <col min="9475" max="9475" width="6.6640625" style="1" customWidth="1"/>
    <col min="9476" max="9476" width="8.6640625" style="1" customWidth="1"/>
    <col min="9477" max="9477" width="9" style="1" customWidth="1"/>
    <col min="9478" max="9478" width="0" style="1" hidden="1" customWidth="1"/>
    <col min="9479" max="9479" width="20.6640625" style="1" customWidth="1"/>
    <col min="9480" max="9726" width="8.88671875" style="1"/>
    <col min="9727" max="9727" width="2.6640625" style="1" customWidth="1"/>
    <col min="9728" max="9728" width="1.6640625" style="1" customWidth="1"/>
    <col min="9729" max="9729" width="6.6640625" style="1" customWidth="1"/>
    <col min="9730" max="9730" width="40.6640625" style="1" customWidth="1"/>
    <col min="9731" max="9731" width="6.6640625" style="1" customWidth="1"/>
    <col min="9732" max="9732" width="8.6640625" style="1" customWidth="1"/>
    <col min="9733" max="9733" width="9" style="1" customWidth="1"/>
    <col min="9734" max="9734" width="0" style="1" hidden="1" customWidth="1"/>
    <col min="9735" max="9735" width="20.6640625" style="1" customWidth="1"/>
    <col min="9736" max="9982" width="8.88671875" style="1"/>
    <col min="9983" max="9983" width="2.6640625" style="1" customWidth="1"/>
    <col min="9984" max="9984" width="1.6640625" style="1" customWidth="1"/>
    <col min="9985" max="9985" width="6.6640625" style="1" customWidth="1"/>
    <col min="9986" max="9986" width="40.6640625" style="1" customWidth="1"/>
    <col min="9987" max="9987" width="6.6640625" style="1" customWidth="1"/>
    <col min="9988" max="9988" width="8.6640625" style="1" customWidth="1"/>
    <col min="9989" max="9989" width="9" style="1" customWidth="1"/>
    <col min="9990" max="9990" width="0" style="1" hidden="1" customWidth="1"/>
    <col min="9991" max="9991" width="20.6640625" style="1" customWidth="1"/>
    <col min="9992" max="10238" width="8.88671875" style="1"/>
    <col min="10239" max="10239" width="2.6640625" style="1" customWidth="1"/>
    <col min="10240" max="10240" width="1.6640625" style="1" customWidth="1"/>
    <col min="10241" max="10241" width="6.6640625" style="1" customWidth="1"/>
    <col min="10242" max="10242" width="40.6640625" style="1" customWidth="1"/>
    <col min="10243" max="10243" width="6.6640625" style="1" customWidth="1"/>
    <col min="10244" max="10244" width="8.6640625" style="1" customWidth="1"/>
    <col min="10245" max="10245" width="9" style="1" customWidth="1"/>
    <col min="10246" max="10246" width="0" style="1" hidden="1" customWidth="1"/>
    <col min="10247" max="10247" width="20.6640625" style="1" customWidth="1"/>
    <col min="10248" max="10494" width="8.88671875" style="1"/>
    <col min="10495" max="10495" width="2.6640625" style="1" customWidth="1"/>
    <col min="10496" max="10496" width="1.6640625" style="1" customWidth="1"/>
    <col min="10497" max="10497" width="6.6640625" style="1" customWidth="1"/>
    <col min="10498" max="10498" width="40.6640625" style="1" customWidth="1"/>
    <col min="10499" max="10499" width="6.6640625" style="1" customWidth="1"/>
    <col min="10500" max="10500" width="8.6640625" style="1" customWidth="1"/>
    <col min="10501" max="10501" width="9" style="1" customWidth="1"/>
    <col min="10502" max="10502" width="0" style="1" hidden="1" customWidth="1"/>
    <col min="10503" max="10503" width="20.6640625" style="1" customWidth="1"/>
    <col min="10504" max="10750" width="8.88671875" style="1"/>
    <col min="10751" max="10751" width="2.6640625" style="1" customWidth="1"/>
    <col min="10752" max="10752" width="1.6640625" style="1" customWidth="1"/>
    <col min="10753" max="10753" width="6.6640625" style="1" customWidth="1"/>
    <col min="10754" max="10754" width="40.6640625" style="1" customWidth="1"/>
    <col min="10755" max="10755" width="6.6640625" style="1" customWidth="1"/>
    <col min="10756" max="10756" width="8.6640625" style="1" customWidth="1"/>
    <col min="10757" max="10757" width="9" style="1" customWidth="1"/>
    <col min="10758" max="10758" width="0" style="1" hidden="1" customWidth="1"/>
    <col min="10759" max="10759" width="20.6640625" style="1" customWidth="1"/>
    <col min="10760" max="11006" width="8.88671875" style="1"/>
    <col min="11007" max="11007" width="2.6640625" style="1" customWidth="1"/>
    <col min="11008" max="11008" width="1.6640625" style="1" customWidth="1"/>
    <col min="11009" max="11009" width="6.6640625" style="1" customWidth="1"/>
    <col min="11010" max="11010" width="40.6640625" style="1" customWidth="1"/>
    <col min="11011" max="11011" width="6.6640625" style="1" customWidth="1"/>
    <col min="11012" max="11012" width="8.6640625" style="1" customWidth="1"/>
    <col min="11013" max="11013" width="9" style="1" customWidth="1"/>
    <col min="11014" max="11014" width="0" style="1" hidden="1" customWidth="1"/>
    <col min="11015" max="11015" width="20.6640625" style="1" customWidth="1"/>
    <col min="11016" max="11262" width="8.88671875" style="1"/>
    <col min="11263" max="11263" width="2.6640625" style="1" customWidth="1"/>
    <col min="11264" max="11264" width="1.6640625" style="1" customWidth="1"/>
    <col min="11265" max="11265" width="6.6640625" style="1" customWidth="1"/>
    <col min="11266" max="11266" width="40.6640625" style="1" customWidth="1"/>
    <col min="11267" max="11267" width="6.6640625" style="1" customWidth="1"/>
    <col min="11268" max="11268" width="8.6640625" style="1" customWidth="1"/>
    <col min="11269" max="11269" width="9" style="1" customWidth="1"/>
    <col min="11270" max="11270" width="0" style="1" hidden="1" customWidth="1"/>
    <col min="11271" max="11271" width="20.6640625" style="1" customWidth="1"/>
    <col min="11272" max="11518" width="8.88671875" style="1"/>
    <col min="11519" max="11519" width="2.6640625" style="1" customWidth="1"/>
    <col min="11520" max="11520" width="1.6640625" style="1" customWidth="1"/>
    <col min="11521" max="11521" width="6.6640625" style="1" customWidth="1"/>
    <col min="11522" max="11522" width="40.6640625" style="1" customWidth="1"/>
    <col min="11523" max="11523" width="6.6640625" style="1" customWidth="1"/>
    <col min="11524" max="11524" width="8.6640625" style="1" customWidth="1"/>
    <col min="11525" max="11525" width="9" style="1" customWidth="1"/>
    <col min="11526" max="11526" width="0" style="1" hidden="1" customWidth="1"/>
    <col min="11527" max="11527" width="20.6640625" style="1" customWidth="1"/>
    <col min="11528" max="11774" width="8.88671875" style="1"/>
    <col min="11775" max="11775" width="2.6640625" style="1" customWidth="1"/>
    <col min="11776" max="11776" width="1.6640625" style="1" customWidth="1"/>
    <col min="11777" max="11777" width="6.6640625" style="1" customWidth="1"/>
    <col min="11778" max="11778" width="40.6640625" style="1" customWidth="1"/>
    <col min="11779" max="11779" width="6.6640625" style="1" customWidth="1"/>
    <col min="11780" max="11780" width="8.6640625" style="1" customWidth="1"/>
    <col min="11781" max="11781" width="9" style="1" customWidth="1"/>
    <col min="11782" max="11782" width="0" style="1" hidden="1" customWidth="1"/>
    <col min="11783" max="11783" width="20.6640625" style="1" customWidth="1"/>
    <col min="11784" max="12030" width="8.88671875" style="1"/>
    <col min="12031" max="12031" width="2.6640625" style="1" customWidth="1"/>
    <col min="12032" max="12032" width="1.6640625" style="1" customWidth="1"/>
    <col min="12033" max="12033" width="6.6640625" style="1" customWidth="1"/>
    <col min="12034" max="12034" width="40.6640625" style="1" customWidth="1"/>
    <col min="12035" max="12035" width="6.6640625" style="1" customWidth="1"/>
    <col min="12036" max="12036" width="8.6640625" style="1" customWidth="1"/>
    <col min="12037" max="12037" width="9" style="1" customWidth="1"/>
    <col min="12038" max="12038" width="0" style="1" hidden="1" customWidth="1"/>
    <col min="12039" max="12039" width="20.6640625" style="1" customWidth="1"/>
    <col min="12040" max="12286" width="8.88671875" style="1"/>
    <col min="12287" max="12287" width="2.6640625" style="1" customWidth="1"/>
    <col min="12288" max="12288" width="1.6640625" style="1" customWidth="1"/>
    <col min="12289" max="12289" width="6.6640625" style="1" customWidth="1"/>
    <col min="12290" max="12290" width="40.6640625" style="1" customWidth="1"/>
    <col min="12291" max="12291" width="6.6640625" style="1" customWidth="1"/>
    <col min="12292" max="12292" width="8.6640625" style="1" customWidth="1"/>
    <col min="12293" max="12293" width="9" style="1" customWidth="1"/>
    <col min="12294" max="12294" width="0" style="1" hidden="1" customWidth="1"/>
    <col min="12295" max="12295" width="20.6640625" style="1" customWidth="1"/>
    <col min="12296" max="12542" width="8.88671875" style="1"/>
    <col min="12543" max="12543" width="2.6640625" style="1" customWidth="1"/>
    <col min="12544" max="12544" width="1.6640625" style="1" customWidth="1"/>
    <col min="12545" max="12545" width="6.6640625" style="1" customWidth="1"/>
    <col min="12546" max="12546" width="40.6640625" style="1" customWidth="1"/>
    <col min="12547" max="12547" width="6.6640625" style="1" customWidth="1"/>
    <col min="12548" max="12548" width="8.6640625" style="1" customWidth="1"/>
    <col min="12549" max="12549" width="9" style="1" customWidth="1"/>
    <col min="12550" max="12550" width="0" style="1" hidden="1" customWidth="1"/>
    <col min="12551" max="12551" width="20.6640625" style="1" customWidth="1"/>
    <col min="12552" max="12798" width="8.88671875" style="1"/>
    <col min="12799" max="12799" width="2.6640625" style="1" customWidth="1"/>
    <col min="12800" max="12800" width="1.6640625" style="1" customWidth="1"/>
    <col min="12801" max="12801" width="6.6640625" style="1" customWidth="1"/>
    <col min="12802" max="12802" width="40.6640625" style="1" customWidth="1"/>
    <col min="12803" max="12803" width="6.6640625" style="1" customWidth="1"/>
    <col min="12804" max="12804" width="8.6640625" style="1" customWidth="1"/>
    <col min="12805" max="12805" width="9" style="1" customWidth="1"/>
    <col min="12806" max="12806" width="0" style="1" hidden="1" customWidth="1"/>
    <col min="12807" max="12807" width="20.6640625" style="1" customWidth="1"/>
    <col min="12808" max="13054" width="8.88671875" style="1"/>
    <col min="13055" max="13055" width="2.6640625" style="1" customWidth="1"/>
    <col min="13056" max="13056" width="1.6640625" style="1" customWidth="1"/>
    <col min="13057" max="13057" width="6.6640625" style="1" customWidth="1"/>
    <col min="13058" max="13058" width="40.6640625" style="1" customWidth="1"/>
    <col min="13059" max="13059" width="6.6640625" style="1" customWidth="1"/>
    <col min="13060" max="13060" width="8.6640625" style="1" customWidth="1"/>
    <col min="13061" max="13061" width="9" style="1" customWidth="1"/>
    <col min="13062" max="13062" width="0" style="1" hidden="1" customWidth="1"/>
    <col min="13063" max="13063" width="20.6640625" style="1" customWidth="1"/>
    <col min="13064" max="13310" width="8.88671875" style="1"/>
    <col min="13311" max="13311" width="2.6640625" style="1" customWidth="1"/>
    <col min="13312" max="13312" width="1.6640625" style="1" customWidth="1"/>
    <col min="13313" max="13313" width="6.6640625" style="1" customWidth="1"/>
    <col min="13314" max="13314" width="40.6640625" style="1" customWidth="1"/>
    <col min="13315" max="13315" width="6.6640625" style="1" customWidth="1"/>
    <col min="13316" max="13316" width="8.6640625" style="1" customWidth="1"/>
    <col min="13317" max="13317" width="9" style="1" customWidth="1"/>
    <col min="13318" max="13318" width="0" style="1" hidden="1" customWidth="1"/>
    <col min="13319" max="13319" width="20.6640625" style="1" customWidth="1"/>
    <col min="13320" max="13566" width="8.88671875" style="1"/>
    <col min="13567" max="13567" width="2.6640625" style="1" customWidth="1"/>
    <col min="13568" max="13568" width="1.6640625" style="1" customWidth="1"/>
    <col min="13569" max="13569" width="6.6640625" style="1" customWidth="1"/>
    <col min="13570" max="13570" width="40.6640625" style="1" customWidth="1"/>
    <col min="13571" max="13571" width="6.6640625" style="1" customWidth="1"/>
    <col min="13572" max="13572" width="8.6640625" style="1" customWidth="1"/>
    <col min="13573" max="13573" width="9" style="1" customWidth="1"/>
    <col min="13574" max="13574" width="0" style="1" hidden="1" customWidth="1"/>
    <col min="13575" max="13575" width="20.6640625" style="1" customWidth="1"/>
    <col min="13576" max="13822" width="8.88671875" style="1"/>
    <col min="13823" max="13823" width="2.6640625" style="1" customWidth="1"/>
    <col min="13824" max="13824" width="1.6640625" style="1" customWidth="1"/>
    <col min="13825" max="13825" width="6.6640625" style="1" customWidth="1"/>
    <col min="13826" max="13826" width="40.6640625" style="1" customWidth="1"/>
    <col min="13827" max="13827" width="6.6640625" style="1" customWidth="1"/>
    <col min="13828" max="13828" width="8.6640625" style="1" customWidth="1"/>
    <col min="13829" max="13829" width="9" style="1" customWidth="1"/>
    <col min="13830" max="13830" width="0" style="1" hidden="1" customWidth="1"/>
    <col min="13831" max="13831" width="20.6640625" style="1" customWidth="1"/>
    <col min="13832" max="14078" width="8.88671875" style="1"/>
    <col min="14079" max="14079" width="2.6640625" style="1" customWidth="1"/>
    <col min="14080" max="14080" width="1.6640625" style="1" customWidth="1"/>
    <col min="14081" max="14081" width="6.6640625" style="1" customWidth="1"/>
    <col min="14082" max="14082" width="40.6640625" style="1" customWidth="1"/>
    <col min="14083" max="14083" width="6.6640625" style="1" customWidth="1"/>
    <col min="14084" max="14084" width="8.6640625" style="1" customWidth="1"/>
    <col min="14085" max="14085" width="9" style="1" customWidth="1"/>
    <col min="14086" max="14086" width="0" style="1" hidden="1" customWidth="1"/>
    <col min="14087" max="14087" width="20.6640625" style="1" customWidth="1"/>
    <col min="14088" max="14334" width="8.88671875" style="1"/>
    <col min="14335" max="14335" width="2.6640625" style="1" customWidth="1"/>
    <col min="14336" max="14336" width="1.6640625" style="1" customWidth="1"/>
    <col min="14337" max="14337" width="6.6640625" style="1" customWidth="1"/>
    <col min="14338" max="14338" width="40.6640625" style="1" customWidth="1"/>
    <col min="14339" max="14339" width="6.6640625" style="1" customWidth="1"/>
    <col min="14340" max="14340" width="8.6640625" style="1" customWidth="1"/>
    <col min="14341" max="14341" width="9" style="1" customWidth="1"/>
    <col min="14342" max="14342" width="0" style="1" hidden="1" customWidth="1"/>
    <col min="14343" max="14343" width="20.6640625" style="1" customWidth="1"/>
    <col min="14344" max="14590" width="8.88671875" style="1"/>
    <col min="14591" max="14591" width="2.6640625" style="1" customWidth="1"/>
    <col min="14592" max="14592" width="1.6640625" style="1" customWidth="1"/>
    <col min="14593" max="14593" width="6.6640625" style="1" customWidth="1"/>
    <col min="14594" max="14594" width="40.6640625" style="1" customWidth="1"/>
    <col min="14595" max="14595" width="6.6640625" style="1" customWidth="1"/>
    <col min="14596" max="14596" width="8.6640625" style="1" customWidth="1"/>
    <col min="14597" max="14597" width="9" style="1" customWidth="1"/>
    <col min="14598" max="14598" width="0" style="1" hidden="1" customWidth="1"/>
    <col min="14599" max="14599" width="20.6640625" style="1" customWidth="1"/>
    <col min="14600" max="14846" width="8.88671875" style="1"/>
    <col min="14847" max="14847" width="2.6640625" style="1" customWidth="1"/>
    <col min="14848" max="14848" width="1.6640625" style="1" customWidth="1"/>
    <col min="14849" max="14849" width="6.6640625" style="1" customWidth="1"/>
    <col min="14850" max="14850" width="40.6640625" style="1" customWidth="1"/>
    <col min="14851" max="14851" width="6.6640625" style="1" customWidth="1"/>
    <col min="14852" max="14852" width="8.6640625" style="1" customWidth="1"/>
    <col min="14853" max="14853" width="9" style="1" customWidth="1"/>
    <col min="14854" max="14854" width="0" style="1" hidden="1" customWidth="1"/>
    <col min="14855" max="14855" width="20.6640625" style="1" customWidth="1"/>
    <col min="14856" max="15102" width="8.88671875" style="1"/>
    <col min="15103" max="15103" width="2.6640625" style="1" customWidth="1"/>
    <col min="15104" max="15104" width="1.6640625" style="1" customWidth="1"/>
    <col min="15105" max="15105" width="6.6640625" style="1" customWidth="1"/>
    <col min="15106" max="15106" width="40.6640625" style="1" customWidth="1"/>
    <col min="15107" max="15107" width="6.6640625" style="1" customWidth="1"/>
    <col min="15108" max="15108" width="8.6640625" style="1" customWidth="1"/>
    <col min="15109" max="15109" width="9" style="1" customWidth="1"/>
    <col min="15110" max="15110" width="0" style="1" hidden="1" customWidth="1"/>
    <col min="15111" max="15111" width="20.6640625" style="1" customWidth="1"/>
    <col min="15112" max="15358" width="8.88671875" style="1"/>
    <col min="15359" max="15359" width="2.6640625" style="1" customWidth="1"/>
    <col min="15360" max="15360" width="1.6640625" style="1" customWidth="1"/>
    <col min="15361" max="15361" width="6.6640625" style="1" customWidth="1"/>
    <col min="15362" max="15362" width="40.6640625" style="1" customWidth="1"/>
    <col min="15363" max="15363" width="6.6640625" style="1" customWidth="1"/>
    <col min="15364" max="15364" width="8.6640625" style="1" customWidth="1"/>
    <col min="15365" max="15365" width="9" style="1" customWidth="1"/>
    <col min="15366" max="15366" width="0" style="1" hidden="1" customWidth="1"/>
    <col min="15367" max="15367" width="20.6640625" style="1" customWidth="1"/>
    <col min="15368" max="15614" width="8.88671875" style="1"/>
    <col min="15615" max="15615" width="2.6640625" style="1" customWidth="1"/>
    <col min="15616" max="15616" width="1.6640625" style="1" customWidth="1"/>
    <col min="15617" max="15617" width="6.6640625" style="1" customWidth="1"/>
    <col min="15618" max="15618" width="40.6640625" style="1" customWidth="1"/>
    <col min="15619" max="15619" width="6.6640625" style="1" customWidth="1"/>
    <col min="15620" max="15620" width="8.6640625" style="1" customWidth="1"/>
    <col min="15621" max="15621" width="9" style="1" customWidth="1"/>
    <col min="15622" max="15622" width="0" style="1" hidden="1" customWidth="1"/>
    <col min="15623" max="15623" width="20.6640625" style="1" customWidth="1"/>
    <col min="15624" max="15870" width="8.88671875" style="1"/>
    <col min="15871" max="15871" width="2.6640625" style="1" customWidth="1"/>
    <col min="15872" max="15872" width="1.6640625" style="1" customWidth="1"/>
    <col min="15873" max="15873" width="6.6640625" style="1" customWidth="1"/>
    <col min="15874" max="15874" width="40.6640625" style="1" customWidth="1"/>
    <col min="15875" max="15875" width="6.6640625" style="1" customWidth="1"/>
    <col min="15876" max="15876" width="8.6640625" style="1" customWidth="1"/>
    <col min="15877" max="15877" width="9" style="1" customWidth="1"/>
    <col min="15878" max="15878" width="0" style="1" hidden="1" customWidth="1"/>
    <col min="15879" max="15879" width="20.6640625" style="1" customWidth="1"/>
    <col min="15880" max="16126" width="8.88671875" style="1"/>
    <col min="16127" max="16127" width="2.6640625" style="1" customWidth="1"/>
    <col min="16128" max="16128" width="1.6640625" style="1" customWidth="1"/>
    <col min="16129" max="16129" width="6.6640625" style="1" customWidth="1"/>
    <col min="16130" max="16130" width="40.6640625" style="1" customWidth="1"/>
    <col min="16131" max="16131" width="6.6640625" style="1" customWidth="1"/>
    <col min="16132" max="16132" width="8.6640625" style="1" customWidth="1"/>
    <col min="16133" max="16133" width="9" style="1" customWidth="1"/>
    <col min="16134" max="16134" width="0" style="1" hidden="1" customWidth="1"/>
    <col min="16135" max="16135" width="20.6640625" style="1" customWidth="1"/>
    <col min="16136" max="16384" width="8.88671875" style="1"/>
  </cols>
  <sheetData>
    <row r="1" spans="2:11" ht="32.25" customHeight="1" x14ac:dyDescent="0.25">
      <c r="B1" s="537" t="s">
        <v>119</v>
      </c>
      <c r="C1" s="538"/>
      <c r="D1" s="538"/>
      <c r="E1" s="538"/>
      <c r="F1" s="538"/>
      <c r="G1" s="539"/>
    </row>
    <row r="2" spans="2:11" ht="33.75" customHeight="1" x14ac:dyDescent="0.25">
      <c r="B2" s="540" t="s">
        <v>669</v>
      </c>
      <c r="C2" s="202"/>
      <c r="D2" s="202"/>
      <c r="E2" s="202"/>
      <c r="F2" s="202"/>
      <c r="G2" s="541"/>
      <c r="H2" s="542"/>
      <c r="I2" s="433"/>
      <c r="J2" s="433"/>
      <c r="K2" s="434"/>
    </row>
    <row r="3" spans="2:11" ht="8.25" customHeight="1" thickBot="1" x14ac:dyDescent="0.3">
      <c r="B3" s="543"/>
      <c r="C3" s="203"/>
      <c r="D3" s="203"/>
      <c r="E3" s="203"/>
      <c r="F3" s="204"/>
      <c r="G3" s="544"/>
    </row>
    <row r="4" spans="2:11" ht="13.5" hidden="1" customHeight="1" thickBot="1" x14ac:dyDescent="0.3">
      <c r="B4" s="545"/>
      <c r="C4" s="439"/>
      <c r="D4" s="439"/>
      <c r="E4" s="439"/>
      <c r="F4" s="439"/>
      <c r="G4" s="546"/>
    </row>
    <row r="5" spans="2:11" ht="24.75" customHeight="1" thickBot="1" x14ac:dyDescent="0.3">
      <c r="B5" s="547"/>
      <c r="C5" s="207" t="s">
        <v>4</v>
      </c>
      <c r="D5" s="207"/>
      <c r="E5" s="208"/>
      <c r="F5" s="209"/>
      <c r="G5" s="548" t="s">
        <v>121</v>
      </c>
    </row>
    <row r="6" spans="2:11" s="43" customFormat="1" ht="24.9" customHeight="1" x14ac:dyDescent="0.25">
      <c r="B6" s="549"/>
      <c r="C6" s="45" t="str">
        <f>'Bill No 5.1'!A1</f>
        <v>BILL No. 5.1 - SITE CLEARING</v>
      </c>
      <c r="D6" s="46"/>
      <c r="E6" s="46"/>
      <c r="F6" s="212"/>
      <c r="G6" s="550">
        <f>'Bill No 5.1'!G14</f>
        <v>0</v>
      </c>
    </row>
    <row r="7" spans="2:11" s="43" customFormat="1" ht="24.9" customHeight="1" x14ac:dyDescent="0.25">
      <c r="B7" s="549"/>
      <c r="C7" s="58" t="str">
        <f>'Bill No 5.2 '!A1</f>
        <v>BILL No.5.2- EARTH WORKS</v>
      </c>
      <c r="D7" s="214"/>
      <c r="E7" s="214"/>
      <c r="F7" s="215"/>
      <c r="G7" s="550">
        <f>'Bill No 5.2 '!G17</f>
        <v>0</v>
      </c>
    </row>
    <row r="8" spans="2:11" s="43" customFormat="1" ht="24.9" customHeight="1" x14ac:dyDescent="0.25">
      <c r="B8" s="549"/>
      <c r="C8" s="58" t="str">
        <f>'Bill No 5.3'!A1</f>
        <v>BILL No. 5.3 - STRUCTURE CONSTRUCTION</v>
      </c>
      <c r="D8" s="214"/>
      <c r="E8" s="214"/>
      <c r="F8" s="215"/>
      <c r="G8" s="550">
        <f>'Bill No 5.3'!G40</f>
        <v>0</v>
      </c>
    </row>
    <row r="9" spans="2:11" s="43" customFormat="1" ht="24.9" customHeight="1" thickBot="1" x14ac:dyDescent="0.3">
      <c r="B9" s="700"/>
      <c r="C9" s="443" t="str">
        <f>'Bill No 5.4'!A1</f>
        <v>BILL No. 5.4--INCIDENTIAL CONSTRUCTION AND HORIZONTAL DRAINS</v>
      </c>
      <c r="D9" s="73"/>
      <c r="E9" s="73"/>
      <c r="F9" s="444"/>
      <c r="G9" s="550">
        <f>'Bill No 5.4'!G18</f>
        <v>0</v>
      </c>
    </row>
    <row r="10" spans="2:11" s="43" customFormat="1" ht="24.9" customHeight="1" thickBot="1" x14ac:dyDescent="0.3">
      <c r="B10" s="216"/>
      <c r="C10" s="217" t="s">
        <v>122</v>
      </c>
      <c r="D10" s="218"/>
      <c r="E10" s="218"/>
      <c r="F10" s="219"/>
      <c r="G10" s="220">
        <f>SUM(G6:G9)</f>
        <v>0</v>
      </c>
    </row>
    <row r="11" spans="2:11" s="43" customFormat="1" ht="24.75" customHeight="1" x14ac:dyDescent="0.25">
      <c r="B11" s="73"/>
      <c r="C11" s="72"/>
      <c r="D11" s="73"/>
      <c r="E11" s="73"/>
      <c r="F11" s="446"/>
      <c r="G11" s="222"/>
    </row>
    <row r="12" spans="2:11" s="43" customFormat="1" x14ac:dyDescent="0.25">
      <c r="B12" s="223"/>
      <c r="C12" s="223"/>
      <c r="D12" s="223"/>
      <c r="E12" s="223"/>
      <c r="F12" s="223"/>
    </row>
    <row r="13" spans="2:11" s="43" customFormat="1" x14ac:dyDescent="0.25">
      <c r="B13" s="224"/>
      <c r="C13" s="224"/>
      <c r="D13" s="224"/>
      <c r="E13" s="224"/>
      <c r="F13" s="224"/>
      <c r="G13" s="224"/>
    </row>
    <row r="14" spans="2:11" s="43" customFormat="1" x14ac:dyDescent="0.25">
      <c r="B14" s="224"/>
      <c r="C14" s="224"/>
      <c r="D14" s="224"/>
      <c r="E14" s="224"/>
      <c r="F14" s="224"/>
      <c r="G14" s="224"/>
    </row>
    <row r="15" spans="2:11" s="43" customFormat="1" x14ac:dyDescent="0.25">
      <c r="B15" s="224"/>
      <c r="C15" s="224"/>
      <c r="D15" s="224"/>
      <c r="E15" s="224"/>
      <c r="F15" s="224"/>
      <c r="G15" s="224"/>
    </row>
    <row r="16" spans="2:11" s="43" customFormat="1" x14ac:dyDescent="0.25">
      <c r="B16" s="224"/>
      <c r="C16" s="224"/>
      <c r="D16" s="224"/>
      <c r="E16" s="224"/>
      <c r="F16" s="224"/>
      <c r="G16" s="224"/>
    </row>
    <row r="17" spans="2:7" s="43" customFormat="1" x14ac:dyDescent="0.25">
      <c r="B17" s="224"/>
      <c r="C17" s="224"/>
      <c r="D17" s="224"/>
      <c r="E17" s="224"/>
      <c r="F17" s="224"/>
      <c r="G17" s="224"/>
    </row>
    <row r="18" spans="2:7" s="43" customFormat="1" x14ac:dyDescent="0.25">
      <c r="B18" s="224"/>
      <c r="C18" s="224"/>
      <c r="D18" s="224"/>
      <c r="E18" s="224"/>
      <c r="F18" s="224"/>
      <c r="G18" s="224"/>
    </row>
    <row r="19" spans="2:7" s="43" customFormat="1" x14ac:dyDescent="0.25">
      <c r="B19" s="224"/>
      <c r="C19" s="224"/>
      <c r="D19" s="224"/>
      <c r="E19" s="224"/>
      <c r="F19" s="224"/>
      <c r="G19" s="224"/>
    </row>
    <row r="20" spans="2:7" s="43" customFormat="1" x14ac:dyDescent="0.25">
      <c r="B20" s="224"/>
      <c r="C20" s="224"/>
      <c r="D20" s="224"/>
      <c r="E20" s="224"/>
      <c r="F20" s="224"/>
      <c r="G20" s="224"/>
    </row>
    <row r="21" spans="2:7" s="43" customFormat="1" x14ac:dyDescent="0.25">
      <c r="B21" s="73"/>
      <c r="D21" s="73"/>
      <c r="E21" s="95"/>
      <c r="F21" s="96"/>
      <c r="G21" s="96"/>
    </row>
    <row r="22" spans="2:7" s="43" customFormat="1" x14ac:dyDescent="0.25">
      <c r="D22" s="73"/>
      <c r="E22" s="95"/>
      <c r="F22" s="96"/>
      <c r="G22" s="96"/>
    </row>
    <row r="23" spans="2:7" s="43" customFormat="1" x14ac:dyDescent="0.25">
      <c r="B23" s="226"/>
      <c r="D23" s="73"/>
      <c r="E23" s="95"/>
      <c r="F23" s="96"/>
      <c r="G23" s="96"/>
    </row>
    <row r="24" spans="2:7" s="43" customFormat="1" x14ac:dyDescent="0.25">
      <c r="B24" s="73"/>
      <c r="D24" s="73"/>
      <c r="E24" s="95"/>
      <c r="F24" s="96"/>
      <c r="G24" s="96"/>
    </row>
    <row r="25" spans="2:7" s="43" customFormat="1" x14ac:dyDescent="0.25">
      <c r="B25" s="73"/>
      <c r="D25" s="73"/>
      <c r="E25" s="95"/>
      <c r="F25" s="96"/>
      <c r="G25" s="96"/>
    </row>
    <row r="26" spans="2:7" s="43" customFormat="1" x14ac:dyDescent="0.25">
      <c r="B26" s="73"/>
      <c r="D26" s="73"/>
      <c r="E26" s="95"/>
      <c r="F26" s="96"/>
      <c r="G26" s="96"/>
    </row>
    <row r="27" spans="2:7" s="43" customFormat="1" x14ac:dyDescent="0.25">
      <c r="B27" s="73"/>
      <c r="D27" s="73"/>
      <c r="E27" s="95"/>
      <c r="F27" s="96"/>
      <c r="G27" s="96"/>
    </row>
    <row r="28" spans="2:7" s="43" customFormat="1" x14ac:dyDescent="0.25">
      <c r="B28" s="73"/>
      <c r="D28" s="73"/>
      <c r="E28" s="95"/>
      <c r="F28" s="96"/>
      <c r="G28" s="96"/>
    </row>
    <row r="29" spans="2:7" s="43" customFormat="1" x14ac:dyDescent="0.25">
      <c r="B29" s="73"/>
      <c r="D29" s="73"/>
      <c r="E29" s="95"/>
      <c r="F29" s="96"/>
      <c r="G29" s="96"/>
    </row>
    <row r="30" spans="2:7" s="43" customFormat="1" x14ac:dyDescent="0.25">
      <c r="B30" s="73"/>
      <c r="D30" s="73"/>
      <c r="E30" s="95"/>
      <c r="F30" s="96"/>
      <c r="G30" s="96"/>
    </row>
    <row r="31" spans="2:7" s="43" customFormat="1" x14ac:dyDescent="0.25">
      <c r="B31" s="73"/>
      <c r="D31" s="73"/>
      <c r="E31" s="95"/>
      <c r="F31" s="96"/>
      <c r="G31" s="96"/>
    </row>
    <row r="32" spans="2:7" s="43" customFormat="1" x14ac:dyDescent="0.25">
      <c r="B32" s="73"/>
      <c r="D32" s="73"/>
      <c r="E32" s="95"/>
      <c r="F32" s="96"/>
      <c r="G32" s="96"/>
    </row>
    <row r="33" spans="2:7" s="43" customFormat="1" x14ac:dyDescent="0.25">
      <c r="B33" s="73"/>
      <c r="D33" s="73"/>
      <c r="E33" s="95"/>
      <c r="F33" s="96"/>
      <c r="G33" s="96"/>
    </row>
    <row r="34" spans="2:7" s="43" customFormat="1" x14ac:dyDescent="0.25">
      <c r="B34" s="73"/>
      <c r="D34" s="73"/>
      <c r="E34" s="95"/>
      <c r="F34" s="96"/>
      <c r="G34" s="96"/>
    </row>
    <row r="35" spans="2:7" s="43" customFormat="1" x14ac:dyDescent="0.25">
      <c r="B35" s="73"/>
      <c r="D35" s="73"/>
      <c r="E35" s="95"/>
      <c r="F35" s="96"/>
      <c r="G35" s="96"/>
    </row>
    <row r="36" spans="2:7" s="43" customFormat="1" x14ac:dyDescent="0.25">
      <c r="B36" s="73"/>
      <c r="D36" s="73"/>
      <c r="E36" s="95"/>
      <c r="F36" s="96"/>
      <c r="G36" s="96"/>
    </row>
    <row r="37" spans="2:7" s="43" customFormat="1" x14ac:dyDescent="0.25">
      <c r="B37" s="73"/>
      <c r="D37" s="73"/>
      <c r="E37" s="95"/>
      <c r="F37" s="96"/>
      <c r="G37" s="96"/>
    </row>
    <row r="38" spans="2:7" s="43" customFormat="1" x14ac:dyDescent="0.25">
      <c r="B38" s="73"/>
      <c r="D38" s="73"/>
      <c r="E38" s="95"/>
      <c r="F38" s="96"/>
      <c r="G38" s="96"/>
    </row>
    <row r="39" spans="2:7" s="43" customFormat="1" x14ac:dyDescent="0.25">
      <c r="B39" s="73"/>
      <c r="D39" s="73"/>
      <c r="E39" s="95"/>
      <c r="F39" s="96"/>
      <c r="G39" s="96"/>
    </row>
    <row r="40" spans="2:7" s="43" customFormat="1" x14ac:dyDescent="0.25">
      <c r="B40" s="73"/>
      <c r="D40" s="73"/>
      <c r="E40" s="95"/>
      <c r="F40" s="96"/>
      <c r="G40" s="96"/>
    </row>
    <row r="41" spans="2:7" s="43" customFormat="1" x14ac:dyDescent="0.25">
      <c r="B41" s="73"/>
      <c r="D41" s="73"/>
      <c r="E41" s="95"/>
      <c r="F41" s="96"/>
      <c r="G41" s="96"/>
    </row>
    <row r="42" spans="2:7" s="43" customFormat="1" x14ac:dyDescent="0.25">
      <c r="B42" s="73"/>
      <c r="D42" s="73"/>
      <c r="E42" s="95"/>
      <c r="F42" s="96"/>
      <c r="G42" s="96"/>
    </row>
    <row r="43" spans="2:7" s="43" customFormat="1" x14ac:dyDescent="0.25">
      <c r="B43" s="73"/>
      <c r="D43" s="73"/>
      <c r="E43" s="95"/>
      <c r="F43" s="96"/>
      <c r="G43" s="96"/>
    </row>
    <row r="44" spans="2:7" s="43" customFormat="1" x14ac:dyDescent="0.25">
      <c r="B44" s="73"/>
      <c r="D44" s="73"/>
      <c r="E44" s="95"/>
      <c r="F44" s="96"/>
      <c r="G44" s="96"/>
    </row>
    <row r="45" spans="2:7" s="43" customFormat="1" x14ac:dyDescent="0.25">
      <c r="B45" s="73"/>
      <c r="D45" s="73"/>
      <c r="E45" s="95"/>
      <c r="F45" s="96"/>
      <c r="G45" s="96"/>
    </row>
    <row r="46" spans="2:7" s="43" customFormat="1" x14ac:dyDescent="0.25">
      <c r="B46" s="73"/>
      <c r="D46" s="73"/>
      <c r="E46" s="95"/>
      <c r="F46" s="96"/>
      <c r="G46" s="96"/>
    </row>
    <row r="47" spans="2:7" s="43" customFormat="1" x14ac:dyDescent="0.25">
      <c r="B47" s="73"/>
      <c r="D47" s="73"/>
      <c r="E47" s="95"/>
      <c r="F47" s="96"/>
      <c r="G47" s="96"/>
    </row>
    <row r="48" spans="2:7" s="43" customFormat="1" x14ac:dyDescent="0.25">
      <c r="B48" s="73"/>
      <c r="D48" s="73"/>
      <c r="E48" s="95"/>
      <c r="F48" s="96"/>
      <c r="G48" s="96"/>
    </row>
    <row r="49" spans="2:7" s="43" customFormat="1" x14ac:dyDescent="0.25">
      <c r="B49" s="73"/>
      <c r="D49" s="73"/>
      <c r="E49" s="95"/>
      <c r="F49" s="96"/>
      <c r="G49" s="96"/>
    </row>
    <row r="50" spans="2:7" s="43" customFormat="1" x14ac:dyDescent="0.25">
      <c r="B50" s="73"/>
      <c r="D50" s="73"/>
      <c r="E50" s="95"/>
      <c r="F50" s="96"/>
      <c r="G50" s="96"/>
    </row>
    <row r="51" spans="2:7" s="43" customFormat="1" x14ac:dyDescent="0.25">
      <c r="B51" s="73"/>
      <c r="D51" s="73"/>
      <c r="E51" s="95"/>
      <c r="F51" s="96"/>
      <c r="G51" s="96"/>
    </row>
    <row r="52" spans="2:7" s="43" customFormat="1" x14ac:dyDescent="0.25">
      <c r="B52" s="73"/>
      <c r="D52" s="73"/>
      <c r="E52" s="95"/>
      <c r="F52" s="96"/>
      <c r="G52" s="96"/>
    </row>
    <row r="53" spans="2:7" s="43" customFormat="1" x14ac:dyDescent="0.25">
      <c r="B53" s="73"/>
      <c r="D53" s="73"/>
      <c r="E53" s="95"/>
      <c r="F53" s="96"/>
      <c r="G53" s="96"/>
    </row>
    <row r="54" spans="2:7" s="43" customFormat="1" x14ac:dyDescent="0.25">
      <c r="B54" s="73"/>
      <c r="D54" s="73"/>
      <c r="E54" s="95"/>
      <c r="F54" s="96"/>
      <c r="G54" s="96"/>
    </row>
    <row r="55" spans="2:7" s="43" customFormat="1" x14ac:dyDescent="0.25">
      <c r="B55" s="73"/>
      <c r="D55" s="73"/>
      <c r="E55" s="95"/>
      <c r="F55" s="96"/>
      <c r="G55" s="96"/>
    </row>
    <row r="56" spans="2:7" s="43" customFormat="1" x14ac:dyDescent="0.25">
      <c r="B56" s="73"/>
      <c r="D56" s="73"/>
      <c r="E56" s="95"/>
      <c r="F56" s="96"/>
      <c r="G56" s="96"/>
    </row>
    <row r="57" spans="2:7" s="43" customFormat="1" x14ac:dyDescent="0.25">
      <c r="B57" s="73"/>
      <c r="D57" s="73"/>
      <c r="E57" s="95"/>
      <c r="F57" s="96"/>
      <c r="G57" s="96"/>
    </row>
    <row r="58" spans="2:7" s="43" customFormat="1" x14ac:dyDescent="0.25">
      <c r="B58" s="73"/>
      <c r="D58" s="73"/>
      <c r="E58" s="95"/>
      <c r="F58" s="96"/>
      <c r="G58" s="96"/>
    </row>
    <row r="59" spans="2:7" s="43" customFormat="1" x14ac:dyDescent="0.25">
      <c r="B59" s="73"/>
      <c r="D59" s="73"/>
      <c r="E59" s="95"/>
      <c r="F59" s="96"/>
      <c r="G59" s="96"/>
    </row>
    <row r="60" spans="2:7" s="43" customFormat="1" x14ac:dyDescent="0.25">
      <c r="B60" s="73"/>
      <c r="D60" s="73"/>
      <c r="E60" s="95"/>
      <c r="F60" s="96"/>
      <c r="G60" s="96"/>
    </row>
    <row r="61" spans="2:7" s="43" customFormat="1" x14ac:dyDescent="0.25">
      <c r="B61" s="73"/>
      <c r="D61" s="73"/>
      <c r="E61" s="95"/>
      <c r="F61" s="96"/>
      <c r="G61" s="96"/>
    </row>
    <row r="62" spans="2:7" s="43" customFormat="1" x14ac:dyDescent="0.25">
      <c r="B62" s="73"/>
      <c r="D62" s="73"/>
      <c r="E62" s="95"/>
      <c r="F62" s="96"/>
      <c r="G62" s="96"/>
    </row>
    <row r="63" spans="2:7" s="43" customFormat="1" x14ac:dyDescent="0.25">
      <c r="B63" s="73"/>
      <c r="D63" s="73"/>
      <c r="E63" s="95"/>
      <c r="F63" s="96"/>
      <c r="G63" s="96"/>
    </row>
    <row r="64" spans="2:7" s="43" customFormat="1" x14ac:dyDescent="0.25">
      <c r="B64" s="73"/>
      <c r="D64" s="73"/>
      <c r="E64" s="95"/>
      <c r="F64" s="96"/>
      <c r="G64" s="96"/>
    </row>
    <row r="65" spans="2:7" s="43" customFormat="1" x14ac:dyDescent="0.25">
      <c r="B65" s="73"/>
      <c r="D65" s="73"/>
      <c r="E65" s="95"/>
      <c r="F65" s="96"/>
      <c r="G65" s="96"/>
    </row>
    <row r="66" spans="2:7" s="43" customFormat="1" x14ac:dyDescent="0.25">
      <c r="B66" s="73"/>
      <c r="D66" s="73"/>
      <c r="E66" s="95"/>
      <c r="F66" s="96"/>
      <c r="G66" s="96"/>
    </row>
    <row r="67" spans="2:7" s="43" customFormat="1" x14ac:dyDescent="0.25">
      <c r="B67" s="73"/>
      <c r="D67" s="73"/>
      <c r="E67" s="95"/>
      <c r="F67" s="96"/>
      <c r="G67" s="96"/>
    </row>
    <row r="68" spans="2:7" s="43" customFormat="1" x14ac:dyDescent="0.25">
      <c r="B68" s="73"/>
      <c r="D68" s="73"/>
      <c r="E68" s="95"/>
      <c r="F68" s="96"/>
      <c r="G68" s="96"/>
    </row>
    <row r="69" spans="2:7" s="43" customFormat="1" x14ac:dyDescent="0.25">
      <c r="B69" s="73"/>
      <c r="D69" s="73"/>
      <c r="E69" s="95"/>
      <c r="F69" s="96"/>
      <c r="G69" s="96"/>
    </row>
    <row r="70" spans="2:7" s="43" customFormat="1" x14ac:dyDescent="0.25">
      <c r="B70" s="73"/>
      <c r="D70" s="73"/>
      <c r="E70" s="95"/>
      <c r="F70" s="96"/>
      <c r="G70" s="96"/>
    </row>
    <row r="71" spans="2:7" s="43" customFormat="1" x14ac:dyDescent="0.25">
      <c r="B71" s="73"/>
      <c r="D71" s="73"/>
      <c r="E71" s="95"/>
      <c r="F71" s="96"/>
      <c r="G71" s="96"/>
    </row>
    <row r="72" spans="2:7" s="43" customFormat="1" x14ac:dyDescent="0.25">
      <c r="B72" s="73"/>
      <c r="D72" s="73"/>
      <c r="E72" s="95"/>
      <c r="F72" s="96"/>
      <c r="G72" s="96"/>
    </row>
    <row r="73" spans="2:7" s="43" customFormat="1" x14ac:dyDescent="0.25">
      <c r="B73" s="73"/>
      <c r="D73" s="73"/>
      <c r="E73" s="95"/>
      <c r="F73" s="96"/>
      <c r="G73" s="96"/>
    </row>
    <row r="74" spans="2:7" s="43" customFormat="1" x14ac:dyDescent="0.25">
      <c r="B74" s="73"/>
      <c r="D74" s="73"/>
      <c r="E74" s="95"/>
      <c r="F74" s="96"/>
      <c r="G74" s="96"/>
    </row>
    <row r="75" spans="2:7" s="43" customFormat="1" x14ac:dyDescent="0.25">
      <c r="B75" s="73"/>
      <c r="D75" s="73"/>
      <c r="E75" s="95"/>
      <c r="F75" s="96"/>
      <c r="G75" s="96"/>
    </row>
    <row r="76" spans="2:7" s="43" customFormat="1" x14ac:dyDescent="0.25">
      <c r="B76" s="73"/>
      <c r="D76" s="73"/>
      <c r="E76" s="95"/>
      <c r="F76" s="96"/>
      <c r="G76" s="96"/>
    </row>
    <row r="77" spans="2:7" s="43" customFormat="1" x14ac:dyDescent="0.25">
      <c r="B77" s="73"/>
      <c r="D77" s="73"/>
      <c r="E77" s="95"/>
      <c r="F77" s="96"/>
      <c r="G77" s="96"/>
    </row>
    <row r="78" spans="2:7" s="43" customFormat="1" x14ac:dyDescent="0.25">
      <c r="B78" s="73"/>
      <c r="D78" s="73"/>
      <c r="E78" s="95"/>
      <c r="F78" s="96"/>
      <c r="G78" s="96"/>
    </row>
    <row r="79" spans="2:7" s="43" customFormat="1" x14ac:dyDescent="0.25">
      <c r="B79" s="73"/>
      <c r="D79" s="73"/>
      <c r="E79" s="95"/>
      <c r="F79" s="96"/>
      <c r="G79" s="96"/>
    </row>
    <row r="80" spans="2:7" s="43" customFormat="1" x14ac:dyDescent="0.25">
      <c r="B80" s="73"/>
      <c r="D80" s="73"/>
      <c r="E80" s="95"/>
      <c r="F80" s="96"/>
      <c r="G80" s="96"/>
    </row>
    <row r="81" spans="2:7" s="43" customFormat="1" x14ac:dyDescent="0.25">
      <c r="B81" s="73"/>
      <c r="D81" s="73"/>
      <c r="E81" s="95"/>
      <c r="F81" s="96"/>
      <c r="G81" s="96"/>
    </row>
    <row r="82" spans="2:7" s="43" customFormat="1" x14ac:dyDescent="0.25">
      <c r="B82" s="73"/>
      <c r="D82" s="73"/>
      <c r="E82" s="95"/>
      <c r="F82" s="96"/>
      <c r="G82" s="96"/>
    </row>
    <row r="83" spans="2:7" s="43" customFormat="1" x14ac:dyDescent="0.25">
      <c r="B83" s="73"/>
      <c r="D83" s="73"/>
      <c r="E83" s="95"/>
      <c r="F83" s="96"/>
      <c r="G83" s="96"/>
    </row>
    <row r="84" spans="2:7" s="43" customFormat="1" x14ac:dyDescent="0.25">
      <c r="B84" s="73"/>
      <c r="D84" s="73"/>
      <c r="E84" s="95"/>
      <c r="F84" s="96"/>
      <c r="G84" s="96"/>
    </row>
    <row r="85" spans="2:7" s="43" customFormat="1" x14ac:dyDescent="0.25">
      <c r="B85" s="73"/>
      <c r="D85" s="73"/>
      <c r="E85" s="95"/>
      <c r="F85" s="96"/>
      <c r="G85" s="96"/>
    </row>
    <row r="86" spans="2:7" s="43" customFormat="1" x14ac:dyDescent="0.25">
      <c r="B86" s="73"/>
      <c r="D86" s="73"/>
      <c r="E86" s="95"/>
      <c r="F86" s="96"/>
      <c r="G86" s="96"/>
    </row>
    <row r="87" spans="2:7" s="43" customFormat="1" x14ac:dyDescent="0.25">
      <c r="B87" s="73"/>
      <c r="D87" s="73"/>
      <c r="E87" s="95"/>
      <c r="F87" s="96"/>
      <c r="G87" s="96"/>
    </row>
    <row r="88" spans="2:7" s="43" customFormat="1" x14ac:dyDescent="0.25">
      <c r="B88" s="73"/>
      <c r="D88" s="73"/>
      <c r="E88" s="95"/>
      <c r="F88" s="96"/>
      <c r="G88" s="96"/>
    </row>
    <row r="89" spans="2:7" s="43" customFormat="1" x14ac:dyDescent="0.25">
      <c r="B89" s="73"/>
      <c r="D89" s="73"/>
      <c r="E89" s="95"/>
      <c r="F89" s="96"/>
      <c r="G89" s="96"/>
    </row>
    <row r="90" spans="2:7" s="43" customFormat="1" x14ac:dyDescent="0.25">
      <c r="B90" s="73"/>
      <c r="D90" s="73"/>
      <c r="E90" s="95"/>
      <c r="F90" s="96"/>
      <c r="G90" s="96"/>
    </row>
    <row r="91" spans="2:7" s="43" customFormat="1" x14ac:dyDescent="0.25">
      <c r="B91" s="73"/>
      <c r="D91" s="73"/>
      <c r="E91" s="95"/>
      <c r="F91" s="96"/>
      <c r="G91" s="96"/>
    </row>
    <row r="92" spans="2:7" s="43" customFormat="1" x14ac:dyDescent="0.25">
      <c r="B92" s="73"/>
      <c r="D92" s="73"/>
      <c r="E92" s="95"/>
      <c r="F92" s="96"/>
      <c r="G92" s="96"/>
    </row>
    <row r="93" spans="2:7" s="43" customFormat="1" x14ac:dyDescent="0.25">
      <c r="B93" s="73"/>
      <c r="D93" s="73"/>
      <c r="E93" s="95"/>
      <c r="F93" s="96"/>
      <c r="G93" s="96"/>
    </row>
    <row r="94" spans="2:7" s="43" customFormat="1" x14ac:dyDescent="0.25">
      <c r="B94" s="73"/>
      <c r="D94" s="73"/>
      <c r="E94" s="95"/>
      <c r="F94" s="96"/>
      <c r="G94" s="96"/>
    </row>
  </sheetData>
  <mergeCells count="6">
    <mergeCell ref="B1:G1"/>
    <mergeCell ref="B2:G2"/>
    <mergeCell ref="H2:K2"/>
    <mergeCell ref="B4:G4"/>
    <mergeCell ref="C6:F6"/>
    <mergeCell ref="B12:F12"/>
  </mergeCells>
  <printOptions horizontalCentered="1"/>
  <pageMargins left="0.74803149606299202" right="0.511811023622047" top="0.511811023622047" bottom="0.511811023622047" header="0.196850393700787" footer="0.196850393700787"/>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5CB40-693C-48C0-9363-1225BF271071}">
  <sheetPr>
    <tabColor theme="2" tint="-0.499984740745262"/>
    <pageSetUpPr fitToPage="1"/>
  </sheetPr>
  <dimension ref="B1:G94"/>
  <sheetViews>
    <sheetView showGridLines="0" view="pageBreakPreview" zoomScaleSheetLayoutView="100" workbookViewId="0">
      <selection activeCell="G37" sqref="G37"/>
    </sheetView>
  </sheetViews>
  <sheetFormatPr defaultRowHeight="13.2" x14ac:dyDescent="0.25"/>
  <cols>
    <col min="1" max="1" width="2.6640625" style="1" customWidth="1"/>
    <col min="2" max="2" width="6.6640625" style="98" customWidth="1"/>
    <col min="3" max="3" width="40.6640625" style="1" customWidth="1"/>
    <col min="4" max="4" width="6.6640625" style="98" customWidth="1"/>
    <col min="5" max="5" width="8.6640625" style="99" customWidth="1"/>
    <col min="6" max="6" width="40.33203125" style="100" customWidth="1"/>
    <col min="7" max="7" width="26.5546875" style="100" customWidth="1"/>
    <col min="8" max="254" width="8.88671875" style="1"/>
    <col min="255" max="255" width="2.6640625" style="1" customWidth="1"/>
    <col min="256" max="256" width="1.6640625" style="1" customWidth="1"/>
    <col min="257" max="257" width="6.6640625" style="1" customWidth="1"/>
    <col min="258" max="258" width="40.6640625" style="1" customWidth="1"/>
    <col min="259" max="259" width="6.6640625" style="1" customWidth="1"/>
    <col min="260" max="260" width="8.6640625" style="1" customWidth="1"/>
    <col min="261" max="261" width="9" style="1" customWidth="1"/>
    <col min="262" max="262" width="0" style="1" hidden="1" customWidth="1"/>
    <col min="263" max="263" width="20.6640625" style="1" customWidth="1"/>
    <col min="264" max="510" width="8.88671875" style="1"/>
    <col min="511" max="511" width="2.6640625" style="1" customWidth="1"/>
    <col min="512" max="512" width="1.6640625" style="1" customWidth="1"/>
    <col min="513" max="513" width="6.6640625" style="1" customWidth="1"/>
    <col min="514" max="514" width="40.6640625" style="1" customWidth="1"/>
    <col min="515" max="515" width="6.6640625" style="1" customWidth="1"/>
    <col min="516" max="516" width="8.6640625" style="1" customWidth="1"/>
    <col min="517" max="517" width="9" style="1" customWidth="1"/>
    <col min="518" max="518" width="0" style="1" hidden="1" customWidth="1"/>
    <col min="519" max="519" width="20.6640625" style="1" customWidth="1"/>
    <col min="520" max="766" width="8.88671875" style="1"/>
    <col min="767" max="767" width="2.6640625" style="1" customWidth="1"/>
    <col min="768" max="768" width="1.6640625" style="1" customWidth="1"/>
    <col min="769" max="769" width="6.6640625" style="1" customWidth="1"/>
    <col min="770" max="770" width="40.6640625" style="1" customWidth="1"/>
    <col min="771" max="771" width="6.6640625" style="1" customWidth="1"/>
    <col min="772" max="772" width="8.6640625" style="1" customWidth="1"/>
    <col min="773" max="773" width="9" style="1" customWidth="1"/>
    <col min="774" max="774" width="0" style="1" hidden="1" customWidth="1"/>
    <col min="775" max="775" width="20.6640625" style="1" customWidth="1"/>
    <col min="776" max="1022" width="8.88671875" style="1"/>
    <col min="1023" max="1023" width="2.6640625" style="1" customWidth="1"/>
    <col min="1024" max="1024" width="1.6640625" style="1" customWidth="1"/>
    <col min="1025" max="1025" width="6.6640625" style="1" customWidth="1"/>
    <col min="1026" max="1026" width="40.6640625" style="1" customWidth="1"/>
    <col min="1027" max="1027" width="6.6640625" style="1" customWidth="1"/>
    <col min="1028" max="1028" width="8.6640625" style="1" customWidth="1"/>
    <col min="1029" max="1029" width="9" style="1" customWidth="1"/>
    <col min="1030" max="1030" width="0" style="1" hidden="1" customWidth="1"/>
    <col min="1031" max="1031" width="20.6640625" style="1" customWidth="1"/>
    <col min="1032" max="1278" width="8.88671875" style="1"/>
    <col min="1279" max="1279" width="2.6640625" style="1" customWidth="1"/>
    <col min="1280" max="1280" width="1.6640625" style="1" customWidth="1"/>
    <col min="1281" max="1281" width="6.6640625" style="1" customWidth="1"/>
    <col min="1282" max="1282" width="40.6640625" style="1" customWidth="1"/>
    <col min="1283" max="1283" width="6.6640625" style="1" customWidth="1"/>
    <col min="1284" max="1284" width="8.6640625" style="1" customWidth="1"/>
    <col min="1285" max="1285" width="9" style="1" customWidth="1"/>
    <col min="1286" max="1286" width="0" style="1" hidden="1" customWidth="1"/>
    <col min="1287" max="1287" width="20.6640625" style="1" customWidth="1"/>
    <col min="1288" max="1534" width="8.88671875" style="1"/>
    <col min="1535" max="1535" width="2.6640625" style="1" customWidth="1"/>
    <col min="1536" max="1536" width="1.6640625" style="1" customWidth="1"/>
    <col min="1537" max="1537" width="6.6640625" style="1" customWidth="1"/>
    <col min="1538" max="1538" width="40.6640625" style="1" customWidth="1"/>
    <col min="1539" max="1539" width="6.6640625" style="1" customWidth="1"/>
    <col min="1540" max="1540" width="8.6640625" style="1" customWidth="1"/>
    <col min="1541" max="1541" width="9" style="1" customWidth="1"/>
    <col min="1542" max="1542" width="0" style="1" hidden="1" customWidth="1"/>
    <col min="1543" max="1543" width="20.6640625" style="1" customWidth="1"/>
    <col min="1544" max="1790" width="8.88671875" style="1"/>
    <col min="1791" max="1791" width="2.6640625" style="1" customWidth="1"/>
    <col min="1792" max="1792" width="1.6640625" style="1" customWidth="1"/>
    <col min="1793" max="1793" width="6.6640625" style="1" customWidth="1"/>
    <col min="1794" max="1794" width="40.6640625" style="1" customWidth="1"/>
    <col min="1795" max="1795" width="6.6640625" style="1" customWidth="1"/>
    <col min="1796" max="1796" width="8.6640625" style="1" customWidth="1"/>
    <col min="1797" max="1797" width="9" style="1" customWidth="1"/>
    <col min="1798" max="1798" width="0" style="1" hidden="1" customWidth="1"/>
    <col min="1799" max="1799" width="20.6640625" style="1" customWidth="1"/>
    <col min="1800" max="2046" width="8.88671875" style="1"/>
    <col min="2047" max="2047" width="2.6640625" style="1" customWidth="1"/>
    <col min="2048" max="2048" width="1.6640625" style="1" customWidth="1"/>
    <col min="2049" max="2049" width="6.6640625" style="1" customWidth="1"/>
    <col min="2050" max="2050" width="40.6640625" style="1" customWidth="1"/>
    <col min="2051" max="2051" width="6.6640625" style="1" customWidth="1"/>
    <col min="2052" max="2052" width="8.6640625" style="1" customWidth="1"/>
    <col min="2053" max="2053" width="9" style="1" customWidth="1"/>
    <col min="2054" max="2054" width="0" style="1" hidden="1" customWidth="1"/>
    <col min="2055" max="2055" width="20.6640625" style="1" customWidth="1"/>
    <col min="2056" max="2302" width="8.88671875" style="1"/>
    <col min="2303" max="2303" width="2.6640625" style="1" customWidth="1"/>
    <col min="2304" max="2304" width="1.6640625" style="1" customWidth="1"/>
    <col min="2305" max="2305" width="6.6640625" style="1" customWidth="1"/>
    <col min="2306" max="2306" width="40.6640625" style="1" customWidth="1"/>
    <col min="2307" max="2307" width="6.6640625" style="1" customWidth="1"/>
    <col min="2308" max="2308" width="8.6640625" style="1" customWidth="1"/>
    <col min="2309" max="2309" width="9" style="1" customWidth="1"/>
    <col min="2310" max="2310" width="0" style="1" hidden="1" customWidth="1"/>
    <col min="2311" max="2311" width="20.6640625" style="1" customWidth="1"/>
    <col min="2312" max="2558" width="8.88671875" style="1"/>
    <col min="2559" max="2559" width="2.6640625" style="1" customWidth="1"/>
    <col min="2560" max="2560" width="1.6640625" style="1" customWidth="1"/>
    <col min="2561" max="2561" width="6.6640625" style="1" customWidth="1"/>
    <col min="2562" max="2562" width="40.6640625" style="1" customWidth="1"/>
    <col min="2563" max="2563" width="6.6640625" style="1" customWidth="1"/>
    <col min="2564" max="2564" width="8.6640625" style="1" customWidth="1"/>
    <col min="2565" max="2565" width="9" style="1" customWidth="1"/>
    <col min="2566" max="2566" width="0" style="1" hidden="1" customWidth="1"/>
    <col min="2567" max="2567" width="20.6640625" style="1" customWidth="1"/>
    <col min="2568" max="2814" width="8.88671875" style="1"/>
    <col min="2815" max="2815" width="2.6640625" style="1" customWidth="1"/>
    <col min="2816" max="2816" width="1.6640625" style="1" customWidth="1"/>
    <col min="2817" max="2817" width="6.6640625" style="1" customWidth="1"/>
    <col min="2818" max="2818" width="40.6640625" style="1" customWidth="1"/>
    <col min="2819" max="2819" width="6.6640625" style="1" customWidth="1"/>
    <col min="2820" max="2820" width="8.6640625" style="1" customWidth="1"/>
    <col min="2821" max="2821" width="9" style="1" customWidth="1"/>
    <col min="2822" max="2822" width="0" style="1" hidden="1" customWidth="1"/>
    <col min="2823" max="2823" width="20.6640625" style="1" customWidth="1"/>
    <col min="2824" max="3070" width="8.88671875" style="1"/>
    <col min="3071" max="3071" width="2.6640625" style="1" customWidth="1"/>
    <col min="3072" max="3072" width="1.6640625" style="1" customWidth="1"/>
    <col min="3073" max="3073" width="6.6640625" style="1" customWidth="1"/>
    <col min="3074" max="3074" width="40.6640625" style="1" customWidth="1"/>
    <col min="3075" max="3075" width="6.6640625" style="1" customWidth="1"/>
    <col min="3076" max="3076" width="8.6640625" style="1" customWidth="1"/>
    <col min="3077" max="3077" width="9" style="1" customWidth="1"/>
    <col min="3078" max="3078" width="0" style="1" hidden="1" customWidth="1"/>
    <col min="3079" max="3079" width="20.6640625" style="1" customWidth="1"/>
    <col min="3080" max="3326" width="8.88671875" style="1"/>
    <col min="3327" max="3327" width="2.6640625" style="1" customWidth="1"/>
    <col min="3328" max="3328" width="1.6640625" style="1" customWidth="1"/>
    <col min="3329" max="3329" width="6.6640625" style="1" customWidth="1"/>
    <col min="3330" max="3330" width="40.6640625" style="1" customWidth="1"/>
    <col min="3331" max="3331" width="6.6640625" style="1" customWidth="1"/>
    <col min="3332" max="3332" width="8.6640625" style="1" customWidth="1"/>
    <col min="3333" max="3333" width="9" style="1" customWidth="1"/>
    <col min="3334" max="3334" width="0" style="1" hidden="1" customWidth="1"/>
    <col min="3335" max="3335" width="20.6640625" style="1" customWidth="1"/>
    <col min="3336" max="3582" width="8.88671875" style="1"/>
    <col min="3583" max="3583" width="2.6640625" style="1" customWidth="1"/>
    <col min="3584" max="3584" width="1.6640625" style="1" customWidth="1"/>
    <col min="3585" max="3585" width="6.6640625" style="1" customWidth="1"/>
    <col min="3586" max="3586" width="40.6640625" style="1" customWidth="1"/>
    <col min="3587" max="3587" width="6.6640625" style="1" customWidth="1"/>
    <col min="3588" max="3588" width="8.6640625" style="1" customWidth="1"/>
    <col min="3589" max="3589" width="9" style="1" customWidth="1"/>
    <col min="3590" max="3590" width="0" style="1" hidden="1" customWidth="1"/>
    <col min="3591" max="3591" width="20.6640625" style="1" customWidth="1"/>
    <col min="3592" max="3838" width="8.88671875" style="1"/>
    <col min="3839" max="3839" width="2.6640625" style="1" customWidth="1"/>
    <col min="3840" max="3840" width="1.6640625" style="1" customWidth="1"/>
    <col min="3841" max="3841" width="6.6640625" style="1" customWidth="1"/>
    <col min="3842" max="3842" width="40.6640625" style="1" customWidth="1"/>
    <col min="3843" max="3843" width="6.6640625" style="1" customWidth="1"/>
    <col min="3844" max="3844" width="8.6640625" style="1" customWidth="1"/>
    <col min="3845" max="3845" width="9" style="1" customWidth="1"/>
    <col min="3846" max="3846" width="0" style="1" hidden="1" customWidth="1"/>
    <col min="3847" max="3847" width="20.6640625" style="1" customWidth="1"/>
    <col min="3848" max="4094" width="8.88671875" style="1"/>
    <col min="4095" max="4095" width="2.6640625" style="1" customWidth="1"/>
    <col min="4096" max="4096" width="1.6640625" style="1" customWidth="1"/>
    <col min="4097" max="4097" width="6.6640625" style="1" customWidth="1"/>
    <col min="4098" max="4098" width="40.6640625" style="1" customWidth="1"/>
    <col min="4099" max="4099" width="6.6640625" style="1" customWidth="1"/>
    <col min="4100" max="4100" width="8.6640625" style="1" customWidth="1"/>
    <col min="4101" max="4101" width="9" style="1" customWidth="1"/>
    <col min="4102" max="4102" width="0" style="1" hidden="1" customWidth="1"/>
    <col min="4103" max="4103" width="20.6640625" style="1" customWidth="1"/>
    <col min="4104" max="4350" width="8.88671875" style="1"/>
    <col min="4351" max="4351" width="2.6640625" style="1" customWidth="1"/>
    <col min="4352" max="4352" width="1.6640625" style="1" customWidth="1"/>
    <col min="4353" max="4353" width="6.6640625" style="1" customWidth="1"/>
    <col min="4354" max="4354" width="40.6640625" style="1" customWidth="1"/>
    <col min="4355" max="4355" width="6.6640625" style="1" customWidth="1"/>
    <col min="4356" max="4356" width="8.6640625" style="1" customWidth="1"/>
    <col min="4357" max="4357" width="9" style="1" customWidth="1"/>
    <col min="4358" max="4358" width="0" style="1" hidden="1" customWidth="1"/>
    <col min="4359" max="4359" width="20.6640625" style="1" customWidth="1"/>
    <col min="4360" max="4606" width="8.88671875" style="1"/>
    <col min="4607" max="4607" width="2.6640625" style="1" customWidth="1"/>
    <col min="4608" max="4608" width="1.6640625" style="1" customWidth="1"/>
    <col min="4609" max="4609" width="6.6640625" style="1" customWidth="1"/>
    <col min="4610" max="4610" width="40.6640625" style="1" customWidth="1"/>
    <col min="4611" max="4611" width="6.6640625" style="1" customWidth="1"/>
    <col min="4612" max="4612" width="8.6640625" style="1" customWidth="1"/>
    <col min="4613" max="4613" width="9" style="1" customWidth="1"/>
    <col min="4614" max="4614" width="0" style="1" hidden="1" customWidth="1"/>
    <col min="4615" max="4615" width="20.6640625" style="1" customWidth="1"/>
    <col min="4616" max="4862" width="8.88671875" style="1"/>
    <col min="4863" max="4863" width="2.6640625" style="1" customWidth="1"/>
    <col min="4864" max="4864" width="1.6640625" style="1" customWidth="1"/>
    <col min="4865" max="4865" width="6.6640625" style="1" customWidth="1"/>
    <col min="4866" max="4866" width="40.6640625" style="1" customWidth="1"/>
    <col min="4867" max="4867" width="6.6640625" style="1" customWidth="1"/>
    <col min="4868" max="4868" width="8.6640625" style="1" customWidth="1"/>
    <col min="4869" max="4869" width="9" style="1" customWidth="1"/>
    <col min="4870" max="4870" width="0" style="1" hidden="1" customWidth="1"/>
    <col min="4871" max="4871" width="20.6640625" style="1" customWidth="1"/>
    <col min="4872" max="5118" width="8.88671875" style="1"/>
    <col min="5119" max="5119" width="2.6640625" style="1" customWidth="1"/>
    <col min="5120" max="5120" width="1.6640625" style="1" customWidth="1"/>
    <col min="5121" max="5121" width="6.6640625" style="1" customWidth="1"/>
    <col min="5122" max="5122" width="40.6640625" style="1" customWidth="1"/>
    <col min="5123" max="5123" width="6.6640625" style="1" customWidth="1"/>
    <col min="5124" max="5124" width="8.6640625" style="1" customWidth="1"/>
    <col min="5125" max="5125" width="9" style="1" customWidth="1"/>
    <col min="5126" max="5126" width="0" style="1" hidden="1" customWidth="1"/>
    <col min="5127" max="5127" width="20.6640625" style="1" customWidth="1"/>
    <col min="5128" max="5374" width="8.88671875" style="1"/>
    <col min="5375" max="5375" width="2.6640625" style="1" customWidth="1"/>
    <col min="5376" max="5376" width="1.6640625" style="1" customWidth="1"/>
    <col min="5377" max="5377" width="6.6640625" style="1" customWidth="1"/>
    <col min="5378" max="5378" width="40.6640625" style="1" customWidth="1"/>
    <col min="5379" max="5379" width="6.6640625" style="1" customWidth="1"/>
    <col min="5380" max="5380" width="8.6640625" style="1" customWidth="1"/>
    <col min="5381" max="5381" width="9" style="1" customWidth="1"/>
    <col min="5382" max="5382" width="0" style="1" hidden="1" customWidth="1"/>
    <col min="5383" max="5383" width="20.6640625" style="1" customWidth="1"/>
    <col min="5384" max="5630" width="8.88671875" style="1"/>
    <col min="5631" max="5631" width="2.6640625" style="1" customWidth="1"/>
    <col min="5632" max="5632" width="1.6640625" style="1" customWidth="1"/>
    <col min="5633" max="5633" width="6.6640625" style="1" customWidth="1"/>
    <col min="5634" max="5634" width="40.6640625" style="1" customWidth="1"/>
    <col min="5635" max="5635" width="6.6640625" style="1" customWidth="1"/>
    <col min="5636" max="5636" width="8.6640625" style="1" customWidth="1"/>
    <col min="5637" max="5637" width="9" style="1" customWidth="1"/>
    <col min="5638" max="5638" width="0" style="1" hidden="1" customWidth="1"/>
    <col min="5639" max="5639" width="20.6640625" style="1" customWidth="1"/>
    <col min="5640" max="5886" width="8.88671875" style="1"/>
    <col min="5887" max="5887" width="2.6640625" style="1" customWidth="1"/>
    <col min="5888" max="5888" width="1.6640625" style="1" customWidth="1"/>
    <col min="5889" max="5889" width="6.6640625" style="1" customWidth="1"/>
    <col min="5890" max="5890" width="40.6640625" style="1" customWidth="1"/>
    <col min="5891" max="5891" width="6.6640625" style="1" customWidth="1"/>
    <col min="5892" max="5892" width="8.6640625" style="1" customWidth="1"/>
    <col min="5893" max="5893" width="9" style="1" customWidth="1"/>
    <col min="5894" max="5894" width="0" style="1" hidden="1" customWidth="1"/>
    <col min="5895" max="5895" width="20.6640625" style="1" customWidth="1"/>
    <col min="5896" max="6142" width="8.88671875" style="1"/>
    <col min="6143" max="6143" width="2.6640625" style="1" customWidth="1"/>
    <col min="6144" max="6144" width="1.6640625" style="1" customWidth="1"/>
    <col min="6145" max="6145" width="6.6640625" style="1" customWidth="1"/>
    <col min="6146" max="6146" width="40.6640625" style="1" customWidth="1"/>
    <col min="6147" max="6147" width="6.6640625" style="1" customWidth="1"/>
    <col min="6148" max="6148" width="8.6640625" style="1" customWidth="1"/>
    <col min="6149" max="6149" width="9" style="1" customWidth="1"/>
    <col min="6150" max="6150" width="0" style="1" hidden="1" customWidth="1"/>
    <col min="6151" max="6151" width="20.6640625" style="1" customWidth="1"/>
    <col min="6152" max="6398" width="8.88671875" style="1"/>
    <col min="6399" max="6399" width="2.6640625" style="1" customWidth="1"/>
    <col min="6400" max="6400" width="1.6640625" style="1" customWidth="1"/>
    <col min="6401" max="6401" width="6.6640625" style="1" customWidth="1"/>
    <col min="6402" max="6402" width="40.6640625" style="1" customWidth="1"/>
    <col min="6403" max="6403" width="6.6640625" style="1" customWidth="1"/>
    <col min="6404" max="6404" width="8.6640625" style="1" customWidth="1"/>
    <col min="6405" max="6405" width="9" style="1" customWidth="1"/>
    <col min="6406" max="6406" width="0" style="1" hidden="1" customWidth="1"/>
    <col min="6407" max="6407" width="20.6640625" style="1" customWidth="1"/>
    <col min="6408" max="6654" width="8.88671875" style="1"/>
    <col min="6655" max="6655" width="2.6640625" style="1" customWidth="1"/>
    <col min="6656" max="6656" width="1.6640625" style="1" customWidth="1"/>
    <col min="6657" max="6657" width="6.6640625" style="1" customWidth="1"/>
    <col min="6658" max="6658" width="40.6640625" style="1" customWidth="1"/>
    <col min="6659" max="6659" width="6.6640625" style="1" customWidth="1"/>
    <col min="6660" max="6660" width="8.6640625" style="1" customWidth="1"/>
    <col min="6661" max="6661" width="9" style="1" customWidth="1"/>
    <col min="6662" max="6662" width="0" style="1" hidden="1" customWidth="1"/>
    <col min="6663" max="6663" width="20.6640625" style="1" customWidth="1"/>
    <col min="6664" max="6910" width="8.88671875" style="1"/>
    <col min="6911" max="6911" width="2.6640625" style="1" customWidth="1"/>
    <col min="6912" max="6912" width="1.6640625" style="1" customWidth="1"/>
    <col min="6913" max="6913" width="6.6640625" style="1" customWidth="1"/>
    <col min="6914" max="6914" width="40.6640625" style="1" customWidth="1"/>
    <col min="6915" max="6915" width="6.6640625" style="1" customWidth="1"/>
    <col min="6916" max="6916" width="8.6640625" style="1" customWidth="1"/>
    <col min="6917" max="6917" width="9" style="1" customWidth="1"/>
    <col min="6918" max="6918" width="0" style="1" hidden="1" customWidth="1"/>
    <col min="6919" max="6919" width="20.6640625" style="1" customWidth="1"/>
    <col min="6920" max="7166" width="8.88671875" style="1"/>
    <col min="7167" max="7167" width="2.6640625" style="1" customWidth="1"/>
    <col min="7168" max="7168" width="1.6640625" style="1" customWidth="1"/>
    <col min="7169" max="7169" width="6.6640625" style="1" customWidth="1"/>
    <col min="7170" max="7170" width="40.6640625" style="1" customWidth="1"/>
    <col min="7171" max="7171" width="6.6640625" style="1" customWidth="1"/>
    <col min="7172" max="7172" width="8.6640625" style="1" customWidth="1"/>
    <col min="7173" max="7173" width="9" style="1" customWidth="1"/>
    <col min="7174" max="7174" width="0" style="1" hidden="1" customWidth="1"/>
    <col min="7175" max="7175" width="20.6640625" style="1" customWidth="1"/>
    <col min="7176" max="7422" width="8.88671875" style="1"/>
    <col min="7423" max="7423" width="2.6640625" style="1" customWidth="1"/>
    <col min="7424" max="7424" width="1.6640625" style="1" customWidth="1"/>
    <col min="7425" max="7425" width="6.6640625" style="1" customWidth="1"/>
    <col min="7426" max="7426" width="40.6640625" style="1" customWidth="1"/>
    <col min="7427" max="7427" width="6.6640625" style="1" customWidth="1"/>
    <col min="7428" max="7428" width="8.6640625" style="1" customWidth="1"/>
    <col min="7429" max="7429" width="9" style="1" customWidth="1"/>
    <col min="7430" max="7430" width="0" style="1" hidden="1" customWidth="1"/>
    <col min="7431" max="7431" width="20.6640625" style="1" customWidth="1"/>
    <col min="7432" max="7678" width="8.88671875" style="1"/>
    <col min="7679" max="7679" width="2.6640625" style="1" customWidth="1"/>
    <col min="7680" max="7680" width="1.6640625" style="1" customWidth="1"/>
    <col min="7681" max="7681" width="6.6640625" style="1" customWidth="1"/>
    <col min="7682" max="7682" width="40.6640625" style="1" customWidth="1"/>
    <col min="7683" max="7683" width="6.6640625" style="1" customWidth="1"/>
    <col min="7684" max="7684" width="8.6640625" style="1" customWidth="1"/>
    <col min="7685" max="7685" width="9" style="1" customWidth="1"/>
    <col min="7686" max="7686" width="0" style="1" hidden="1" customWidth="1"/>
    <col min="7687" max="7687" width="20.6640625" style="1" customWidth="1"/>
    <col min="7688" max="7934" width="8.88671875" style="1"/>
    <col min="7935" max="7935" width="2.6640625" style="1" customWidth="1"/>
    <col min="7936" max="7936" width="1.6640625" style="1" customWidth="1"/>
    <col min="7937" max="7937" width="6.6640625" style="1" customWidth="1"/>
    <col min="7938" max="7938" width="40.6640625" style="1" customWidth="1"/>
    <col min="7939" max="7939" width="6.6640625" style="1" customWidth="1"/>
    <col min="7940" max="7940" width="8.6640625" style="1" customWidth="1"/>
    <col min="7941" max="7941" width="9" style="1" customWidth="1"/>
    <col min="7942" max="7942" width="0" style="1" hidden="1" customWidth="1"/>
    <col min="7943" max="7943" width="20.6640625" style="1" customWidth="1"/>
    <col min="7944" max="8190" width="8.88671875" style="1"/>
    <col min="8191" max="8191" width="2.6640625" style="1" customWidth="1"/>
    <col min="8192" max="8192" width="1.6640625" style="1" customWidth="1"/>
    <col min="8193" max="8193" width="6.6640625" style="1" customWidth="1"/>
    <col min="8194" max="8194" width="40.6640625" style="1" customWidth="1"/>
    <col min="8195" max="8195" width="6.6640625" style="1" customWidth="1"/>
    <col min="8196" max="8196" width="8.6640625" style="1" customWidth="1"/>
    <col min="8197" max="8197" width="9" style="1" customWidth="1"/>
    <col min="8198" max="8198" width="0" style="1" hidden="1" customWidth="1"/>
    <col min="8199" max="8199" width="20.6640625" style="1" customWidth="1"/>
    <col min="8200" max="8446" width="8.88671875" style="1"/>
    <col min="8447" max="8447" width="2.6640625" style="1" customWidth="1"/>
    <col min="8448" max="8448" width="1.6640625" style="1" customWidth="1"/>
    <col min="8449" max="8449" width="6.6640625" style="1" customWidth="1"/>
    <col min="8450" max="8450" width="40.6640625" style="1" customWidth="1"/>
    <col min="8451" max="8451" width="6.6640625" style="1" customWidth="1"/>
    <col min="8452" max="8452" width="8.6640625" style="1" customWidth="1"/>
    <col min="8453" max="8453" width="9" style="1" customWidth="1"/>
    <col min="8454" max="8454" width="0" style="1" hidden="1" customWidth="1"/>
    <col min="8455" max="8455" width="20.6640625" style="1" customWidth="1"/>
    <col min="8456" max="8702" width="8.88671875" style="1"/>
    <col min="8703" max="8703" width="2.6640625" style="1" customWidth="1"/>
    <col min="8704" max="8704" width="1.6640625" style="1" customWidth="1"/>
    <col min="8705" max="8705" width="6.6640625" style="1" customWidth="1"/>
    <col min="8706" max="8706" width="40.6640625" style="1" customWidth="1"/>
    <col min="8707" max="8707" width="6.6640625" style="1" customWidth="1"/>
    <col min="8708" max="8708" width="8.6640625" style="1" customWidth="1"/>
    <col min="8709" max="8709" width="9" style="1" customWidth="1"/>
    <col min="8710" max="8710" width="0" style="1" hidden="1" customWidth="1"/>
    <col min="8711" max="8711" width="20.6640625" style="1" customWidth="1"/>
    <col min="8712" max="8958" width="8.88671875" style="1"/>
    <col min="8959" max="8959" width="2.6640625" style="1" customWidth="1"/>
    <col min="8960" max="8960" width="1.6640625" style="1" customWidth="1"/>
    <col min="8961" max="8961" width="6.6640625" style="1" customWidth="1"/>
    <col min="8962" max="8962" width="40.6640625" style="1" customWidth="1"/>
    <col min="8963" max="8963" width="6.6640625" style="1" customWidth="1"/>
    <col min="8964" max="8964" width="8.6640625" style="1" customWidth="1"/>
    <col min="8965" max="8965" width="9" style="1" customWidth="1"/>
    <col min="8966" max="8966" width="0" style="1" hidden="1" customWidth="1"/>
    <col min="8967" max="8967" width="20.6640625" style="1" customWidth="1"/>
    <col min="8968" max="9214" width="8.88671875" style="1"/>
    <col min="9215" max="9215" width="2.6640625" style="1" customWidth="1"/>
    <col min="9216" max="9216" width="1.6640625" style="1" customWidth="1"/>
    <col min="9217" max="9217" width="6.6640625" style="1" customWidth="1"/>
    <col min="9218" max="9218" width="40.6640625" style="1" customWidth="1"/>
    <col min="9219" max="9219" width="6.6640625" style="1" customWidth="1"/>
    <col min="9220" max="9220" width="8.6640625" style="1" customWidth="1"/>
    <col min="9221" max="9221" width="9" style="1" customWidth="1"/>
    <col min="9222" max="9222" width="0" style="1" hidden="1" customWidth="1"/>
    <col min="9223" max="9223" width="20.6640625" style="1" customWidth="1"/>
    <col min="9224" max="9470" width="8.88671875" style="1"/>
    <col min="9471" max="9471" width="2.6640625" style="1" customWidth="1"/>
    <col min="9472" max="9472" width="1.6640625" style="1" customWidth="1"/>
    <col min="9473" max="9473" width="6.6640625" style="1" customWidth="1"/>
    <col min="9474" max="9474" width="40.6640625" style="1" customWidth="1"/>
    <col min="9475" max="9475" width="6.6640625" style="1" customWidth="1"/>
    <col min="9476" max="9476" width="8.6640625" style="1" customWidth="1"/>
    <col min="9477" max="9477" width="9" style="1" customWidth="1"/>
    <col min="9478" max="9478" width="0" style="1" hidden="1" customWidth="1"/>
    <col min="9479" max="9479" width="20.6640625" style="1" customWidth="1"/>
    <col min="9480" max="9726" width="8.88671875" style="1"/>
    <col min="9727" max="9727" width="2.6640625" style="1" customWidth="1"/>
    <col min="9728" max="9728" width="1.6640625" style="1" customWidth="1"/>
    <col min="9729" max="9729" width="6.6640625" style="1" customWidth="1"/>
    <col min="9730" max="9730" width="40.6640625" style="1" customWidth="1"/>
    <col min="9731" max="9731" width="6.6640625" style="1" customWidth="1"/>
    <col min="9732" max="9732" width="8.6640625" style="1" customWidth="1"/>
    <col min="9733" max="9733" width="9" style="1" customWidth="1"/>
    <col min="9734" max="9734" width="0" style="1" hidden="1" customWidth="1"/>
    <col min="9735" max="9735" width="20.6640625" style="1" customWidth="1"/>
    <col min="9736" max="9982" width="8.88671875" style="1"/>
    <col min="9983" max="9983" width="2.6640625" style="1" customWidth="1"/>
    <col min="9984" max="9984" width="1.6640625" style="1" customWidth="1"/>
    <col min="9985" max="9985" width="6.6640625" style="1" customWidth="1"/>
    <col min="9986" max="9986" width="40.6640625" style="1" customWidth="1"/>
    <col min="9987" max="9987" width="6.6640625" style="1" customWidth="1"/>
    <col min="9988" max="9988" width="8.6640625" style="1" customWidth="1"/>
    <col min="9989" max="9989" width="9" style="1" customWidth="1"/>
    <col min="9990" max="9990" width="0" style="1" hidden="1" customWidth="1"/>
    <col min="9991" max="9991" width="20.6640625" style="1" customWidth="1"/>
    <col min="9992" max="10238" width="8.88671875" style="1"/>
    <col min="10239" max="10239" width="2.6640625" style="1" customWidth="1"/>
    <col min="10240" max="10240" width="1.6640625" style="1" customWidth="1"/>
    <col min="10241" max="10241" width="6.6640625" style="1" customWidth="1"/>
    <col min="10242" max="10242" width="40.6640625" style="1" customWidth="1"/>
    <col min="10243" max="10243" width="6.6640625" style="1" customWidth="1"/>
    <col min="10244" max="10244" width="8.6640625" style="1" customWidth="1"/>
    <col min="10245" max="10245" width="9" style="1" customWidth="1"/>
    <col min="10246" max="10246" width="0" style="1" hidden="1" customWidth="1"/>
    <col min="10247" max="10247" width="20.6640625" style="1" customWidth="1"/>
    <col min="10248" max="10494" width="8.88671875" style="1"/>
    <col min="10495" max="10495" width="2.6640625" style="1" customWidth="1"/>
    <col min="10496" max="10496" width="1.6640625" style="1" customWidth="1"/>
    <col min="10497" max="10497" width="6.6640625" style="1" customWidth="1"/>
    <col min="10498" max="10498" width="40.6640625" style="1" customWidth="1"/>
    <col min="10499" max="10499" width="6.6640625" style="1" customWidth="1"/>
    <col min="10500" max="10500" width="8.6640625" style="1" customWidth="1"/>
    <col min="10501" max="10501" width="9" style="1" customWidth="1"/>
    <col min="10502" max="10502" width="0" style="1" hidden="1" customWidth="1"/>
    <col min="10503" max="10503" width="20.6640625" style="1" customWidth="1"/>
    <col min="10504" max="10750" width="8.88671875" style="1"/>
    <col min="10751" max="10751" width="2.6640625" style="1" customWidth="1"/>
    <col min="10752" max="10752" width="1.6640625" style="1" customWidth="1"/>
    <col min="10753" max="10753" width="6.6640625" style="1" customWidth="1"/>
    <col min="10754" max="10754" width="40.6640625" style="1" customWidth="1"/>
    <col min="10755" max="10755" width="6.6640625" style="1" customWidth="1"/>
    <col min="10756" max="10756" width="8.6640625" style="1" customWidth="1"/>
    <col min="10757" max="10757" width="9" style="1" customWidth="1"/>
    <col min="10758" max="10758" width="0" style="1" hidden="1" customWidth="1"/>
    <col min="10759" max="10759" width="20.6640625" style="1" customWidth="1"/>
    <col min="10760" max="11006" width="8.88671875" style="1"/>
    <col min="11007" max="11007" width="2.6640625" style="1" customWidth="1"/>
    <col min="11008" max="11008" width="1.6640625" style="1" customWidth="1"/>
    <col min="11009" max="11009" width="6.6640625" style="1" customWidth="1"/>
    <col min="11010" max="11010" width="40.6640625" style="1" customWidth="1"/>
    <col min="11011" max="11011" width="6.6640625" style="1" customWidth="1"/>
    <col min="11012" max="11012" width="8.6640625" style="1" customWidth="1"/>
    <col min="11013" max="11013" width="9" style="1" customWidth="1"/>
    <col min="11014" max="11014" width="0" style="1" hidden="1" customWidth="1"/>
    <col min="11015" max="11015" width="20.6640625" style="1" customWidth="1"/>
    <col min="11016" max="11262" width="8.88671875" style="1"/>
    <col min="11263" max="11263" width="2.6640625" style="1" customWidth="1"/>
    <col min="11264" max="11264" width="1.6640625" style="1" customWidth="1"/>
    <col min="11265" max="11265" width="6.6640625" style="1" customWidth="1"/>
    <col min="11266" max="11266" width="40.6640625" style="1" customWidth="1"/>
    <col min="11267" max="11267" width="6.6640625" style="1" customWidth="1"/>
    <col min="11268" max="11268" width="8.6640625" style="1" customWidth="1"/>
    <col min="11269" max="11269" width="9" style="1" customWidth="1"/>
    <col min="11270" max="11270" width="0" style="1" hidden="1" customWidth="1"/>
    <col min="11271" max="11271" width="20.6640625" style="1" customWidth="1"/>
    <col min="11272" max="11518" width="8.88671875" style="1"/>
    <col min="11519" max="11519" width="2.6640625" style="1" customWidth="1"/>
    <col min="11520" max="11520" width="1.6640625" style="1" customWidth="1"/>
    <col min="11521" max="11521" width="6.6640625" style="1" customWidth="1"/>
    <col min="11522" max="11522" width="40.6640625" style="1" customWidth="1"/>
    <col min="11523" max="11523" width="6.6640625" style="1" customWidth="1"/>
    <col min="11524" max="11524" width="8.6640625" style="1" customWidth="1"/>
    <col min="11525" max="11525" width="9" style="1" customWidth="1"/>
    <col min="11526" max="11526" width="0" style="1" hidden="1" customWidth="1"/>
    <col min="11527" max="11527" width="20.6640625" style="1" customWidth="1"/>
    <col min="11528" max="11774" width="8.88671875" style="1"/>
    <col min="11775" max="11775" width="2.6640625" style="1" customWidth="1"/>
    <col min="11776" max="11776" width="1.6640625" style="1" customWidth="1"/>
    <col min="11777" max="11777" width="6.6640625" style="1" customWidth="1"/>
    <col min="11778" max="11778" width="40.6640625" style="1" customWidth="1"/>
    <col min="11779" max="11779" width="6.6640625" style="1" customWidth="1"/>
    <col min="11780" max="11780" width="8.6640625" style="1" customWidth="1"/>
    <col min="11781" max="11781" width="9" style="1" customWidth="1"/>
    <col min="11782" max="11782" width="0" style="1" hidden="1" customWidth="1"/>
    <col min="11783" max="11783" width="20.6640625" style="1" customWidth="1"/>
    <col min="11784" max="12030" width="8.88671875" style="1"/>
    <col min="12031" max="12031" width="2.6640625" style="1" customWidth="1"/>
    <col min="12032" max="12032" width="1.6640625" style="1" customWidth="1"/>
    <col min="12033" max="12033" width="6.6640625" style="1" customWidth="1"/>
    <col min="12034" max="12034" width="40.6640625" style="1" customWidth="1"/>
    <col min="12035" max="12035" width="6.6640625" style="1" customWidth="1"/>
    <col min="12036" max="12036" width="8.6640625" style="1" customWidth="1"/>
    <col min="12037" max="12037" width="9" style="1" customWidth="1"/>
    <col min="12038" max="12038" width="0" style="1" hidden="1" customWidth="1"/>
    <col min="12039" max="12039" width="20.6640625" style="1" customWidth="1"/>
    <col min="12040" max="12286" width="8.88671875" style="1"/>
    <col min="12287" max="12287" width="2.6640625" style="1" customWidth="1"/>
    <col min="12288" max="12288" width="1.6640625" style="1" customWidth="1"/>
    <col min="12289" max="12289" width="6.6640625" style="1" customWidth="1"/>
    <col min="12290" max="12290" width="40.6640625" style="1" customWidth="1"/>
    <col min="12291" max="12291" width="6.6640625" style="1" customWidth="1"/>
    <col min="12292" max="12292" width="8.6640625" style="1" customWidth="1"/>
    <col min="12293" max="12293" width="9" style="1" customWidth="1"/>
    <col min="12294" max="12294" width="0" style="1" hidden="1" customWidth="1"/>
    <col min="12295" max="12295" width="20.6640625" style="1" customWidth="1"/>
    <col min="12296" max="12542" width="8.88671875" style="1"/>
    <col min="12543" max="12543" width="2.6640625" style="1" customWidth="1"/>
    <col min="12544" max="12544" width="1.6640625" style="1" customWidth="1"/>
    <col min="12545" max="12545" width="6.6640625" style="1" customWidth="1"/>
    <col min="12546" max="12546" width="40.6640625" style="1" customWidth="1"/>
    <col min="12547" max="12547" width="6.6640625" style="1" customWidth="1"/>
    <col min="12548" max="12548" width="8.6640625" style="1" customWidth="1"/>
    <col min="12549" max="12549" width="9" style="1" customWidth="1"/>
    <col min="12550" max="12550" width="0" style="1" hidden="1" customWidth="1"/>
    <col min="12551" max="12551" width="20.6640625" style="1" customWidth="1"/>
    <col min="12552" max="12798" width="8.88671875" style="1"/>
    <col min="12799" max="12799" width="2.6640625" style="1" customWidth="1"/>
    <col min="12800" max="12800" width="1.6640625" style="1" customWidth="1"/>
    <col min="12801" max="12801" width="6.6640625" style="1" customWidth="1"/>
    <col min="12802" max="12802" width="40.6640625" style="1" customWidth="1"/>
    <col min="12803" max="12803" width="6.6640625" style="1" customWidth="1"/>
    <col min="12804" max="12804" width="8.6640625" style="1" customWidth="1"/>
    <col min="12805" max="12805" width="9" style="1" customWidth="1"/>
    <col min="12806" max="12806" width="0" style="1" hidden="1" customWidth="1"/>
    <col min="12807" max="12807" width="20.6640625" style="1" customWidth="1"/>
    <col min="12808" max="13054" width="8.88671875" style="1"/>
    <col min="13055" max="13055" width="2.6640625" style="1" customWidth="1"/>
    <col min="13056" max="13056" width="1.6640625" style="1" customWidth="1"/>
    <col min="13057" max="13057" width="6.6640625" style="1" customWidth="1"/>
    <col min="13058" max="13058" width="40.6640625" style="1" customWidth="1"/>
    <col min="13059" max="13059" width="6.6640625" style="1" customWidth="1"/>
    <col min="13060" max="13060" width="8.6640625" style="1" customWidth="1"/>
    <col min="13061" max="13061" width="9" style="1" customWidth="1"/>
    <col min="13062" max="13062" width="0" style="1" hidden="1" customWidth="1"/>
    <col min="13063" max="13063" width="20.6640625" style="1" customWidth="1"/>
    <col min="13064" max="13310" width="8.88671875" style="1"/>
    <col min="13311" max="13311" width="2.6640625" style="1" customWidth="1"/>
    <col min="13312" max="13312" width="1.6640625" style="1" customWidth="1"/>
    <col min="13313" max="13313" width="6.6640625" style="1" customWidth="1"/>
    <col min="13314" max="13314" width="40.6640625" style="1" customWidth="1"/>
    <col min="13315" max="13315" width="6.6640625" style="1" customWidth="1"/>
    <col min="13316" max="13316" width="8.6640625" style="1" customWidth="1"/>
    <col min="13317" max="13317" width="9" style="1" customWidth="1"/>
    <col min="13318" max="13318" width="0" style="1" hidden="1" customWidth="1"/>
    <col min="13319" max="13319" width="20.6640625" style="1" customWidth="1"/>
    <col min="13320" max="13566" width="8.88671875" style="1"/>
    <col min="13567" max="13567" width="2.6640625" style="1" customWidth="1"/>
    <col min="13568" max="13568" width="1.6640625" style="1" customWidth="1"/>
    <col min="13569" max="13569" width="6.6640625" style="1" customWidth="1"/>
    <col min="13570" max="13570" width="40.6640625" style="1" customWidth="1"/>
    <col min="13571" max="13571" width="6.6640625" style="1" customWidth="1"/>
    <col min="13572" max="13572" width="8.6640625" style="1" customWidth="1"/>
    <col min="13573" max="13573" width="9" style="1" customWidth="1"/>
    <col min="13574" max="13574" width="0" style="1" hidden="1" customWidth="1"/>
    <col min="13575" max="13575" width="20.6640625" style="1" customWidth="1"/>
    <col min="13576" max="13822" width="8.88671875" style="1"/>
    <col min="13823" max="13823" width="2.6640625" style="1" customWidth="1"/>
    <col min="13824" max="13824" width="1.6640625" style="1" customWidth="1"/>
    <col min="13825" max="13825" width="6.6640625" style="1" customWidth="1"/>
    <col min="13826" max="13826" width="40.6640625" style="1" customWidth="1"/>
    <col min="13827" max="13827" width="6.6640625" style="1" customWidth="1"/>
    <col min="13828" max="13828" width="8.6640625" style="1" customWidth="1"/>
    <col min="13829" max="13829" width="9" style="1" customWidth="1"/>
    <col min="13830" max="13830" width="0" style="1" hidden="1" customWidth="1"/>
    <col min="13831" max="13831" width="20.6640625" style="1" customWidth="1"/>
    <col min="13832" max="14078" width="8.88671875" style="1"/>
    <col min="14079" max="14079" width="2.6640625" style="1" customWidth="1"/>
    <col min="14080" max="14080" width="1.6640625" style="1" customWidth="1"/>
    <col min="14081" max="14081" width="6.6640625" style="1" customWidth="1"/>
    <col min="14082" max="14082" width="40.6640625" style="1" customWidth="1"/>
    <col min="14083" max="14083" width="6.6640625" style="1" customWidth="1"/>
    <col min="14084" max="14084" width="8.6640625" style="1" customWidth="1"/>
    <col min="14085" max="14085" width="9" style="1" customWidth="1"/>
    <col min="14086" max="14086" width="0" style="1" hidden="1" customWidth="1"/>
    <col min="14087" max="14087" width="20.6640625" style="1" customWidth="1"/>
    <col min="14088" max="14334" width="8.88671875" style="1"/>
    <col min="14335" max="14335" width="2.6640625" style="1" customWidth="1"/>
    <col min="14336" max="14336" width="1.6640625" style="1" customWidth="1"/>
    <col min="14337" max="14337" width="6.6640625" style="1" customWidth="1"/>
    <col min="14338" max="14338" width="40.6640625" style="1" customWidth="1"/>
    <col min="14339" max="14339" width="6.6640625" style="1" customWidth="1"/>
    <col min="14340" max="14340" width="8.6640625" style="1" customWidth="1"/>
    <col min="14341" max="14341" width="9" style="1" customWidth="1"/>
    <col min="14342" max="14342" width="0" style="1" hidden="1" customWidth="1"/>
    <col min="14343" max="14343" width="20.6640625" style="1" customWidth="1"/>
    <col min="14344" max="14590" width="8.88671875" style="1"/>
    <col min="14591" max="14591" width="2.6640625" style="1" customWidth="1"/>
    <col min="14592" max="14592" width="1.6640625" style="1" customWidth="1"/>
    <col min="14593" max="14593" width="6.6640625" style="1" customWidth="1"/>
    <col min="14594" max="14594" width="40.6640625" style="1" customWidth="1"/>
    <col min="14595" max="14595" width="6.6640625" style="1" customWidth="1"/>
    <col min="14596" max="14596" width="8.6640625" style="1" customWidth="1"/>
    <col min="14597" max="14597" width="9" style="1" customWidth="1"/>
    <col min="14598" max="14598" width="0" style="1" hidden="1" customWidth="1"/>
    <col min="14599" max="14599" width="20.6640625" style="1" customWidth="1"/>
    <col min="14600" max="14846" width="8.88671875" style="1"/>
    <col min="14847" max="14847" width="2.6640625" style="1" customWidth="1"/>
    <col min="14848" max="14848" width="1.6640625" style="1" customWidth="1"/>
    <col min="14849" max="14849" width="6.6640625" style="1" customWidth="1"/>
    <col min="14850" max="14850" width="40.6640625" style="1" customWidth="1"/>
    <col min="14851" max="14851" width="6.6640625" style="1" customWidth="1"/>
    <col min="14852" max="14852" width="8.6640625" style="1" customWidth="1"/>
    <col min="14853" max="14853" width="9" style="1" customWidth="1"/>
    <col min="14854" max="14854" width="0" style="1" hidden="1" customWidth="1"/>
    <col min="14855" max="14855" width="20.6640625" style="1" customWidth="1"/>
    <col min="14856" max="15102" width="8.88671875" style="1"/>
    <col min="15103" max="15103" width="2.6640625" style="1" customWidth="1"/>
    <col min="15104" max="15104" width="1.6640625" style="1" customWidth="1"/>
    <col min="15105" max="15105" width="6.6640625" style="1" customWidth="1"/>
    <col min="15106" max="15106" width="40.6640625" style="1" customWidth="1"/>
    <col min="15107" max="15107" width="6.6640625" style="1" customWidth="1"/>
    <col min="15108" max="15108" width="8.6640625" style="1" customWidth="1"/>
    <col min="15109" max="15109" width="9" style="1" customWidth="1"/>
    <col min="15110" max="15110" width="0" style="1" hidden="1" customWidth="1"/>
    <col min="15111" max="15111" width="20.6640625" style="1" customWidth="1"/>
    <col min="15112" max="15358" width="8.88671875" style="1"/>
    <col min="15359" max="15359" width="2.6640625" style="1" customWidth="1"/>
    <col min="15360" max="15360" width="1.6640625" style="1" customWidth="1"/>
    <col min="15361" max="15361" width="6.6640625" style="1" customWidth="1"/>
    <col min="15362" max="15362" width="40.6640625" style="1" customWidth="1"/>
    <col min="15363" max="15363" width="6.6640625" style="1" customWidth="1"/>
    <col min="15364" max="15364" width="8.6640625" style="1" customWidth="1"/>
    <col min="15365" max="15365" width="9" style="1" customWidth="1"/>
    <col min="15366" max="15366" width="0" style="1" hidden="1" customWidth="1"/>
    <col min="15367" max="15367" width="20.6640625" style="1" customWidth="1"/>
    <col min="15368" max="15614" width="8.88671875" style="1"/>
    <col min="15615" max="15615" width="2.6640625" style="1" customWidth="1"/>
    <col min="15616" max="15616" width="1.6640625" style="1" customWidth="1"/>
    <col min="15617" max="15617" width="6.6640625" style="1" customWidth="1"/>
    <col min="15618" max="15618" width="40.6640625" style="1" customWidth="1"/>
    <col min="15619" max="15619" width="6.6640625" style="1" customWidth="1"/>
    <col min="15620" max="15620" width="8.6640625" style="1" customWidth="1"/>
    <col min="15621" max="15621" width="9" style="1" customWidth="1"/>
    <col min="15622" max="15622" width="0" style="1" hidden="1" customWidth="1"/>
    <col min="15623" max="15623" width="20.6640625" style="1" customWidth="1"/>
    <col min="15624" max="15870" width="8.88671875" style="1"/>
    <col min="15871" max="15871" width="2.6640625" style="1" customWidth="1"/>
    <col min="15872" max="15872" width="1.6640625" style="1" customWidth="1"/>
    <col min="15873" max="15873" width="6.6640625" style="1" customWidth="1"/>
    <col min="15874" max="15874" width="40.6640625" style="1" customWidth="1"/>
    <col min="15875" max="15875" width="6.6640625" style="1" customWidth="1"/>
    <col min="15876" max="15876" width="8.6640625" style="1" customWidth="1"/>
    <col min="15877" max="15877" width="9" style="1" customWidth="1"/>
    <col min="15878" max="15878" width="0" style="1" hidden="1" customWidth="1"/>
    <col min="15879" max="15879" width="20.6640625" style="1" customWidth="1"/>
    <col min="15880" max="16126" width="8.88671875" style="1"/>
    <col min="16127" max="16127" width="2.6640625" style="1" customWidth="1"/>
    <col min="16128" max="16128" width="1.6640625" style="1" customWidth="1"/>
    <col min="16129" max="16129" width="6.6640625" style="1" customWidth="1"/>
    <col min="16130" max="16130" width="40.6640625" style="1" customWidth="1"/>
    <col min="16131" max="16131" width="6.6640625" style="1" customWidth="1"/>
    <col min="16132" max="16132" width="8.6640625" style="1" customWidth="1"/>
    <col min="16133" max="16133" width="9" style="1" customWidth="1"/>
    <col min="16134" max="16134" width="0" style="1" hidden="1" customWidth="1"/>
    <col min="16135" max="16135" width="20.6640625" style="1" customWidth="1"/>
    <col min="16136" max="16384" width="8.88671875" style="1"/>
  </cols>
  <sheetData>
    <row r="1" spans="2:7" ht="32.25" customHeight="1" x14ac:dyDescent="0.25">
      <c r="B1" s="200" t="s">
        <v>119</v>
      </c>
      <c r="C1" s="201"/>
      <c r="D1" s="201"/>
      <c r="E1" s="201"/>
      <c r="F1" s="201"/>
      <c r="G1" s="201"/>
    </row>
    <row r="2" spans="2:7" ht="33.75" customHeight="1" x14ac:dyDescent="0.25">
      <c r="B2" s="202" t="s">
        <v>120</v>
      </c>
      <c r="C2" s="202"/>
      <c r="D2" s="202"/>
      <c r="E2" s="202"/>
      <c r="F2" s="202"/>
      <c r="G2" s="202"/>
    </row>
    <row r="3" spans="2:7" ht="9.75" customHeight="1" x14ac:dyDescent="0.25">
      <c r="B3" s="203"/>
      <c r="C3" s="203"/>
      <c r="D3" s="203"/>
      <c r="E3" s="203"/>
      <c r="F3" s="204"/>
      <c r="G3" s="204"/>
    </row>
    <row r="4" spans="2:7" ht="13.8" thickBot="1" x14ac:dyDescent="0.3">
      <c r="B4" s="205"/>
      <c r="C4" s="205"/>
      <c r="D4" s="205"/>
      <c r="E4" s="205"/>
      <c r="F4" s="205"/>
      <c r="G4" s="205"/>
    </row>
    <row r="5" spans="2:7" ht="24.75" customHeight="1" thickBot="1" x14ac:dyDescent="0.3">
      <c r="B5" s="206"/>
      <c r="C5" s="207" t="s">
        <v>4</v>
      </c>
      <c r="D5" s="207"/>
      <c r="E5" s="208"/>
      <c r="F5" s="209"/>
      <c r="G5" s="210" t="s">
        <v>121</v>
      </c>
    </row>
    <row r="6" spans="2:7" s="43" customFormat="1" ht="24.9" customHeight="1" x14ac:dyDescent="0.25">
      <c r="B6" s="211"/>
      <c r="C6" s="45" t="str">
        <f>'Bill No 2.1'!A1</f>
        <v>BILL No. 2.1 - SITE CLEARING</v>
      </c>
      <c r="D6" s="46"/>
      <c r="E6" s="46"/>
      <c r="F6" s="212"/>
      <c r="G6" s="213">
        <f>'Bill No 2.1'!G14</f>
        <v>0</v>
      </c>
    </row>
    <row r="7" spans="2:7" s="43" customFormat="1" ht="24.9" customHeight="1" x14ac:dyDescent="0.25">
      <c r="B7" s="211"/>
      <c r="C7" s="58" t="str">
        <f>'Bill No 2.2'!A1</f>
        <v>BILL No. 2.2 - EARTH WORKS &amp; INCIDENTIAL CONSTRUCTION</v>
      </c>
      <c r="D7" s="214"/>
      <c r="E7" s="214"/>
      <c r="F7" s="215"/>
      <c r="G7" s="213">
        <f>'Bill No 2.2'!G18</f>
        <v>0</v>
      </c>
    </row>
    <row r="8" spans="2:7" s="43" customFormat="1" ht="24.9" customHeight="1" x14ac:dyDescent="0.25">
      <c r="B8" s="211"/>
      <c r="C8" s="58" t="str">
        <f>'Bill No 2.3'!A1</f>
        <v>BILL No. 2.3 - STRUCTURE CONSTRUCTION</v>
      </c>
      <c r="D8" s="214"/>
      <c r="E8" s="214"/>
      <c r="F8" s="215"/>
      <c r="G8" s="213">
        <f>'Bill No 2.3'!G44</f>
        <v>0</v>
      </c>
    </row>
    <row r="9" spans="2:7" s="43" customFormat="1" ht="24.9" customHeight="1" thickBot="1" x14ac:dyDescent="0.3">
      <c r="B9" s="211"/>
      <c r="C9" s="58" t="str">
        <f>'Bill No 2.4'!A1</f>
        <v>BILL No. 2.4 - SOIL NAILING AND HORIZONTAL DRAINS</v>
      </c>
      <c r="D9" s="214"/>
      <c r="E9" s="214"/>
      <c r="F9" s="215"/>
      <c r="G9" s="213">
        <f>'Bill No 2.4'!G19</f>
        <v>0</v>
      </c>
    </row>
    <row r="10" spans="2:7" s="43" customFormat="1" ht="24.9" customHeight="1" thickBot="1" x14ac:dyDescent="0.3">
      <c r="B10" s="216"/>
      <c r="C10" s="217" t="s">
        <v>122</v>
      </c>
      <c r="D10" s="218"/>
      <c r="E10" s="218"/>
      <c r="F10" s="219"/>
      <c r="G10" s="220">
        <f>SUM(G6:G9)</f>
        <v>0</v>
      </c>
    </row>
    <row r="11" spans="2:7" s="43" customFormat="1" ht="24.75" customHeight="1" x14ac:dyDescent="0.25">
      <c r="B11" s="73"/>
      <c r="C11" s="72"/>
      <c r="D11" s="73"/>
      <c r="E11" s="73"/>
      <c r="F11" s="221"/>
      <c r="G11" s="222"/>
    </row>
    <row r="12" spans="2:7" s="43" customFormat="1" x14ac:dyDescent="0.25">
      <c r="B12" s="223"/>
      <c r="C12" s="223"/>
      <c r="D12" s="223"/>
      <c r="E12" s="223"/>
      <c r="F12" s="223"/>
    </row>
    <row r="13" spans="2:7" s="43" customFormat="1" x14ac:dyDescent="0.25">
      <c r="B13" s="224"/>
      <c r="C13" s="224"/>
      <c r="D13" s="224"/>
      <c r="E13" s="224"/>
      <c r="F13" s="224"/>
      <c r="G13" s="224"/>
    </row>
    <row r="14" spans="2:7" s="43" customFormat="1" x14ac:dyDescent="0.25">
      <c r="B14" s="224"/>
      <c r="C14" s="224"/>
      <c r="D14" s="224"/>
      <c r="E14" s="224"/>
      <c r="F14" s="225" t="e">
        <f>G6+#REF!+#REF!+#REF!+'[2]SUM Bill No. 6-old'!G6+'[2]SUM Bill No. 7-old'!G6+#REF!+#REF!+#REF!+'SUM Bill No.3'!G6+#REF!+#REF!+#REF!+'SUM Bill No. 5'!G6+#REF!</f>
        <v>#REF!</v>
      </c>
      <c r="G14" s="224"/>
    </row>
    <row r="15" spans="2:7" s="43" customFormat="1" x14ac:dyDescent="0.25">
      <c r="B15" s="224"/>
      <c r="C15" s="224"/>
      <c r="D15" s="224"/>
      <c r="E15" s="224"/>
      <c r="F15" s="225" t="e">
        <f>F14-'[2]Bill No 6.1-old'!G10-'[2]Bill No 7.1-old'!G9</f>
        <v>#REF!</v>
      </c>
      <c r="G15" s="224"/>
    </row>
    <row r="16" spans="2:7" s="43" customFormat="1" x14ac:dyDescent="0.25">
      <c r="B16" s="224"/>
      <c r="C16" s="224"/>
      <c r="D16" s="224"/>
      <c r="E16" s="224"/>
      <c r="F16" s="224"/>
      <c r="G16" s="224"/>
    </row>
    <row r="17" spans="2:7" s="43" customFormat="1" x14ac:dyDescent="0.25">
      <c r="B17" s="224"/>
      <c r="C17" s="224"/>
      <c r="D17" s="224"/>
      <c r="E17" s="224"/>
      <c r="F17" s="224"/>
      <c r="G17" s="224"/>
    </row>
    <row r="18" spans="2:7" s="43" customFormat="1" x14ac:dyDescent="0.25">
      <c r="B18" s="224"/>
      <c r="C18" s="224"/>
      <c r="D18" s="224"/>
      <c r="E18" s="224"/>
      <c r="F18" s="224"/>
      <c r="G18" s="224"/>
    </row>
    <row r="19" spans="2:7" s="43" customFormat="1" x14ac:dyDescent="0.25">
      <c r="B19" s="224"/>
      <c r="C19" s="224"/>
      <c r="D19" s="224"/>
      <c r="E19" s="224"/>
      <c r="F19" s="224"/>
      <c r="G19" s="224"/>
    </row>
    <row r="20" spans="2:7" s="43" customFormat="1" x14ac:dyDescent="0.25">
      <c r="B20" s="224"/>
      <c r="C20" s="224"/>
      <c r="D20" s="224"/>
      <c r="E20" s="224"/>
      <c r="F20" s="224"/>
      <c r="G20" s="224"/>
    </row>
    <row r="21" spans="2:7" s="43" customFormat="1" x14ac:dyDescent="0.25">
      <c r="B21" s="73"/>
      <c r="D21" s="73"/>
      <c r="E21" s="95"/>
      <c r="F21" s="96"/>
      <c r="G21" s="96"/>
    </row>
    <row r="22" spans="2:7" s="43" customFormat="1" x14ac:dyDescent="0.25">
      <c r="D22" s="73"/>
      <c r="E22" s="95"/>
      <c r="F22" s="96"/>
      <c r="G22" s="96"/>
    </row>
    <row r="23" spans="2:7" s="43" customFormat="1" x14ac:dyDescent="0.25">
      <c r="B23" s="226"/>
      <c r="D23" s="73"/>
      <c r="E23" s="95"/>
      <c r="F23" s="96"/>
      <c r="G23" s="96"/>
    </row>
    <row r="24" spans="2:7" s="43" customFormat="1" x14ac:dyDescent="0.25">
      <c r="B24" s="73"/>
      <c r="D24" s="73"/>
      <c r="E24" s="95"/>
      <c r="F24" s="96"/>
      <c r="G24" s="96"/>
    </row>
    <row r="25" spans="2:7" s="43" customFormat="1" x14ac:dyDescent="0.25">
      <c r="B25" s="73"/>
      <c r="D25" s="73"/>
      <c r="E25" s="95"/>
      <c r="F25" s="96"/>
      <c r="G25" s="96"/>
    </row>
    <row r="26" spans="2:7" s="43" customFormat="1" x14ac:dyDescent="0.25">
      <c r="B26" s="73"/>
      <c r="D26" s="73"/>
      <c r="E26" s="95"/>
      <c r="F26" s="96"/>
      <c r="G26" s="96"/>
    </row>
    <row r="27" spans="2:7" s="43" customFormat="1" x14ac:dyDescent="0.25">
      <c r="B27" s="73"/>
      <c r="D27" s="73"/>
      <c r="E27" s="95"/>
      <c r="F27" s="96"/>
      <c r="G27" s="96"/>
    </row>
    <row r="28" spans="2:7" s="43" customFormat="1" x14ac:dyDescent="0.25">
      <c r="B28" s="73"/>
      <c r="D28" s="73"/>
      <c r="E28" s="95"/>
      <c r="F28" s="96"/>
      <c r="G28" s="96"/>
    </row>
    <row r="29" spans="2:7" s="43" customFormat="1" x14ac:dyDescent="0.25">
      <c r="B29" s="73"/>
      <c r="D29" s="73"/>
      <c r="E29" s="95"/>
      <c r="F29" s="96"/>
      <c r="G29" s="96"/>
    </row>
    <row r="30" spans="2:7" s="43" customFormat="1" x14ac:dyDescent="0.25">
      <c r="B30" s="73"/>
      <c r="D30" s="73"/>
      <c r="E30" s="95"/>
      <c r="F30" s="96"/>
      <c r="G30" s="96"/>
    </row>
    <row r="31" spans="2:7" s="43" customFormat="1" x14ac:dyDescent="0.25">
      <c r="B31" s="73"/>
      <c r="D31" s="73"/>
      <c r="E31" s="95"/>
      <c r="F31" s="96"/>
      <c r="G31" s="96"/>
    </row>
    <row r="32" spans="2:7" s="43" customFormat="1" x14ac:dyDescent="0.25">
      <c r="B32" s="73"/>
      <c r="D32" s="73"/>
      <c r="E32" s="95"/>
      <c r="F32" s="96"/>
      <c r="G32" s="96"/>
    </row>
    <row r="33" spans="2:7" s="43" customFormat="1" x14ac:dyDescent="0.25">
      <c r="B33" s="73"/>
      <c r="D33" s="73"/>
      <c r="E33" s="95"/>
      <c r="F33" s="96"/>
      <c r="G33" s="96"/>
    </row>
    <row r="34" spans="2:7" s="43" customFormat="1" x14ac:dyDescent="0.25">
      <c r="B34" s="73"/>
      <c r="D34" s="73"/>
      <c r="E34" s="95"/>
      <c r="F34" s="96"/>
      <c r="G34" s="96"/>
    </row>
    <row r="35" spans="2:7" s="43" customFormat="1" x14ac:dyDescent="0.25">
      <c r="B35" s="73"/>
      <c r="D35" s="73"/>
      <c r="E35" s="95"/>
      <c r="F35" s="96"/>
      <c r="G35" s="96"/>
    </row>
    <row r="36" spans="2:7" s="43" customFormat="1" x14ac:dyDescent="0.25">
      <c r="B36" s="73"/>
      <c r="D36" s="73"/>
      <c r="E36" s="95"/>
      <c r="F36" s="96"/>
      <c r="G36" s="96"/>
    </row>
    <row r="37" spans="2:7" s="43" customFormat="1" x14ac:dyDescent="0.25">
      <c r="B37" s="73"/>
      <c r="D37" s="73"/>
      <c r="E37" s="95"/>
      <c r="F37" s="96"/>
      <c r="G37" s="96"/>
    </row>
    <row r="38" spans="2:7" s="43" customFormat="1" x14ac:dyDescent="0.25">
      <c r="B38" s="73"/>
      <c r="D38" s="73"/>
      <c r="E38" s="95"/>
      <c r="F38" s="96"/>
      <c r="G38" s="96"/>
    </row>
    <row r="39" spans="2:7" s="43" customFormat="1" x14ac:dyDescent="0.25">
      <c r="B39" s="73"/>
      <c r="D39" s="73"/>
      <c r="E39" s="95"/>
      <c r="F39" s="96"/>
      <c r="G39" s="96"/>
    </row>
    <row r="40" spans="2:7" s="43" customFormat="1" x14ac:dyDescent="0.25">
      <c r="B40" s="73"/>
      <c r="D40" s="73"/>
      <c r="E40" s="95"/>
      <c r="F40" s="96"/>
      <c r="G40" s="96"/>
    </row>
    <row r="41" spans="2:7" s="43" customFormat="1" x14ac:dyDescent="0.25">
      <c r="B41" s="73"/>
      <c r="D41" s="73"/>
      <c r="E41" s="95"/>
      <c r="F41" s="96"/>
      <c r="G41" s="96"/>
    </row>
    <row r="42" spans="2:7" s="43" customFormat="1" x14ac:dyDescent="0.25">
      <c r="B42" s="73"/>
      <c r="D42" s="73"/>
      <c r="E42" s="95"/>
      <c r="F42" s="96"/>
      <c r="G42" s="96"/>
    </row>
    <row r="43" spans="2:7" s="43" customFormat="1" x14ac:dyDescent="0.25">
      <c r="B43" s="73"/>
      <c r="D43" s="73"/>
      <c r="E43" s="95"/>
      <c r="F43" s="96"/>
      <c r="G43" s="96"/>
    </row>
    <row r="44" spans="2:7" s="43" customFormat="1" x14ac:dyDescent="0.25">
      <c r="B44" s="73"/>
      <c r="D44" s="73"/>
      <c r="E44" s="95"/>
      <c r="F44" s="96"/>
      <c r="G44" s="96"/>
    </row>
    <row r="45" spans="2:7" s="43" customFormat="1" x14ac:dyDescent="0.25">
      <c r="B45" s="73"/>
      <c r="D45" s="73"/>
      <c r="E45" s="95"/>
      <c r="F45" s="96"/>
      <c r="G45" s="96"/>
    </row>
    <row r="46" spans="2:7" s="43" customFormat="1" x14ac:dyDescent="0.25">
      <c r="B46" s="73"/>
      <c r="D46" s="73"/>
      <c r="E46" s="95"/>
      <c r="F46" s="96"/>
      <c r="G46" s="96"/>
    </row>
    <row r="47" spans="2:7" s="43" customFormat="1" x14ac:dyDescent="0.25">
      <c r="B47" s="73"/>
      <c r="D47" s="73"/>
      <c r="E47" s="95"/>
      <c r="F47" s="96"/>
      <c r="G47" s="96"/>
    </row>
    <row r="48" spans="2:7" s="43" customFormat="1" x14ac:dyDescent="0.25">
      <c r="B48" s="73"/>
      <c r="D48" s="73"/>
      <c r="E48" s="95"/>
      <c r="F48" s="96"/>
      <c r="G48" s="96"/>
    </row>
    <row r="49" spans="2:7" s="43" customFormat="1" x14ac:dyDescent="0.25">
      <c r="B49" s="73"/>
      <c r="D49" s="73"/>
      <c r="E49" s="95"/>
      <c r="F49" s="96"/>
      <c r="G49" s="96"/>
    </row>
    <row r="50" spans="2:7" s="43" customFormat="1" x14ac:dyDescent="0.25">
      <c r="B50" s="73"/>
      <c r="D50" s="73"/>
      <c r="E50" s="95"/>
      <c r="F50" s="96"/>
      <c r="G50" s="96"/>
    </row>
    <row r="51" spans="2:7" s="43" customFormat="1" x14ac:dyDescent="0.25">
      <c r="B51" s="73"/>
      <c r="D51" s="73"/>
      <c r="E51" s="95"/>
      <c r="F51" s="96"/>
      <c r="G51" s="96"/>
    </row>
    <row r="52" spans="2:7" s="43" customFormat="1" x14ac:dyDescent="0.25">
      <c r="B52" s="73"/>
      <c r="D52" s="73"/>
      <c r="E52" s="95"/>
      <c r="F52" s="96"/>
      <c r="G52" s="96"/>
    </row>
    <row r="53" spans="2:7" s="43" customFormat="1" x14ac:dyDescent="0.25">
      <c r="B53" s="73"/>
      <c r="D53" s="73"/>
      <c r="E53" s="95"/>
      <c r="F53" s="96"/>
      <c r="G53" s="96"/>
    </row>
    <row r="54" spans="2:7" s="43" customFormat="1" x14ac:dyDescent="0.25">
      <c r="B54" s="73"/>
      <c r="D54" s="73"/>
      <c r="E54" s="95"/>
      <c r="F54" s="96"/>
      <c r="G54" s="96"/>
    </row>
    <row r="55" spans="2:7" s="43" customFormat="1" x14ac:dyDescent="0.25">
      <c r="B55" s="73"/>
      <c r="D55" s="73"/>
      <c r="E55" s="95"/>
      <c r="F55" s="96"/>
      <c r="G55" s="96"/>
    </row>
    <row r="56" spans="2:7" s="43" customFormat="1" x14ac:dyDescent="0.25">
      <c r="B56" s="73"/>
      <c r="D56" s="73"/>
      <c r="E56" s="95"/>
      <c r="F56" s="96"/>
      <c r="G56" s="96"/>
    </row>
    <row r="57" spans="2:7" s="43" customFormat="1" x14ac:dyDescent="0.25">
      <c r="B57" s="73"/>
      <c r="D57" s="73"/>
      <c r="E57" s="95"/>
      <c r="F57" s="96"/>
      <c r="G57" s="96"/>
    </row>
    <row r="58" spans="2:7" s="43" customFormat="1" x14ac:dyDescent="0.25">
      <c r="B58" s="73"/>
      <c r="D58" s="73"/>
      <c r="E58" s="95"/>
      <c r="F58" s="96"/>
      <c r="G58" s="96"/>
    </row>
    <row r="59" spans="2:7" s="43" customFormat="1" x14ac:dyDescent="0.25">
      <c r="B59" s="73"/>
      <c r="D59" s="73"/>
      <c r="E59" s="95"/>
      <c r="F59" s="96"/>
      <c r="G59" s="96"/>
    </row>
    <row r="60" spans="2:7" s="43" customFormat="1" x14ac:dyDescent="0.25">
      <c r="B60" s="73"/>
      <c r="D60" s="73"/>
      <c r="E60" s="95"/>
      <c r="F60" s="96"/>
      <c r="G60" s="96"/>
    </row>
    <row r="61" spans="2:7" s="43" customFormat="1" x14ac:dyDescent="0.25">
      <c r="B61" s="73"/>
      <c r="D61" s="73"/>
      <c r="E61" s="95"/>
      <c r="F61" s="96"/>
      <c r="G61" s="96"/>
    </row>
    <row r="62" spans="2:7" s="43" customFormat="1" x14ac:dyDescent="0.25">
      <c r="B62" s="73"/>
      <c r="D62" s="73"/>
      <c r="E62" s="95"/>
      <c r="F62" s="96"/>
      <c r="G62" s="96"/>
    </row>
    <row r="63" spans="2:7" s="43" customFormat="1" x14ac:dyDescent="0.25">
      <c r="B63" s="73"/>
      <c r="D63" s="73"/>
      <c r="E63" s="95"/>
      <c r="F63" s="96"/>
      <c r="G63" s="96"/>
    </row>
    <row r="64" spans="2:7" s="43" customFormat="1" x14ac:dyDescent="0.25">
      <c r="B64" s="73"/>
      <c r="D64" s="73"/>
      <c r="E64" s="95"/>
      <c r="F64" s="96"/>
      <c r="G64" s="96"/>
    </row>
    <row r="65" spans="2:7" s="43" customFormat="1" x14ac:dyDescent="0.25">
      <c r="B65" s="73"/>
      <c r="D65" s="73"/>
      <c r="E65" s="95"/>
      <c r="F65" s="96"/>
      <c r="G65" s="96"/>
    </row>
    <row r="66" spans="2:7" s="43" customFormat="1" x14ac:dyDescent="0.25">
      <c r="B66" s="73"/>
      <c r="D66" s="73"/>
      <c r="E66" s="95"/>
      <c r="F66" s="96"/>
      <c r="G66" s="96"/>
    </row>
    <row r="67" spans="2:7" s="43" customFormat="1" x14ac:dyDescent="0.25">
      <c r="B67" s="73"/>
      <c r="D67" s="73"/>
      <c r="E67" s="95"/>
      <c r="F67" s="96"/>
      <c r="G67" s="96"/>
    </row>
    <row r="68" spans="2:7" s="43" customFormat="1" x14ac:dyDescent="0.25">
      <c r="B68" s="73"/>
      <c r="D68" s="73"/>
      <c r="E68" s="95"/>
      <c r="F68" s="96"/>
      <c r="G68" s="96"/>
    </row>
    <row r="69" spans="2:7" s="43" customFormat="1" x14ac:dyDescent="0.25">
      <c r="B69" s="73"/>
      <c r="D69" s="73"/>
      <c r="E69" s="95"/>
      <c r="F69" s="96"/>
      <c r="G69" s="96"/>
    </row>
    <row r="70" spans="2:7" s="43" customFormat="1" x14ac:dyDescent="0.25">
      <c r="B70" s="73"/>
      <c r="D70" s="73"/>
      <c r="E70" s="95"/>
      <c r="F70" s="96"/>
      <c r="G70" s="96"/>
    </row>
    <row r="71" spans="2:7" s="43" customFormat="1" x14ac:dyDescent="0.25">
      <c r="B71" s="73"/>
      <c r="D71" s="73"/>
      <c r="E71" s="95"/>
      <c r="F71" s="96"/>
      <c r="G71" s="96"/>
    </row>
    <row r="72" spans="2:7" s="43" customFormat="1" x14ac:dyDescent="0.25">
      <c r="B72" s="73"/>
      <c r="D72" s="73"/>
      <c r="E72" s="95"/>
      <c r="F72" s="96"/>
      <c r="G72" s="96"/>
    </row>
    <row r="73" spans="2:7" s="43" customFormat="1" x14ac:dyDescent="0.25">
      <c r="B73" s="73"/>
      <c r="D73" s="73"/>
      <c r="E73" s="95"/>
      <c r="F73" s="96"/>
      <c r="G73" s="96"/>
    </row>
    <row r="74" spans="2:7" s="43" customFormat="1" x14ac:dyDescent="0.25">
      <c r="B74" s="73"/>
      <c r="D74" s="73"/>
      <c r="E74" s="95"/>
      <c r="F74" s="96"/>
      <c r="G74" s="96"/>
    </row>
    <row r="75" spans="2:7" s="43" customFormat="1" x14ac:dyDescent="0.25">
      <c r="B75" s="73"/>
      <c r="D75" s="73"/>
      <c r="E75" s="95"/>
      <c r="F75" s="96"/>
      <c r="G75" s="96"/>
    </row>
    <row r="76" spans="2:7" s="43" customFormat="1" x14ac:dyDescent="0.25">
      <c r="B76" s="73"/>
      <c r="D76" s="73"/>
      <c r="E76" s="95"/>
      <c r="F76" s="96"/>
      <c r="G76" s="96"/>
    </row>
    <row r="77" spans="2:7" s="43" customFormat="1" x14ac:dyDescent="0.25">
      <c r="B77" s="73"/>
      <c r="D77" s="73"/>
      <c r="E77" s="95"/>
      <c r="F77" s="96"/>
      <c r="G77" s="96"/>
    </row>
    <row r="78" spans="2:7" s="43" customFormat="1" x14ac:dyDescent="0.25">
      <c r="B78" s="73"/>
      <c r="D78" s="73"/>
      <c r="E78" s="95"/>
      <c r="F78" s="96"/>
      <c r="G78" s="96"/>
    </row>
    <row r="79" spans="2:7" s="43" customFormat="1" x14ac:dyDescent="0.25">
      <c r="B79" s="73"/>
      <c r="D79" s="73"/>
      <c r="E79" s="95"/>
      <c r="F79" s="96"/>
      <c r="G79" s="96"/>
    </row>
    <row r="80" spans="2:7" s="43" customFormat="1" x14ac:dyDescent="0.25">
      <c r="B80" s="73"/>
      <c r="D80" s="73"/>
      <c r="E80" s="95"/>
      <c r="F80" s="96"/>
      <c r="G80" s="96"/>
    </row>
    <row r="81" spans="2:7" s="43" customFormat="1" x14ac:dyDescent="0.25">
      <c r="B81" s="73"/>
      <c r="D81" s="73"/>
      <c r="E81" s="95"/>
      <c r="F81" s="96"/>
      <c r="G81" s="96"/>
    </row>
    <row r="82" spans="2:7" s="43" customFormat="1" x14ac:dyDescent="0.25">
      <c r="B82" s="73"/>
      <c r="D82" s="73"/>
      <c r="E82" s="95"/>
      <c r="F82" s="96"/>
      <c r="G82" s="96"/>
    </row>
    <row r="83" spans="2:7" s="43" customFormat="1" x14ac:dyDescent="0.25">
      <c r="B83" s="73"/>
      <c r="D83" s="73"/>
      <c r="E83" s="95"/>
      <c r="F83" s="96"/>
      <c r="G83" s="96"/>
    </row>
    <row r="84" spans="2:7" s="43" customFormat="1" x14ac:dyDescent="0.25">
      <c r="B84" s="73"/>
      <c r="D84" s="73"/>
      <c r="E84" s="95"/>
      <c r="F84" s="96"/>
      <c r="G84" s="96"/>
    </row>
    <row r="85" spans="2:7" s="43" customFormat="1" x14ac:dyDescent="0.25">
      <c r="B85" s="73"/>
      <c r="D85" s="73"/>
      <c r="E85" s="95"/>
      <c r="F85" s="96"/>
      <c r="G85" s="96"/>
    </row>
    <row r="86" spans="2:7" s="43" customFormat="1" x14ac:dyDescent="0.25">
      <c r="B86" s="73"/>
      <c r="D86" s="73"/>
      <c r="E86" s="95"/>
      <c r="F86" s="96"/>
      <c r="G86" s="96"/>
    </row>
    <row r="87" spans="2:7" s="43" customFormat="1" x14ac:dyDescent="0.25">
      <c r="B87" s="73"/>
      <c r="D87" s="73"/>
      <c r="E87" s="95"/>
      <c r="F87" s="96"/>
      <c r="G87" s="96"/>
    </row>
    <row r="88" spans="2:7" s="43" customFormat="1" x14ac:dyDescent="0.25">
      <c r="B88" s="73"/>
      <c r="D88" s="73"/>
      <c r="E88" s="95"/>
      <c r="F88" s="96"/>
      <c r="G88" s="96"/>
    </row>
    <row r="89" spans="2:7" s="43" customFormat="1" x14ac:dyDescent="0.25">
      <c r="B89" s="73"/>
      <c r="D89" s="73"/>
      <c r="E89" s="95"/>
      <c r="F89" s="96"/>
      <c r="G89" s="96"/>
    </row>
    <row r="90" spans="2:7" s="43" customFormat="1" x14ac:dyDescent="0.25">
      <c r="B90" s="73"/>
      <c r="D90" s="73"/>
      <c r="E90" s="95"/>
      <c r="F90" s="96"/>
      <c r="G90" s="96"/>
    </row>
    <row r="91" spans="2:7" s="43" customFormat="1" x14ac:dyDescent="0.25">
      <c r="B91" s="73"/>
      <c r="D91" s="73"/>
      <c r="E91" s="95"/>
      <c r="F91" s="96"/>
      <c r="G91" s="96"/>
    </row>
    <row r="92" spans="2:7" s="43" customFormat="1" x14ac:dyDescent="0.25">
      <c r="B92" s="73"/>
      <c r="D92" s="73"/>
      <c r="E92" s="95"/>
      <c r="F92" s="96"/>
      <c r="G92" s="96"/>
    </row>
    <row r="93" spans="2:7" s="43" customFormat="1" x14ac:dyDescent="0.25">
      <c r="B93" s="73"/>
      <c r="D93" s="73"/>
      <c r="E93" s="95"/>
      <c r="F93" s="96"/>
      <c r="G93" s="96"/>
    </row>
    <row r="94" spans="2:7" s="43" customFormat="1" x14ac:dyDescent="0.25">
      <c r="B94" s="73"/>
      <c r="D94" s="73"/>
      <c r="E94" s="95"/>
      <c r="F94" s="96"/>
      <c r="G94" s="96"/>
    </row>
  </sheetData>
  <mergeCells count="5">
    <mergeCell ref="B1:G1"/>
    <mergeCell ref="B2:G2"/>
    <mergeCell ref="B4:G4"/>
    <mergeCell ref="C6:F6"/>
    <mergeCell ref="B12:F12"/>
  </mergeCells>
  <printOptions horizontalCentered="1"/>
  <pageMargins left="0.74803149606299202" right="0.511811023622047" top="0.511811023622047" bottom="0.511811023622047" header="0.196850393700787" footer="0.196850393700787"/>
  <pageSetup paperSize="9"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73CDC-03D9-4906-8E17-8EB01902B3C0}">
  <sheetPr>
    <tabColor rgb="FF92D050"/>
    <pageSetUpPr fitToPage="1"/>
  </sheetPr>
  <dimension ref="A1:I33"/>
  <sheetViews>
    <sheetView view="pageBreakPreview" zoomScale="98" zoomScaleSheetLayoutView="98" workbookViewId="0">
      <selection activeCell="G37" sqref="G37"/>
    </sheetView>
  </sheetViews>
  <sheetFormatPr defaultColWidth="8.88671875" defaultRowHeight="13.8" x14ac:dyDescent="0.25"/>
  <cols>
    <col min="1" max="1" width="8.6640625" style="726" customWidth="1"/>
    <col min="2" max="2" width="10.33203125" style="723" customWidth="1"/>
    <col min="3" max="3" width="53.109375" style="724" customWidth="1"/>
    <col min="4" max="4" width="7.6640625" style="728" customWidth="1"/>
    <col min="5" max="5" width="8" style="728" customWidth="1"/>
    <col min="6" max="6" width="9.88671875" style="301" customWidth="1"/>
    <col min="7" max="7" width="16" style="301" customWidth="1"/>
    <col min="8" max="8" width="12.109375" style="724" hidden="1" customWidth="1"/>
    <col min="9" max="9" width="15.44140625" style="724" customWidth="1"/>
    <col min="10" max="10" width="12.88671875" style="724" bestFit="1" customWidth="1"/>
    <col min="11" max="11" width="8.88671875" style="724"/>
    <col min="12" max="12" width="12.88671875" style="724" bestFit="1" customWidth="1"/>
    <col min="13" max="256" width="8.88671875" style="724"/>
    <col min="257" max="257" width="3.6640625" style="724" bestFit="1" customWidth="1"/>
    <col min="258" max="258" width="8.33203125" style="724" customWidth="1"/>
    <col min="259" max="259" width="46.109375" style="724" customWidth="1"/>
    <col min="260" max="260" width="11" style="724" customWidth="1"/>
    <col min="261" max="261" width="12.5546875" style="724" customWidth="1"/>
    <col min="262" max="262" width="10.88671875" style="724" customWidth="1"/>
    <col min="263" max="263" width="16.109375" style="724" customWidth="1"/>
    <col min="264" max="264" width="0" style="724" hidden="1" customWidth="1"/>
    <col min="265" max="265" width="15.44140625" style="724" customWidth="1"/>
    <col min="266" max="266" width="12.88671875" style="724" bestFit="1" customWidth="1"/>
    <col min="267" max="267" width="8.88671875" style="724"/>
    <col min="268" max="268" width="12.88671875" style="724" bestFit="1" customWidth="1"/>
    <col min="269" max="512" width="8.88671875" style="724"/>
    <col min="513" max="513" width="3.6640625" style="724" bestFit="1" customWidth="1"/>
    <col min="514" max="514" width="8.33203125" style="724" customWidth="1"/>
    <col min="515" max="515" width="46.109375" style="724" customWidth="1"/>
    <col min="516" max="516" width="11" style="724" customWidth="1"/>
    <col min="517" max="517" width="12.5546875" style="724" customWidth="1"/>
    <col min="518" max="518" width="10.88671875" style="724" customWidth="1"/>
    <col min="519" max="519" width="16.109375" style="724" customWidth="1"/>
    <col min="520" max="520" width="0" style="724" hidden="1" customWidth="1"/>
    <col min="521" max="521" width="15.44140625" style="724" customWidth="1"/>
    <col min="522" max="522" width="12.88671875" style="724" bestFit="1" customWidth="1"/>
    <col min="523" max="523" width="8.88671875" style="724"/>
    <col min="524" max="524" width="12.88671875" style="724" bestFit="1" customWidth="1"/>
    <col min="525" max="768" width="8.88671875" style="724"/>
    <col min="769" max="769" width="3.6640625" style="724" bestFit="1" customWidth="1"/>
    <col min="770" max="770" width="8.33203125" style="724" customWidth="1"/>
    <col min="771" max="771" width="46.109375" style="724" customWidth="1"/>
    <col min="772" max="772" width="11" style="724" customWidth="1"/>
    <col min="773" max="773" width="12.5546875" style="724" customWidth="1"/>
    <col min="774" max="774" width="10.88671875" style="724" customWidth="1"/>
    <col min="775" max="775" width="16.109375" style="724" customWidth="1"/>
    <col min="776" max="776" width="0" style="724" hidden="1" customWidth="1"/>
    <col min="777" max="777" width="15.44140625" style="724" customWidth="1"/>
    <col min="778" max="778" width="12.88671875" style="724" bestFit="1" customWidth="1"/>
    <col min="779" max="779" width="8.88671875" style="724"/>
    <col min="780" max="780" width="12.88671875" style="724" bestFit="1" customWidth="1"/>
    <col min="781" max="1024" width="8.88671875" style="724"/>
    <col min="1025" max="1025" width="3.6640625" style="724" bestFit="1" customWidth="1"/>
    <col min="1026" max="1026" width="8.33203125" style="724" customWidth="1"/>
    <col min="1027" max="1027" width="46.109375" style="724" customWidth="1"/>
    <col min="1028" max="1028" width="11" style="724" customWidth="1"/>
    <col min="1029" max="1029" width="12.5546875" style="724" customWidth="1"/>
    <col min="1030" max="1030" width="10.88671875" style="724" customWidth="1"/>
    <col min="1031" max="1031" width="16.109375" style="724" customWidth="1"/>
    <col min="1032" max="1032" width="0" style="724" hidden="1" customWidth="1"/>
    <col min="1033" max="1033" width="15.44140625" style="724" customWidth="1"/>
    <col min="1034" max="1034" width="12.88671875" style="724" bestFit="1" customWidth="1"/>
    <col min="1035" max="1035" width="8.88671875" style="724"/>
    <col min="1036" max="1036" width="12.88671875" style="724" bestFit="1" customWidth="1"/>
    <col min="1037" max="1280" width="8.88671875" style="724"/>
    <col min="1281" max="1281" width="3.6640625" style="724" bestFit="1" customWidth="1"/>
    <col min="1282" max="1282" width="8.33203125" style="724" customWidth="1"/>
    <col min="1283" max="1283" width="46.109375" style="724" customWidth="1"/>
    <col min="1284" max="1284" width="11" style="724" customWidth="1"/>
    <col min="1285" max="1285" width="12.5546875" style="724" customWidth="1"/>
    <col min="1286" max="1286" width="10.88671875" style="724" customWidth="1"/>
    <col min="1287" max="1287" width="16.109375" style="724" customWidth="1"/>
    <col min="1288" max="1288" width="0" style="724" hidden="1" customWidth="1"/>
    <col min="1289" max="1289" width="15.44140625" style="724" customWidth="1"/>
    <col min="1290" max="1290" width="12.88671875" style="724" bestFit="1" customWidth="1"/>
    <col min="1291" max="1291" width="8.88671875" style="724"/>
    <col min="1292" max="1292" width="12.88671875" style="724" bestFit="1" customWidth="1"/>
    <col min="1293" max="1536" width="8.88671875" style="724"/>
    <col min="1537" max="1537" width="3.6640625" style="724" bestFit="1" customWidth="1"/>
    <col min="1538" max="1538" width="8.33203125" style="724" customWidth="1"/>
    <col min="1539" max="1539" width="46.109375" style="724" customWidth="1"/>
    <col min="1540" max="1540" width="11" style="724" customWidth="1"/>
    <col min="1541" max="1541" width="12.5546875" style="724" customWidth="1"/>
    <col min="1542" max="1542" width="10.88671875" style="724" customWidth="1"/>
    <col min="1543" max="1543" width="16.109375" style="724" customWidth="1"/>
    <col min="1544" max="1544" width="0" style="724" hidden="1" customWidth="1"/>
    <col min="1545" max="1545" width="15.44140625" style="724" customWidth="1"/>
    <col min="1546" max="1546" width="12.88671875" style="724" bestFit="1" customWidth="1"/>
    <col min="1547" max="1547" width="8.88671875" style="724"/>
    <col min="1548" max="1548" width="12.88671875" style="724" bestFit="1" customWidth="1"/>
    <col min="1549" max="1792" width="8.88671875" style="724"/>
    <col min="1793" max="1793" width="3.6640625" style="724" bestFit="1" customWidth="1"/>
    <col min="1794" max="1794" width="8.33203125" style="724" customWidth="1"/>
    <col min="1795" max="1795" width="46.109375" style="724" customWidth="1"/>
    <col min="1796" max="1796" width="11" style="724" customWidth="1"/>
    <col min="1797" max="1797" width="12.5546875" style="724" customWidth="1"/>
    <col min="1798" max="1798" width="10.88671875" style="724" customWidth="1"/>
    <col min="1799" max="1799" width="16.109375" style="724" customWidth="1"/>
    <col min="1800" max="1800" width="0" style="724" hidden="1" customWidth="1"/>
    <col min="1801" max="1801" width="15.44140625" style="724" customWidth="1"/>
    <col min="1802" max="1802" width="12.88671875" style="724" bestFit="1" customWidth="1"/>
    <col min="1803" max="1803" width="8.88671875" style="724"/>
    <col min="1804" max="1804" width="12.88671875" style="724" bestFit="1" customWidth="1"/>
    <col min="1805" max="2048" width="8.88671875" style="724"/>
    <col min="2049" max="2049" width="3.6640625" style="724" bestFit="1" customWidth="1"/>
    <col min="2050" max="2050" width="8.33203125" style="724" customWidth="1"/>
    <col min="2051" max="2051" width="46.109375" style="724" customWidth="1"/>
    <col min="2052" max="2052" width="11" style="724" customWidth="1"/>
    <col min="2053" max="2053" width="12.5546875" style="724" customWidth="1"/>
    <col min="2054" max="2054" width="10.88671875" style="724" customWidth="1"/>
    <col min="2055" max="2055" width="16.109375" style="724" customWidth="1"/>
    <col min="2056" max="2056" width="0" style="724" hidden="1" customWidth="1"/>
    <col min="2057" max="2057" width="15.44140625" style="724" customWidth="1"/>
    <col min="2058" max="2058" width="12.88671875" style="724" bestFit="1" customWidth="1"/>
    <col min="2059" max="2059" width="8.88671875" style="724"/>
    <col min="2060" max="2060" width="12.88671875" style="724" bestFit="1" customWidth="1"/>
    <col min="2061" max="2304" width="8.88671875" style="724"/>
    <col min="2305" max="2305" width="3.6640625" style="724" bestFit="1" customWidth="1"/>
    <col min="2306" max="2306" width="8.33203125" style="724" customWidth="1"/>
    <col min="2307" max="2307" width="46.109375" style="724" customWidth="1"/>
    <col min="2308" max="2308" width="11" style="724" customWidth="1"/>
    <col min="2309" max="2309" width="12.5546875" style="724" customWidth="1"/>
    <col min="2310" max="2310" width="10.88671875" style="724" customWidth="1"/>
    <col min="2311" max="2311" width="16.109375" style="724" customWidth="1"/>
    <col min="2312" max="2312" width="0" style="724" hidden="1" customWidth="1"/>
    <col min="2313" max="2313" width="15.44140625" style="724" customWidth="1"/>
    <col min="2314" max="2314" width="12.88671875" style="724" bestFit="1" customWidth="1"/>
    <col min="2315" max="2315" width="8.88671875" style="724"/>
    <col min="2316" max="2316" width="12.88671875" style="724" bestFit="1" customWidth="1"/>
    <col min="2317" max="2560" width="8.88671875" style="724"/>
    <col min="2561" max="2561" width="3.6640625" style="724" bestFit="1" customWidth="1"/>
    <col min="2562" max="2562" width="8.33203125" style="724" customWidth="1"/>
    <col min="2563" max="2563" width="46.109375" style="724" customWidth="1"/>
    <col min="2564" max="2564" width="11" style="724" customWidth="1"/>
    <col min="2565" max="2565" width="12.5546875" style="724" customWidth="1"/>
    <col min="2566" max="2566" width="10.88671875" style="724" customWidth="1"/>
    <col min="2567" max="2567" width="16.109375" style="724" customWidth="1"/>
    <col min="2568" max="2568" width="0" style="724" hidden="1" customWidth="1"/>
    <col min="2569" max="2569" width="15.44140625" style="724" customWidth="1"/>
    <col min="2570" max="2570" width="12.88671875" style="724" bestFit="1" customWidth="1"/>
    <col min="2571" max="2571" width="8.88671875" style="724"/>
    <col min="2572" max="2572" width="12.88671875" style="724" bestFit="1" customWidth="1"/>
    <col min="2573" max="2816" width="8.88671875" style="724"/>
    <col min="2817" max="2817" width="3.6640625" style="724" bestFit="1" customWidth="1"/>
    <col min="2818" max="2818" width="8.33203125" style="724" customWidth="1"/>
    <col min="2819" max="2819" width="46.109375" style="724" customWidth="1"/>
    <col min="2820" max="2820" width="11" style="724" customWidth="1"/>
    <col min="2821" max="2821" width="12.5546875" style="724" customWidth="1"/>
    <col min="2822" max="2822" width="10.88671875" style="724" customWidth="1"/>
    <col min="2823" max="2823" width="16.109375" style="724" customWidth="1"/>
    <col min="2824" max="2824" width="0" style="724" hidden="1" customWidth="1"/>
    <col min="2825" max="2825" width="15.44140625" style="724" customWidth="1"/>
    <col min="2826" max="2826" width="12.88671875" style="724" bestFit="1" customWidth="1"/>
    <col min="2827" max="2827" width="8.88671875" style="724"/>
    <col min="2828" max="2828" width="12.88671875" style="724" bestFit="1" customWidth="1"/>
    <col min="2829" max="3072" width="8.88671875" style="724"/>
    <col min="3073" max="3073" width="3.6640625" style="724" bestFit="1" customWidth="1"/>
    <col min="3074" max="3074" width="8.33203125" style="724" customWidth="1"/>
    <col min="3075" max="3075" width="46.109375" style="724" customWidth="1"/>
    <col min="3076" max="3076" width="11" style="724" customWidth="1"/>
    <col min="3077" max="3077" width="12.5546875" style="724" customWidth="1"/>
    <col min="3078" max="3078" width="10.88671875" style="724" customWidth="1"/>
    <col min="3079" max="3079" width="16.109375" style="724" customWidth="1"/>
    <col min="3080" max="3080" width="0" style="724" hidden="1" customWidth="1"/>
    <col min="3081" max="3081" width="15.44140625" style="724" customWidth="1"/>
    <col min="3082" max="3082" width="12.88671875" style="724" bestFit="1" customWidth="1"/>
    <col min="3083" max="3083" width="8.88671875" style="724"/>
    <col min="3084" max="3084" width="12.88671875" style="724" bestFit="1" customWidth="1"/>
    <col min="3085" max="3328" width="8.88671875" style="724"/>
    <col min="3329" max="3329" width="3.6640625" style="724" bestFit="1" customWidth="1"/>
    <col min="3330" max="3330" width="8.33203125" style="724" customWidth="1"/>
    <col min="3331" max="3331" width="46.109375" style="724" customWidth="1"/>
    <col min="3332" max="3332" width="11" style="724" customWidth="1"/>
    <col min="3333" max="3333" width="12.5546875" style="724" customWidth="1"/>
    <col min="3334" max="3334" width="10.88671875" style="724" customWidth="1"/>
    <col min="3335" max="3335" width="16.109375" style="724" customWidth="1"/>
    <col min="3336" max="3336" width="0" style="724" hidden="1" customWidth="1"/>
    <col min="3337" max="3337" width="15.44140625" style="724" customWidth="1"/>
    <col min="3338" max="3338" width="12.88671875" style="724" bestFit="1" customWidth="1"/>
    <col min="3339" max="3339" width="8.88671875" style="724"/>
    <col min="3340" max="3340" width="12.88671875" style="724" bestFit="1" customWidth="1"/>
    <col min="3341" max="3584" width="8.88671875" style="724"/>
    <col min="3585" max="3585" width="3.6640625" style="724" bestFit="1" customWidth="1"/>
    <col min="3586" max="3586" width="8.33203125" style="724" customWidth="1"/>
    <col min="3587" max="3587" width="46.109375" style="724" customWidth="1"/>
    <col min="3588" max="3588" width="11" style="724" customWidth="1"/>
    <col min="3589" max="3589" width="12.5546875" style="724" customWidth="1"/>
    <col min="3590" max="3590" width="10.88671875" style="724" customWidth="1"/>
    <col min="3591" max="3591" width="16.109375" style="724" customWidth="1"/>
    <col min="3592" max="3592" width="0" style="724" hidden="1" customWidth="1"/>
    <col min="3593" max="3593" width="15.44140625" style="724" customWidth="1"/>
    <col min="3594" max="3594" width="12.88671875" style="724" bestFit="1" customWidth="1"/>
    <col min="3595" max="3595" width="8.88671875" style="724"/>
    <col min="3596" max="3596" width="12.88671875" style="724" bestFit="1" customWidth="1"/>
    <col min="3597" max="3840" width="8.88671875" style="724"/>
    <col min="3841" max="3841" width="3.6640625" style="724" bestFit="1" customWidth="1"/>
    <col min="3842" max="3842" width="8.33203125" style="724" customWidth="1"/>
    <col min="3843" max="3843" width="46.109375" style="724" customWidth="1"/>
    <col min="3844" max="3844" width="11" style="724" customWidth="1"/>
    <col min="3845" max="3845" width="12.5546875" style="724" customWidth="1"/>
    <col min="3846" max="3846" width="10.88671875" style="724" customWidth="1"/>
    <col min="3847" max="3847" width="16.109375" style="724" customWidth="1"/>
    <col min="3848" max="3848" width="0" style="724" hidden="1" customWidth="1"/>
    <col min="3849" max="3849" width="15.44140625" style="724" customWidth="1"/>
    <col min="3850" max="3850" width="12.88671875" style="724" bestFit="1" customWidth="1"/>
    <col min="3851" max="3851" width="8.88671875" style="724"/>
    <col min="3852" max="3852" width="12.88671875" style="724" bestFit="1" customWidth="1"/>
    <col min="3853" max="4096" width="8.88671875" style="724"/>
    <col min="4097" max="4097" width="3.6640625" style="724" bestFit="1" customWidth="1"/>
    <col min="4098" max="4098" width="8.33203125" style="724" customWidth="1"/>
    <col min="4099" max="4099" width="46.109375" style="724" customWidth="1"/>
    <col min="4100" max="4100" width="11" style="724" customWidth="1"/>
    <col min="4101" max="4101" width="12.5546875" style="724" customWidth="1"/>
    <col min="4102" max="4102" width="10.88671875" style="724" customWidth="1"/>
    <col min="4103" max="4103" width="16.109375" style="724" customWidth="1"/>
    <col min="4104" max="4104" width="0" style="724" hidden="1" customWidth="1"/>
    <col min="4105" max="4105" width="15.44140625" style="724" customWidth="1"/>
    <col min="4106" max="4106" width="12.88671875" style="724" bestFit="1" customWidth="1"/>
    <col min="4107" max="4107" width="8.88671875" style="724"/>
    <col min="4108" max="4108" width="12.88671875" style="724" bestFit="1" customWidth="1"/>
    <col min="4109" max="4352" width="8.88671875" style="724"/>
    <col min="4353" max="4353" width="3.6640625" style="724" bestFit="1" customWidth="1"/>
    <col min="4354" max="4354" width="8.33203125" style="724" customWidth="1"/>
    <col min="4355" max="4355" width="46.109375" style="724" customWidth="1"/>
    <col min="4356" max="4356" width="11" style="724" customWidth="1"/>
    <col min="4357" max="4357" width="12.5546875" style="724" customWidth="1"/>
    <col min="4358" max="4358" width="10.88671875" style="724" customWidth="1"/>
    <col min="4359" max="4359" width="16.109375" style="724" customWidth="1"/>
    <col min="4360" max="4360" width="0" style="724" hidden="1" customWidth="1"/>
    <col min="4361" max="4361" width="15.44140625" style="724" customWidth="1"/>
    <col min="4362" max="4362" width="12.88671875" style="724" bestFit="1" customWidth="1"/>
    <col min="4363" max="4363" width="8.88671875" style="724"/>
    <col min="4364" max="4364" width="12.88671875" style="724" bestFit="1" customWidth="1"/>
    <col min="4365" max="4608" width="8.88671875" style="724"/>
    <col min="4609" max="4609" width="3.6640625" style="724" bestFit="1" customWidth="1"/>
    <col min="4610" max="4610" width="8.33203125" style="724" customWidth="1"/>
    <col min="4611" max="4611" width="46.109375" style="724" customWidth="1"/>
    <col min="4612" max="4612" width="11" style="724" customWidth="1"/>
    <col min="4613" max="4613" width="12.5546875" style="724" customWidth="1"/>
    <col min="4614" max="4614" width="10.88671875" style="724" customWidth="1"/>
    <col min="4615" max="4615" width="16.109375" style="724" customWidth="1"/>
    <col min="4616" max="4616" width="0" style="724" hidden="1" customWidth="1"/>
    <col min="4617" max="4617" width="15.44140625" style="724" customWidth="1"/>
    <col min="4618" max="4618" width="12.88671875" style="724" bestFit="1" customWidth="1"/>
    <col min="4619" max="4619" width="8.88671875" style="724"/>
    <col min="4620" max="4620" width="12.88671875" style="724" bestFit="1" customWidth="1"/>
    <col min="4621" max="4864" width="8.88671875" style="724"/>
    <col min="4865" max="4865" width="3.6640625" style="724" bestFit="1" customWidth="1"/>
    <col min="4866" max="4866" width="8.33203125" style="724" customWidth="1"/>
    <col min="4867" max="4867" width="46.109375" style="724" customWidth="1"/>
    <col min="4868" max="4868" width="11" style="724" customWidth="1"/>
    <col min="4869" max="4869" width="12.5546875" style="724" customWidth="1"/>
    <col min="4870" max="4870" width="10.88671875" style="724" customWidth="1"/>
    <col min="4871" max="4871" width="16.109375" style="724" customWidth="1"/>
    <col min="4872" max="4872" width="0" style="724" hidden="1" customWidth="1"/>
    <col min="4873" max="4873" width="15.44140625" style="724" customWidth="1"/>
    <col min="4874" max="4874" width="12.88671875" style="724" bestFit="1" customWidth="1"/>
    <col min="4875" max="4875" width="8.88671875" style="724"/>
    <col min="4876" max="4876" width="12.88671875" style="724" bestFit="1" customWidth="1"/>
    <col min="4877" max="5120" width="8.88671875" style="724"/>
    <col min="5121" max="5121" width="3.6640625" style="724" bestFit="1" customWidth="1"/>
    <col min="5122" max="5122" width="8.33203125" style="724" customWidth="1"/>
    <col min="5123" max="5123" width="46.109375" style="724" customWidth="1"/>
    <col min="5124" max="5124" width="11" style="724" customWidth="1"/>
    <col min="5125" max="5125" width="12.5546875" style="724" customWidth="1"/>
    <col min="5126" max="5126" width="10.88671875" style="724" customWidth="1"/>
    <col min="5127" max="5127" width="16.109375" style="724" customWidth="1"/>
    <col min="5128" max="5128" width="0" style="724" hidden="1" customWidth="1"/>
    <col min="5129" max="5129" width="15.44140625" style="724" customWidth="1"/>
    <col min="5130" max="5130" width="12.88671875" style="724" bestFit="1" customWidth="1"/>
    <col min="5131" max="5131" width="8.88671875" style="724"/>
    <col min="5132" max="5132" width="12.88671875" style="724" bestFit="1" customWidth="1"/>
    <col min="5133" max="5376" width="8.88671875" style="724"/>
    <col min="5377" max="5377" width="3.6640625" style="724" bestFit="1" customWidth="1"/>
    <col min="5378" max="5378" width="8.33203125" style="724" customWidth="1"/>
    <col min="5379" max="5379" width="46.109375" style="724" customWidth="1"/>
    <col min="5380" max="5380" width="11" style="724" customWidth="1"/>
    <col min="5381" max="5381" width="12.5546875" style="724" customWidth="1"/>
    <col min="5382" max="5382" width="10.88671875" style="724" customWidth="1"/>
    <col min="5383" max="5383" width="16.109375" style="724" customWidth="1"/>
    <col min="5384" max="5384" width="0" style="724" hidden="1" customWidth="1"/>
    <col min="5385" max="5385" width="15.44140625" style="724" customWidth="1"/>
    <col min="5386" max="5386" width="12.88671875" style="724" bestFit="1" customWidth="1"/>
    <col min="5387" max="5387" width="8.88671875" style="724"/>
    <col min="5388" max="5388" width="12.88671875" style="724" bestFit="1" customWidth="1"/>
    <col min="5389" max="5632" width="8.88671875" style="724"/>
    <col min="5633" max="5633" width="3.6640625" style="724" bestFit="1" customWidth="1"/>
    <col min="5634" max="5634" width="8.33203125" style="724" customWidth="1"/>
    <col min="5635" max="5635" width="46.109375" style="724" customWidth="1"/>
    <col min="5636" max="5636" width="11" style="724" customWidth="1"/>
    <col min="5637" max="5637" width="12.5546875" style="724" customWidth="1"/>
    <col min="5638" max="5638" width="10.88671875" style="724" customWidth="1"/>
    <col min="5639" max="5639" width="16.109375" style="724" customWidth="1"/>
    <col min="5640" max="5640" width="0" style="724" hidden="1" customWidth="1"/>
    <col min="5641" max="5641" width="15.44140625" style="724" customWidth="1"/>
    <col min="5642" max="5642" width="12.88671875" style="724" bestFit="1" customWidth="1"/>
    <col min="5643" max="5643" width="8.88671875" style="724"/>
    <col min="5644" max="5644" width="12.88671875" style="724" bestFit="1" customWidth="1"/>
    <col min="5645" max="5888" width="8.88671875" style="724"/>
    <col min="5889" max="5889" width="3.6640625" style="724" bestFit="1" customWidth="1"/>
    <col min="5890" max="5890" width="8.33203125" style="724" customWidth="1"/>
    <col min="5891" max="5891" width="46.109375" style="724" customWidth="1"/>
    <col min="5892" max="5892" width="11" style="724" customWidth="1"/>
    <col min="5893" max="5893" width="12.5546875" style="724" customWidth="1"/>
    <col min="5894" max="5894" width="10.88671875" style="724" customWidth="1"/>
    <col min="5895" max="5895" width="16.109375" style="724" customWidth="1"/>
    <col min="5896" max="5896" width="0" style="724" hidden="1" customWidth="1"/>
    <col min="5897" max="5897" width="15.44140625" style="724" customWidth="1"/>
    <col min="5898" max="5898" width="12.88671875" style="724" bestFit="1" customWidth="1"/>
    <col min="5899" max="5899" width="8.88671875" style="724"/>
    <col min="5900" max="5900" width="12.88671875" style="724" bestFit="1" customWidth="1"/>
    <col min="5901" max="6144" width="8.88671875" style="724"/>
    <col min="6145" max="6145" width="3.6640625" style="724" bestFit="1" customWidth="1"/>
    <col min="6146" max="6146" width="8.33203125" style="724" customWidth="1"/>
    <col min="6147" max="6147" width="46.109375" style="724" customWidth="1"/>
    <col min="6148" max="6148" width="11" style="724" customWidth="1"/>
    <col min="6149" max="6149" width="12.5546875" style="724" customWidth="1"/>
    <col min="6150" max="6150" width="10.88671875" style="724" customWidth="1"/>
    <col min="6151" max="6151" width="16.109375" style="724" customWidth="1"/>
    <col min="6152" max="6152" width="0" style="724" hidden="1" customWidth="1"/>
    <col min="6153" max="6153" width="15.44140625" style="724" customWidth="1"/>
    <col min="6154" max="6154" width="12.88671875" style="724" bestFit="1" customWidth="1"/>
    <col min="6155" max="6155" width="8.88671875" style="724"/>
    <col min="6156" max="6156" width="12.88671875" style="724" bestFit="1" customWidth="1"/>
    <col min="6157" max="6400" width="8.88671875" style="724"/>
    <col min="6401" max="6401" width="3.6640625" style="724" bestFit="1" customWidth="1"/>
    <col min="6402" max="6402" width="8.33203125" style="724" customWidth="1"/>
    <col min="6403" max="6403" width="46.109375" style="724" customWidth="1"/>
    <col min="6404" max="6404" width="11" style="724" customWidth="1"/>
    <col min="6405" max="6405" width="12.5546875" style="724" customWidth="1"/>
    <col min="6406" max="6406" width="10.88671875" style="724" customWidth="1"/>
    <col min="6407" max="6407" width="16.109375" style="724" customWidth="1"/>
    <col min="6408" max="6408" width="0" style="724" hidden="1" customWidth="1"/>
    <col min="6409" max="6409" width="15.44140625" style="724" customWidth="1"/>
    <col min="6410" max="6410" width="12.88671875" style="724" bestFit="1" customWidth="1"/>
    <col min="6411" max="6411" width="8.88671875" style="724"/>
    <col min="6412" max="6412" width="12.88671875" style="724" bestFit="1" customWidth="1"/>
    <col min="6413" max="6656" width="8.88671875" style="724"/>
    <col min="6657" max="6657" width="3.6640625" style="724" bestFit="1" customWidth="1"/>
    <col min="6658" max="6658" width="8.33203125" style="724" customWidth="1"/>
    <col min="6659" max="6659" width="46.109375" style="724" customWidth="1"/>
    <col min="6660" max="6660" width="11" style="724" customWidth="1"/>
    <col min="6661" max="6661" width="12.5546875" style="724" customWidth="1"/>
    <col min="6662" max="6662" width="10.88671875" style="724" customWidth="1"/>
    <col min="6663" max="6663" width="16.109375" style="724" customWidth="1"/>
    <col min="6664" max="6664" width="0" style="724" hidden="1" customWidth="1"/>
    <col min="6665" max="6665" width="15.44140625" style="724" customWidth="1"/>
    <col min="6666" max="6666" width="12.88671875" style="724" bestFit="1" customWidth="1"/>
    <col min="6667" max="6667" width="8.88671875" style="724"/>
    <col min="6668" max="6668" width="12.88671875" style="724" bestFit="1" customWidth="1"/>
    <col min="6669" max="6912" width="8.88671875" style="724"/>
    <col min="6913" max="6913" width="3.6640625" style="724" bestFit="1" customWidth="1"/>
    <col min="6914" max="6914" width="8.33203125" style="724" customWidth="1"/>
    <col min="6915" max="6915" width="46.109375" style="724" customWidth="1"/>
    <col min="6916" max="6916" width="11" style="724" customWidth="1"/>
    <col min="6917" max="6917" width="12.5546875" style="724" customWidth="1"/>
    <col min="6918" max="6918" width="10.88671875" style="724" customWidth="1"/>
    <col min="6919" max="6919" width="16.109375" style="724" customWidth="1"/>
    <col min="6920" max="6920" width="0" style="724" hidden="1" customWidth="1"/>
    <col min="6921" max="6921" width="15.44140625" style="724" customWidth="1"/>
    <col min="6922" max="6922" width="12.88671875" style="724" bestFit="1" customWidth="1"/>
    <col min="6923" max="6923" width="8.88671875" style="724"/>
    <col min="6924" max="6924" width="12.88671875" style="724" bestFit="1" customWidth="1"/>
    <col min="6925" max="7168" width="8.88671875" style="724"/>
    <col min="7169" max="7169" width="3.6640625" style="724" bestFit="1" customWidth="1"/>
    <col min="7170" max="7170" width="8.33203125" style="724" customWidth="1"/>
    <col min="7171" max="7171" width="46.109375" style="724" customWidth="1"/>
    <col min="7172" max="7172" width="11" style="724" customWidth="1"/>
    <col min="7173" max="7173" width="12.5546875" style="724" customWidth="1"/>
    <col min="7174" max="7174" width="10.88671875" style="724" customWidth="1"/>
    <col min="7175" max="7175" width="16.109375" style="724" customWidth="1"/>
    <col min="7176" max="7176" width="0" style="724" hidden="1" customWidth="1"/>
    <col min="7177" max="7177" width="15.44140625" style="724" customWidth="1"/>
    <col min="7178" max="7178" width="12.88671875" style="724" bestFit="1" customWidth="1"/>
    <col min="7179" max="7179" width="8.88671875" style="724"/>
    <col min="7180" max="7180" width="12.88671875" style="724" bestFit="1" customWidth="1"/>
    <col min="7181" max="7424" width="8.88671875" style="724"/>
    <col min="7425" max="7425" width="3.6640625" style="724" bestFit="1" customWidth="1"/>
    <col min="7426" max="7426" width="8.33203125" style="724" customWidth="1"/>
    <col min="7427" max="7427" width="46.109375" style="724" customWidth="1"/>
    <col min="7428" max="7428" width="11" style="724" customWidth="1"/>
    <col min="7429" max="7429" width="12.5546875" style="724" customWidth="1"/>
    <col min="7430" max="7430" width="10.88671875" style="724" customWidth="1"/>
    <col min="7431" max="7431" width="16.109375" style="724" customWidth="1"/>
    <col min="7432" max="7432" width="0" style="724" hidden="1" customWidth="1"/>
    <col min="7433" max="7433" width="15.44140625" style="724" customWidth="1"/>
    <col min="7434" max="7434" width="12.88671875" style="724" bestFit="1" customWidth="1"/>
    <col min="7435" max="7435" width="8.88671875" style="724"/>
    <col min="7436" max="7436" width="12.88671875" style="724" bestFit="1" customWidth="1"/>
    <col min="7437" max="7680" width="8.88671875" style="724"/>
    <col min="7681" max="7681" width="3.6640625" style="724" bestFit="1" customWidth="1"/>
    <col min="7682" max="7682" width="8.33203125" style="724" customWidth="1"/>
    <col min="7683" max="7683" width="46.109375" style="724" customWidth="1"/>
    <col min="7684" max="7684" width="11" style="724" customWidth="1"/>
    <col min="7685" max="7685" width="12.5546875" style="724" customWidth="1"/>
    <col min="7686" max="7686" width="10.88671875" style="724" customWidth="1"/>
    <col min="7687" max="7687" width="16.109375" style="724" customWidth="1"/>
    <col min="7688" max="7688" width="0" style="724" hidden="1" customWidth="1"/>
    <col min="7689" max="7689" width="15.44140625" style="724" customWidth="1"/>
    <col min="7690" max="7690" width="12.88671875" style="724" bestFit="1" customWidth="1"/>
    <col min="7691" max="7691" width="8.88671875" style="724"/>
    <col min="7692" max="7692" width="12.88671875" style="724" bestFit="1" customWidth="1"/>
    <col min="7693" max="7936" width="8.88671875" style="724"/>
    <col min="7937" max="7937" width="3.6640625" style="724" bestFit="1" customWidth="1"/>
    <col min="7938" max="7938" width="8.33203125" style="724" customWidth="1"/>
    <col min="7939" max="7939" width="46.109375" style="724" customWidth="1"/>
    <col min="7940" max="7940" width="11" style="724" customWidth="1"/>
    <col min="7941" max="7941" width="12.5546875" style="724" customWidth="1"/>
    <col min="7942" max="7942" width="10.88671875" style="724" customWidth="1"/>
    <col min="7943" max="7943" width="16.109375" style="724" customWidth="1"/>
    <col min="7944" max="7944" width="0" style="724" hidden="1" customWidth="1"/>
    <col min="7945" max="7945" width="15.44140625" style="724" customWidth="1"/>
    <col min="7946" max="7946" width="12.88671875" style="724" bestFit="1" customWidth="1"/>
    <col min="7947" max="7947" width="8.88671875" style="724"/>
    <col min="7948" max="7948" width="12.88671875" style="724" bestFit="1" customWidth="1"/>
    <col min="7949" max="8192" width="8.88671875" style="724"/>
    <col min="8193" max="8193" width="3.6640625" style="724" bestFit="1" customWidth="1"/>
    <col min="8194" max="8194" width="8.33203125" style="724" customWidth="1"/>
    <col min="8195" max="8195" width="46.109375" style="724" customWidth="1"/>
    <col min="8196" max="8196" width="11" style="724" customWidth="1"/>
    <col min="8197" max="8197" width="12.5546875" style="724" customWidth="1"/>
    <col min="8198" max="8198" width="10.88671875" style="724" customWidth="1"/>
    <col min="8199" max="8199" width="16.109375" style="724" customWidth="1"/>
    <col min="8200" max="8200" width="0" style="724" hidden="1" customWidth="1"/>
    <col min="8201" max="8201" width="15.44140625" style="724" customWidth="1"/>
    <col min="8202" max="8202" width="12.88671875" style="724" bestFit="1" customWidth="1"/>
    <col min="8203" max="8203" width="8.88671875" style="724"/>
    <col min="8204" max="8204" width="12.88671875" style="724" bestFit="1" customWidth="1"/>
    <col min="8205" max="8448" width="8.88671875" style="724"/>
    <col min="8449" max="8449" width="3.6640625" style="724" bestFit="1" customWidth="1"/>
    <col min="8450" max="8450" width="8.33203125" style="724" customWidth="1"/>
    <col min="8451" max="8451" width="46.109375" style="724" customWidth="1"/>
    <col min="8452" max="8452" width="11" style="724" customWidth="1"/>
    <col min="8453" max="8453" width="12.5546875" style="724" customWidth="1"/>
    <col min="8454" max="8454" width="10.88671875" style="724" customWidth="1"/>
    <col min="8455" max="8455" width="16.109375" style="724" customWidth="1"/>
    <col min="8456" max="8456" width="0" style="724" hidden="1" customWidth="1"/>
    <col min="8457" max="8457" width="15.44140625" style="724" customWidth="1"/>
    <col min="8458" max="8458" width="12.88671875" style="724" bestFit="1" customWidth="1"/>
    <col min="8459" max="8459" width="8.88671875" style="724"/>
    <col min="8460" max="8460" width="12.88671875" style="724" bestFit="1" customWidth="1"/>
    <col min="8461" max="8704" width="8.88671875" style="724"/>
    <col min="8705" max="8705" width="3.6640625" style="724" bestFit="1" customWidth="1"/>
    <col min="8706" max="8706" width="8.33203125" style="724" customWidth="1"/>
    <col min="8707" max="8707" width="46.109375" style="724" customWidth="1"/>
    <col min="8708" max="8708" width="11" style="724" customWidth="1"/>
    <col min="8709" max="8709" width="12.5546875" style="724" customWidth="1"/>
    <col min="8710" max="8710" width="10.88671875" style="724" customWidth="1"/>
    <col min="8711" max="8711" width="16.109375" style="724" customWidth="1"/>
    <col min="8712" max="8712" width="0" style="724" hidden="1" customWidth="1"/>
    <col min="8713" max="8713" width="15.44140625" style="724" customWidth="1"/>
    <col min="8714" max="8714" width="12.88671875" style="724" bestFit="1" customWidth="1"/>
    <col min="8715" max="8715" width="8.88671875" style="724"/>
    <col min="8716" max="8716" width="12.88671875" style="724" bestFit="1" customWidth="1"/>
    <col min="8717" max="8960" width="8.88671875" style="724"/>
    <col min="8961" max="8961" width="3.6640625" style="724" bestFit="1" customWidth="1"/>
    <col min="8962" max="8962" width="8.33203125" style="724" customWidth="1"/>
    <col min="8963" max="8963" width="46.109375" style="724" customWidth="1"/>
    <col min="8964" max="8964" width="11" style="724" customWidth="1"/>
    <col min="8965" max="8965" width="12.5546875" style="724" customWidth="1"/>
    <col min="8966" max="8966" width="10.88671875" style="724" customWidth="1"/>
    <col min="8967" max="8967" width="16.109375" style="724" customWidth="1"/>
    <col min="8968" max="8968" width="0" style="724" hidden="1" customWidth="1"/>
    <col min="8969" max="8969" width="15.44140625" style="724" customWidth="1"/>
    <col min="8970" max="8970" width="12.88671875" style="724" bestFit="1" customWidth="1"/>
    <col min="8971" max="8971" width="8.88671875" style="724"/>
    <col min="8972" max="8972" width="12.88671875" style="724" bestFit="1" customWidth="1"/>
    <col min="8973" max="9216" width="8.88671875" style="724"/>
    <col min="9217" max="9217" width="3.6640625" style="724" bestFit="1" customWidth="1"/>
    <col min="9218" max="9218" width="8.33203125" style="724" customWidth="1"/>
    <col min="9219" max="9219" width="46.109375" style="724" customWidth="1"/>
    <col min="9220" max="9220" width="11" style="724" customWidth="1"/>
    <col min="9221" max="9221" width="12.5546875" style="724" customWidth="1"/>
    <col min="9222" max="9222" width="10.88671875" style="724" customWidth="1"/>
    <col min="9223" max="9223" width="16.109375" style="724" customWidth="1"/>
    <col min="9224" max="9224" width="0" style="724" hidden="1" customWidth="1"/>
    <col min="9225" max="9225" width="15.44140625" style="724" customWidth="1"/>
    <col min="9226" max="9226" width="12.88671875" style="724" bestFit="1" customWidth="1"/>
    <col min="9227" max="9227" width="8.88671875" style="724"/>
    <col min="9228" max="9228" width="12.88671875" style="724" bestFit="1" customWidth="1"/>
    <col min="9229" max="9472" width="8.88671875" style="724"/>
    <col min="9473" max="9473" width="3.6640625" style="724" bestFit="1" customWidth="1"/>
    <col min="9474" max="9474" width="8.33203125" style="724" customWidth="1"/>
    <col min="9475" max="9475" width="46.109375" style="724" customWidth="1"/>
    <col min="9476" max="9476" width="11" style="724" customWidth="1"/>
    <col min="9477" max="9477" width="12.5546875" style="724" customWidth="1"/>
    <col min="9478" max="9478" width="10.88671875" style="724" customWidth="1"/>
    <col min="9479" max="9479" width="16.109375" style="724" customWidth="1"/>
    <col min="9480" max="9480" width="0" style="724" hidden="1" customWidth="1"/>
    <col min="9481" max="9481" width="15.44140625" style="724" customWidth="1"/>
    <col min="9482" max="9482" width="12.88671875" style="724" bestFit="1" customWidth="1"/>
    <col min="9483" max="9483" width="8.88671875" style="724"/>
    <col min="9484" max="9484" width="12.88671875" style="724" bestFit="1" customWidth="1"/>
    <col min="9485" max="9728" width="8.88671875" style="724"/>
    <col min="9729" max="9729" width="3.6640625" style="724" bestFit="1" customWidth="1"/>
    <col min="9730" max="9730" width="8.33203125" style="724" customWidth="1"/>
    <col min="9731" max="9731" width="46.109375" style="724" customWidth="1"/>
    <col min="9732" max="9732" width="11" style="724" customWidth="1"/>
    <col min="9733" max="9733" width="12.5546875" style="724" customWidth="1"/>
    <col min="9734" max="9734" width="10.88671875" style="724" customWidth="1"/>
    <col min="9735" max="9735" width="16.109375" style="724" customWidth="1"/>
    <col min="9736" max="9736" width="0" style="724" hidden="1" customWidth="1"/>
    <col min="9737" max="9737" width="15.44140625" style="724" customWidth="1"/>
    <col min="9738" max="9738" width="12.88671875" style="724" bestFit="1" customWidth="1"/>
    <col min="9739" max="9739" width="8.88671875" style="724"/>
    <col min="9740" max="9740" width="12.88671875" style="724" bestFit="1" customWidth="1"/>
    <col min="9741" max="9984" width="8.88671875" style="724"/>
    <col min="9985" max="9985" width="3.6640625" style="724" bestFit="1" customWidth="1"/>
    <col min="9986" max="9986" width="8.33203125" style="724" customWidth="1"/>
    <col min="9987" max="9987" width="46.109375" style="724" customWidth="1"/>
    <col min="9988" max="9988" width="11" style="724" customWidth="1"/>
    <col min="9989" max="9989" width="12.5546875" style="724" customWidth="1"/>
    <col min="9990" max="9990" width="10.88671875" style="724" customWidth="1"/>
    <col min="9991" max="9991" width="16.109375" style="724" customWidth="1"/>
    <col min="9992" max="9992" width="0" style="724" hidden="1" customWidth="1"/>
    <col min="9993" max="9993" width="15.44140625" style="724" customWidth="1"/>
    <col min="9994" max="9994" width="12.88671875" style="724" bestFit="1" customWidth="1"/>
    <col min="9995" max="9995" width="8.88671875" style="724"/>
    <col min="9996" max="9996" width="12.88671875" style="724" bestFit="1" customWidth="1"/>
    <col min="9997" max="10240" width="8.88671875" style="724"/>
    <col min="10241" max="10241" width="3.6640625" style="724" bestFit="1" customWidth="1"/>
    <col min="10242" max="10242" width="8.33203125" style="724" customWidth="1"/>
    <col min="10243" max="10243" width="46.109375" style="724" customWidth="1"/>
    <col min="10244" max="10244" width="11" style="724" customWidth="1"/>
    <col min="10245" max="10245" width="12.5546875" style="724" customWidth="1"/>
    <col min="10246" max="10246" width="10.88671875" style="724" customWidth="1"/>
    <col min="10247" max="10247" width="16.109375" style="724" customWidth="1"/>
    <col min="10248" max="10248" width="0" style="724" hidden="1" customWidth="1"/>
    <col min="10249" max="10249" width="15.44140625" style="724" customWidth="1"/>
    <col min="10250" max="10250" width="12.88671875" style="724" bestFit="1" customWidth="1"/>
    <col min="10251" max="10251" width="8.88671875" style="724"/>
    <col min="10252" max="10252" width="12.88671875" style="724" bestFit="1" customWidth="1"/>
    <col min="10253" max="10496" width="8.88671875" style="724"/>
    <col min="10497" max="10497" width="3.6640625" style="724" bestFit="1" customWidth="1"/>
    <col min="10498" max="10498" width="8.33203125" style="724" customWidth="1"/>
    <col min="10499" max="10499" width="46.109375" style="724" customWidth="1"/>
    <col min="10500" max="10500" width="11" style="724" customWidth="1"/>
    <col min="10501" max="10501" width="12.5546875" style="724" customWidth="1"/>
    <col min="10502" max="10502" width="10.88671875" style="724" customWidth="1"/>
    <col min="10503" max="10503" width="16.109375" style="724" customWidth="1"/>
    <col min="10504" max="10504" width="0" style="724" hidden="1" customWidth="1"/>
    <col min="10505" max="10505" width="15.44140625" style="724" customWidth="1"/>
    <col min="10506" max="10506" width="12.88671875" style="724" bestFit="1" customWidth="1"/>
    <col min="10507" max="10507" width="8.88671875" style="724"/>
    <col min="10508" max="10508" width="12.88671875" style="724" bestFit="1" customWidth="1"/>
    <col min="10509" max="10752" width="8.88671875" style="724"/>
    <col min="10753" max="10753" width="3.6640625" style="724" bestFit="1" customWidth="1"/>
    <col min="10754" max="10754" width="8.33203125" style="724" customWidth="1"/>
    <col min="10755" max="10755" width="46.109375" style="724" customWidth="1"/>
    <col min="10756" max="10756" width="11" style="724" customWidth="1"/>
    <col min="10757" max="10757" width="12.5546875" style="724" customWidth="1"/>
    <col min="10758" max="10758" width="10.88671875" style="724" customWidth="1"/>
    <col min="10759" max="10759" width="16.109375" style="724" customWidth="1"/>
    <col min="10760" max="10760" width="0" style="724" hidden="1" customWidth="1"/>
    <col min="10761" max="10761" width="15.44140625" style="724" customWidth="1"/>
    <col min="10762" max="10762" width="12.88671875" style="724" bestFit="1" customWidth="1"/>
    <col min="10763" max="10763" width="8.88671875" style="724"/>
    <col min="10764" max="10764" width="12.88671875" style="724" bestFit="1" customWidth="1"/>
    <col min="10765" max="11008" width="8.88671875" style="724"/>
    <col min="11009" max="11009" width="3.6640625" style="724" bestFit="1" customWidth="1"/>
    <col min="11010" max="11010" width="8.33203125" style="724" customWidth="1"/>
    <col min="11011" max="11011" width="46.109375" style="724" customWidth="1"/>
    <col min="11012" max="11012" width="11" style="724" customWidth="1"/>
    <col min="11013" max="11013" width="12.5546875" style="724" customWidth="1"/>
    <col min="11014" max="11014" width="10.88671875" style="724" customWidth="1"/>
    <col min="11015" max="11015" width="16.109375" style="724" customWidth="1"/>
    <col min="11016" max="11016" width="0" style="724" hidden="1" customWidth="1"/>
    <col min="11017" max="11017" width="15.44140625" style="724" customWidth="1"/>
    <col min="11018" max="11018" width="12.88671875" style="724" bestFit="1" customWidth="1"/>
    <col min="11019" max="11019" width="8.88671875" style="724"/>
    <col min="11020" max="11020" width="12.88671875" style="724" bestFit="1" customWidth="1"/>
    <col min="11021" max="11264" width="8.88671875" style="724"/>
    <col min="11265" max="11265" width="3.6640625" style="724" bestFit="1" customWidth="1"/>
    <col min="11266" max="11266" width="8.33203125" style="724" customWidth="1"/>
    <col min="11267" max="11267" width="46.109375" style="724" customWidth="1"/>
    <col min="11268" max="11268" width="11" style="724" customWidth="1"/>
    <col min="11269" max="11269" width="12.5546875" style="724" customWidth="1"/>
    <col min="11270" max="11270" width="10.88671875" style="724" customWidth="1"/>
    <col min="11271" max="11271" width="16.109375" style="724" customWidth="1"/>
    <col min="11272" max="11272" width="0" style="724" hidden="1" customWidth="1"/>
    <col min="11273" max="11273" width="15.44140625" style="724" customWidth="1"/>
    <col min="11274" max="11274" width="12.88671875" style="724" bestFit="1" customWidth="1"/>
    <col min="11275" max="11275" width="8.88671875" style="724"/>
    <col min="11276" max="11276" width="12.88671875" style="724" bestFit="1" customWidth="1"/>
    <col min="11277" max="11520" width="8.88671875" style="724"/>
    <col min="11521" max="11521" width="3.6640625" style="724" bestFit="1" customWidth="1"/>
    <col min="11522" max="11522" width="8.33203125" style="724" customWidth="1"/>
    <col min="11523" max="11523" width="46.109375" style="724" customWidth="1"/>
    <col min="11524" max="11524" width="11" style="724" customWidth="1"/>
    <col min="11525" max="11525" width="12.5546875" style="724" customWidth="1"/>
    <col min="11526" max="11526" width="10.88671875" style="724" customWidth="1"/>
    <col min="11527" max="11527" width="16.109375" style="724" customWidth="1"/>
    <col min="11528" max="11528" width="0" style="724" hidden="1" customWidth="1"/>
    <col min="11529" max="11529" width="15.44140625" style="724" customWidth="1"/>
    <col min="11530" max="11530" width="12.88671875" style="724" bestFit="1" customWidth="1"/>
    <col min="11531" max="11531" width="8.88671875" style="724"/>
    <col min="11532" max="11532" width="12.88671875" style="724" bestFit="1" customWidth="1"/>
    <col min="11533" max="11776" width="8.88671875" style="724"/>
    <col min="11777" max="11777" width="3.6640625" style="724" bestFit="1" customWidth="1"/>
    <col min="11778" max="11778" width="8.33203125" style="724" customWidth="1"/>
    <col min="11779" max="11779" width="46.109375" style="724" customWidth="1"/>
    <col min="11780" max="11780" width="11" style="724" customWidth="1"/>
    <col min="11781" max="11781" width="12.5546875" style="724" customWidth="1"/>
    <col min="11782" max="11782" width="10.88671875" style="724" customWidth="1"/>
    <col min="11783" max="11783" width="16.109375" style="724" customWidth="1"/>
    <col min="11784" max="11784" width="0" style="724" hidden="1" customWidth="1"/>
    <col min="11785" max="11785" width="15.44140625" style="724" customWidth="1"/>
    <col min="11786" max="11786" width="12.88671875" style="724" bestFit="1" customWidth="1"/>
    <col min="11787" max="11787" width="8.88671875" style="724"/>
    <col min="11788" max="11788" width="12.88671875" style="724" bestFit="1" customWidth="1"/>
    <col min="11789" max="12032" width="8.88671875" style="724"/>
    <col min="12033" max="12033" width="3.6640625" style="724" bestFit="1" customWidth="1"/>
    <col min="12034" max="12034" width="8.33203125" style="724" customWidth="1"/>
    <col min="12035" max="12035" width="46.109375" style="724" customWidth="1"/>
    <col min="12036" max="12036" width="11" style="724" customWidth="1"/>
    <col min="12037" max="12037" width="12.5546875" style="724" customWidth="1"/>
    <col min="12038" max="12038" width="10.88671875" style="724" customWidth="1"/>
    <col min="12039" max="12039" width="16.109375" style="724" customWidth="1"/>
    <col min="12040" max="12040" width="0" style="724" hidden="1" customWidth="1"/>
    <col min="12041" max="12041" width="15.44140625" style="724" customWidth="1"/>
    <col min="12042" max="12042" width="12.88671875" style="724" bestFit="1" customWidth="1"/>
    <col min="12043" max="12043" width="8.88671875" style="724"/>
    <col min="12044" max="12044" width="12.88671875" style="724" bestFit="1" customWidth="1"/>
    <col min="12045" max="12288" width="8.88671875" style="724"/>
    <col min="12289" max="12289" width="3.6640625" style="724" bestFit="1" customWidth="1"/>
    <col min="12290" max="12290" width="8.33203125" style="724" customWidth="1"/>
    <col min="12291" max="12291" width="46.109375" style="724" customWidth="1"/>
    <col min="12292" max="12292" width="11" style="724" customWidth="1"/>
    <col min="12293" max="12293" width="12.5546875" style="724" customWidth="1"/>
    <col min="12294" max="12294" width="10.88671875" style="724" customWidth="1"/>
    <col min="12295" max="12295" width="16.109375" style="724" customWidth="1"/>
    <col min="12296" max="12296" width="0" style="724" hidden="1" customWidth="1"/>
    <col min="12297" max="12297" width="15.44140625" style="724" customWidth="1"/>
    <col min="12298" max="12298" width="12.88671875" style="724" bestFit="1" customWidth="1"/>
    <col min="12299" max="12299" width="8.88671875" style="724"/>
    <col min="12300" max="12300" width="12.88671875" style="724" bestFit="1" customWidth="1"/>
    <col min="12301" max="12544" width="8.88671875" style="724"/>
    <col min="12545" max="12545" width="3.6640625" style="724" bestFit="1" customWidth="1"/>
    <col min="12546" max="12546" width="8.33203125" style="724" customWidth="1"/>
    <col min="12547" max="12547" width="46.109375" style="724" customWidth="1"/>
    <col min="12548" max="12548" width="11" style="724" customWidth="1"/>
    <col min="12549" max="12549" width="12.5546875" style="724" customWidth="1"/>
    <col min="12550" max="12550" width="10.88671875" style="724" customWidth="1"/>
    <col min="12551" max="12551" width="16.109375" style="724" customWidth="1"/>
    <col min="12552" max="12552" width="0" style="724" hidden="1" customWidth="1"/>
    <col min="12553" max="12553" width="15.44140625" style="724" customWidth="1"/>
    <col min="12554" max="12554" width="12.88671875" style="724" bestFit="1" customWidth="1"/>
    <col min="12555" max="12555" width="8.88671875" style="724"/>
    <col min="12556" max="12556" width="12.88671875" style="724" bestFit="1" customWidth="1"/>
    <col min="12557" max="12800" width="8.88671875" style="724"/>
    <col min="12801" max="12801" width="3.6640625" style="724" bestFit="1" customWidth="1"/>
    <col min="12802" max="12802" width="8.33203125" style="724" customWidth="1"/>
    <col min="12803" max="12803" width="46.109375" style="724" customWidth="1"/>
    <col min="12804" max="12804" width="11" style="724" customWidth="1"/>
    <col min="12805" max="12805" width="12.5546875" style="724" customWidth="1"/>
    <col min="12806" max="12806" width="10.88671875" style="724" customWidth="1"/>
    <col min="12807" max="12807" width="16.109375" style="724" customWidth="1"/>
    <col min="12808" max="12808" width="0" style="724" hidden="1" customWidth="1"/>
    <col min="12809" max="12809" width="15.44140625" style="724" customWidth="1"/>
    <col min="12810" max="12810" width="12.88671875" style="724" bestFit="1" customWidth="1"/>
    <col min="12811" max="12811" width="8.88671875" style="724"/>
    <col min="12812" max="12812" width="12.88671875" style="724" bestFit="1" customWidth="1"/>
    <col min="12813" max="13056" width="8.88671875" style="724"/>
    <col min="13057" max="13057" width="3.6640625" style="724" bestFit="1" customWidth="1"/>
    <col min="13058" max="13058" width="8.33203125" style="724" customWidth="1"/>
    <col min="13059" max="13059" width="46.109375" style="724" customWidth="1"/>
    <col min="13060" max="13060" width="11" style="724" customWidth="1"/>
    <col min="13061" max="13061" width="12.5546875" style="724" customWidth="1"/>
    <col min="13062" max="13062" width="10.88671875" style="724" customWidth="1"/>
    <col min="13063" max="13063" width="16.109375" style="724" customWidth="1"/>
    <col min="13064" max="13064" width="0" style="724" hidden="1" customWidth="1"/>
    <col min="13065" max="13065" width="15.44140625" style="724" customWidth="1"/>
    <col min="13066" max="13066" width="12.88671875" style="724" bestFit="1" customWidth="1"/>
    <col min="13067" max="13067" width="8.88671875" style="724"/>
    <col min="13068" max="13068" width="12.88671875" style="724" bestFit="1" customWidth="1"/>
    <col min="13069" max="13312" width="8.88671875" style="724"/>
    <col min="13313" max="13313" width="3.6640625" style="724" bestFit="1" customWidth="1"/>
    <col min="13314" max="13314" width="8.33203125" style="724" customWidth="1"/>
    <col min="13315" max="13315" width="46.109375" style="724" customWidth="1"/>
    <col min="13316" max="13316" width="11" style="724" customWidth="1"/>
    <col min="13317" max="13317" width="12.5546875" style="724" customWidth="1"/>
    <col min="13318" max="13318" width="10.88671875" style="724" customWidth="1"/>
    <col min="13319" max="13319" width="16.109375" style="724" customWidth="1"/>
    <col min="13320" max="13320" width="0" style="724" hidden="1" customWidth="1"/>
    <col min="13321" max="13321" width="15.44140625" style="724" customWidth="1"/>
    <col min="13322" max="13322" width="12.88671875" style="724" bestFit="1" customWidth="1"/>
    <col min="13323" max="13323" width="8.88671875" style="724"/>
    <col min="13324" max="13324" width="12.88671875" style="724" bestFit="1" customWidth="1"/>
    <col min="13325" max="13568" width="8.88671875" style="724"/>
    <col min="13569" max="13569" width="3.6640625" style="724" bestFit="1" customWidth="1"/>
    <col min="13570" max="13570" width="8.33203125" style="724" customWidth="1"/>
    <col min="13571" max="13571" width="46.109375" style="724" customWidth="1"/>
    <col min="13572" max="13572" width="11" style="724" customWidth="1"/>
    <col min="13573" max="13573" width="12.5546875" style="724" customWidth="1"/>
    <col min="13574" max="13574" width="10.88671875" style="724" customWidth="1"/>
    <col min="13575" max="13575" width="16.109375" style="724" customWidth="1"/>
    <col min="13576" max="13576" width="0" style="724" hidden="1" customWidth="1"/>
    <col min="13577" max="13577" width="15.44140625" style="724" customWidth="1"/>
    <col min="13578" max="13578" width="12.88671875" style="724" bestFit="1" customWidth="1"/>
    <col min="13579" max="13579" width="8.88671875" style="724"/>
    <col min="13580" max="13580" width="12.88671875" style="724" bestFit="1" customWidth="1"/>
    <col min="13581" max="13824" width="8.88671875" style="724"/>
    <col min="13825" max="13825" width="3.6640625" style="724" bestFit="1" customWidth="1"/>
    <col min="13826" max="13826" width="8.33203125" style="724" customWidth="1"/>
    <col min="13827" max="13827" width="46.109375" style="724" customWidth="1"/>
    <col min="13828" max="13828" width="11" style="724" customWidth="1"/>
    <col min="13829" max="13829" width="12.5546875" style="724" customWidth="1"/>
    <col min="13830" max="13830" width="10.88671875" style="724" customWidth="1"/>
    <col min="13831" max="13831" width="16.109375" style="724" customWidth="1"/>
    <col min="13832" max="13832" width="0" style="724" hidden="1" customWidth="1"/>
    <col min="13833" max="13833" width="15.44140625" style="724" customWidth="1"/>
    <col min="13834" max="13834" width="12.88671875" style="724" bestFit="1" customWidth="1"/>
    <col min="13835" max="13835" width="8.88671875" style="724"/>
    <col min="13836" max="13836" width="12.88671875" style="724" bestFit="1" customWidth="1"/>
    <col min="13837" max="14080" width="8.88671875" style="724"/>
    <col min="14081" max="14081" width="3.6640625" style="724" bestFit="1" customWidth="1"/>
    <col min="14082" max="14082" width="8.33203125" style="724" customWidth="1"/>
    <col min="14083" max="14083" width="46.109375" style="724" customWidth="1"/>
    <col min="14084" max="14084" width="11" style="724" customWidth="1"/>
    <col min="14085" max="14085" width="12.5546875" style="724" customWidth="1"/>
    <col min="14086" max="14086" width="10.88671875" style="724" customWidth="1"/>
    <col min="14087" max="14087" width="16.109375" style="724" customWidth="1"/>
    <col min="14088" max="14088" width="0" style="724" hidden="1" customWidth="1"/>
    <col min="14089" max="14089" width="15.44140625" style="724" customWidth="1"/>
    <col min="14090" max="14090" width="12.88671875" style="724" bestFit="1" customWidth="1"/>
    <col min="14091" max="14091" width="8.88671875" style="724"/>
    <col min="14092" max="14092" width="12.88671875" style="724" bestFit="1" customWidth="1"/>
    <col min="14093" max="14336" width="8.88671875" style="724"/>
    <col min="14337" max="14337" width="3.6640625" style="724" bestFit="1" customWidth="1"/>
    <col min="14338" max="14338" width="8.33203125" style="724" customWidth="1"/>
    <col min="14339" max="14339" width="46.109375" style="724" customWidth="1"/>
    <col min="14340" max="14340" width="11" style="724" customWidth="1"/>
    <col min="14341" max="14341" width="12.5546875" style="724" customWidth="1"/>
    <col min="14342" max="14342" width="10.88671875" style="724" customWidth="1"/>
    <col min="14343" max="14343" width="16.109375" style="724" customWidth="1"/>
    <col min="14344" max="14344" width="0" style="724" hidden="1" customWidth="1"/>
    <col min="14345" max="14345" width="15.44140625" style="724" customWidth="1"/>
    <col min="14346" max="14346" width="12.88671875" style="724" bestFit="1" customWidth="1"/>
    <col min="14347" max="14347" width="8.88671875" style="724"/>
    <col min="14348" max="14348" width="12.88671875" style="724" bestFit="1" customWidth="1"/>
    <col min="14349" max="14592" width="8.88671875" style="724"/>
    <col min="14593" max="14593" width="3.6640625" style="724" bestFit="1" customWidth="1"/>
    <col min="14594" max="14594" width="8.33203125" style="724" customWidth="1"/>
    <col min="14595" max="14595" width="46.109375" style="724" customWidth="1"/>
    <col min="14596" max="14596" width="11" style="724" customWidth="1"/>
    <col min="14597" max="14597" width="12.5546875" style="724" customWidth="1"/>
    <col min="14598" max="14598" width="10.88671875" style="724" customWidth="1"/>
    <col min="14599" max="14599" width="16.109375" style="724" customWidth="1"/>
    <col min="14600" max="14600" width="0" style="724" hidden="1" customWidth="1"/>
    <col min="14601" max="14601" width="15.44140625" style="724" customWidth="1"/>
    <col min="14602" max="14602" width="12.88671875" style="724" bestFit="1" customWidth="1"/>
    <col min="14603" max="14603" width="8.88671875" style="724"/>
    <col min="14604" max="14604" width="12.88671875" style="724" bestFit="1" customWidth="1"/>
    <col min="14605" max="14848" width="8.88671875" style="724"/>
    <col min="14849" max="14849" width="3.6640625" style="724" bestFit="1" customWidth="1"/>
    <col min="14850" max="14850" width="8.33203125" style="724" customWidth="1"/>
    <col min="14851" max="14851" width="46.109375" style="724" customWidth="1"/>
    <col min="14852" max="14852" width="11" style="724" customWidth="1"/>
    <col min="14853" max="14853" width="12.5546875" style="724" customWidth="1"/>
    <col min="14854" max="14854" width="10.88671875" style="724" customWidth="1"/>
    <col min="14855" max="14855" width="16.109375" style="724" customWidth="1"/>
    <col min="14856" max="14856" width="0" style="724" hidden="1" customWidth="1"/>
    <col min="14857" max="14857" width="15.44140625" style="724" customWidth="1"/>
    <col min="14858" max="14858" width="12.88671875" style="724" bestFit="1" customWidth="1"/>
    <col min="14859" max="14859" width="8.88671875" style="724"/>
    <col min="14860" max="14860" width="12.88671875" style="724" bestFit="1" customWidth="1"/>
    <col min="14861" max="15104" width="8.88671875" style="724"/>
    <col min="15105" max="15105" width="3.6640625" style="724" bestFit="1" customWidth="1"/>
    <col min="15106" max="15106" width="8.33203125" style="724" customWidth="1"/>
    <col min="15107" max="15107" width="46.109375" style="724" customWidth="1"/>
    <col min="15108" max="15108" width="11" style="724" customWidth="1"/>
    <col min="15109" max="15109" width="12.5546875" style="724" customWidth="1"/>
    <col min="15110" max="15110" width="10.88671875" style="724" customWidth="1"/>
    <col min="15111" max="15111" width="16.109375" style="724" customWidth="1"/>
    <col min="15112" max="15112" width="0" style="724" hidden="1" customWidth="1"/>
    <col min="15113" max="15113" width="15.44140625" style="724" customWidth="1"/>
    <col min="15114" max="15114" width="12.88671875" style="724" bestFit="1" customWidth="1"/>
    <col min="15115" max="15115" width="8.88671875" style="724"/>
    <col min="15116" max="15116" width="12.88671875" style="724" bestFit="1" customWidth="1"/>
    <col min="15117" max="15360" width="8.88671875" style="724"/>
    <col min="15361" max="15361" width="3.6640625" style="724" bestFit="1" customWidth="1"/>
    <col min="15362" max="15362" width="8.33203125" style="724" customWidth="1"/>
    <col min="15363" max="15363" width="46.109375" style="724" customWidth="1"/>
    <col min="15364" max="15364" width="11" style="724" customWidth="1"/>
    <col min="15365" max="15365" width="12.5546875" style="724" customWidth="1"/>
    <col min="15366" max="15366" width="10.88671875" style="724" customWidth="1"/>
    <col min="15367" max="15367" width="16.109375" style="724" customWidth="1"/>
    <col min="15368" max="15368" width="0" style="724" hidden="1" customWidth="1"/>
    <col min="15369" max="15369" width="15.44140625" style="724" customWidth="1"/>
    <col min="15370" max="15370" width="12.88671875" style="724" bestFit="1" customWidth="1"/>
    <col min="15371" max="15371" width="8.88671875" style="724"/>
    <col min="15372" max="15372" width="12.88671875" style="724" bestFit="1" customWidth="1"/>
    <col min="15373" max="15616" width="8.88671875" style="724"/>
    <col min="15617" max="15617" width="3.6640625" style="724" bestFit="1" customWidth="1"/>
    <col min="15618" max="15618" width="8.33203125" style="724" customWidth="1"/>
    <col min="15619" max="15619" width="46.109375" style="724" customWidth="1"/>
    <col min="15620" max="15620" width="11" style="724" customWidth="1"/>
    <col min="15621" max="15621" width="12.5546875" style="724" customWidth="1"/>
    <col min="15622" max="15622" width="10.88671875" style="724" customWidth="1"/>
    <col min="15623" max="15623" width="16.109375" style="724" customWidth="1"/>
    <col min="15624" max="15624" width="0" style="724" hidden="1" customWidth="1"/>
    <col min="15625" max="15625" width="15.44140625" style="724" customWidth="1"/>
    <col min="15626" max="15626" width="12.88671875" style="724" bestFit="1" customWidth="1"/>
    <col min="15627" max="15627" width="8.88671875" style="724"/>
    <col min="15628" max="15628" width="12.88671875" style="724" bestFit="1" customWidth="1"/>
    <col min="15629" max="15872" width="8.88671875" style="724"/>
    <col min="15873" max="15873" width="3.6640625" style="724" bestFit="1" customWidth="1"/>
    <col min="15874" max="15874" width="8.33203125" style="724" customWidth="1"/>
    <col min="15875" max="15875" width="46.109375" style="724" customWidth="1"/>
    <col min="15876" max="15876" width="11" style="724" customWidth="1"/>
    <col min="15877" max="15877" width="12.5546875" style="724" customWidth="1"/>
    <col min="15878" max="15878" width="10.88671875" style="724" customWidth="1"/>
    <col min="15879" max="15879" width="16.109375" style="724" customWidth="1"/>
    <col min="15880" max="15880" width="0" style="724" hidden="1" customWidth="1"/>
    <col min="15881" max="15881" width="15.44140625" style="724" customWidth="1"/>
    <col min="15882" max="15882" width="12.88671875" style="724" bestFit="1" customWidth="1"/>
    <col min="15883" max="15883" width="8.88671875" style="724"/>
    <col min="15884" max="15884" width="12.88671875" style="724" bestFit="1" customWidth="1"/>
    <col min="15885" max="16128" width="8.88671875" style="724"/>
    <col min="16129" max="16129" width="3.6640625" style="724" bestFit="1" customWidth="1"/>
    <col min="16130" max="16130" width="8.33203125" style="724" customWidth="1"/>
    <col min="16131" max="16131" width="46.109375" style="724" customWidth="1"/>
    <col min="16132" max="16132" width="11" style="724" customWidth="1"/>
    <col min="16133" max="16133" width="12.5546875" style="724" customWidth="1"/>
    <col min="16134" max="16134" width="10.88671875" style="724" customWidth="1"/>
    <col min="16135" max="16135" width="16.109375" style="724" customWidth="1"/>
    <col min="16136" max="16136" width="0" style="724" hidden="1" customWidth="1"/>
    <col min="16137" max="16137" width="15.44140625" style="724" customWidth="1"/>
    <col min="16138" max="16138" width="12.88671875" style="724" bestFit="1" customWidth="1"/>
    <col min="16139" max="16139" width="8.88671875" style="724"/>
    <col min="16140" max="16140" width="12.88671875" style="724" bestFit="1" customWidth="1"/>
    <col min="16141" max="16384" width="8.88671875" style="724"/>
  </cols>
  <sheetData>
    <row r="1" spans="1:9" s="501" customFormat="1" ht="69.75" customHeight="1" x14ac:dyDescent="0.25">
      <c r="A1" s="581" t="s">
        <v>670</v>
      </c>
      <c r="B1" s="581"/>
      <c r="C1" s="582"/>
      <c r="D1" s="583" t="s">
        <v>671</v>
      </c>
      <c r="E1" s="583"/>
      <c r="F1" s="583"/>
      <c r="G1" s="584"/>
    </row>
    <row r="2" spans="1:9" s="704" customFormat="1" ht="15" customHeight="1" x14ac:dyDescent="0.25">
      <c r="A2" s="701" t="s">
        <v>17</v>
      </c>
      <c r="B2" s="702" t="s">
        <v>18</v>
      </c>
      <c r="C2" s="703" t="s">
        <v>4</v>
      </c>
      <c r="D2" s="703" t="s">
        <v>19</v>
      </c>
      <c r="E2" s="703" t="s">
        <v>20</v>
      </c>
      <c r="F2" s="235" t="s">
        <v>21</v>
      </c>
      <c r="G2" s="236" t="s">
        <v>22</v>
      </c>
    </row>
    <row r="3" spans="1:9" s="704" customFormat="1" ht="15" customHeight="1" x14ac:dyDescent="0.25">
      <c r="A3" s="705"/>
      <c r="B3" s="703"/>
      <c r="C3" s="706"/>
      <c r="D3" s="706"/>
      <c r="E3" s="706"/>
      <c r="F3" s="240"/>
      <c r="G3" s="241"/>
    </row>
    <row r="4" spans="1:9" s="704" customFormat="1" x14ac:dyDescent="0.25">
      <c r="A4" s="707" t="s">
        <v>672</v>
      </c>
      <c r="B4" s="708"/>
      <c r="C4" s="709" t="s">
        <v>125</v>
      </c>
      <c r="D4" s="708"/>
      <c r="E4" s="708"/>
      <c r="F4" s="710"/>
      <c r="G4" s="711"/>
      <c r="H4" s="712"/>
      <c r="I4" s="713"/>
    </row>
    <row r="5" spans="1:9" s="501" customFormat="1" ht="33" customHeight="1" x14ac:dyDescent="0.25">
      <c r="A5" s="714" t="s">
        <v>673</v>
      </c>
      <c r="B5" s="151" t="s">
        <v>127</v>
      </c>
      <c r="C5" s="344" t="s">
        <v>128</v>
      </c>
      <c r="D5" s="151" t="s">
        <v>129</v>
      </c>
      <c r="E5" s="715">
        <v>4520</v>
      </c>
      <c r="F5" s="464"/>
      <c r="G5" s="716"/>
      <c r="H5" s="717">
        <f>F5*0.897728</f>
        <v>0</v>
      </c>
      <c r="I5" s="468">
        <f>[2]Digana!J14</f>
        <v>4520</v>
      </c>
    </row>
    <row r="6" spans="1:9" s="501" customFormat="1" ht="33" customHeight="1" x14ac:dyDescent="0.25">
      <c r="A6" s="707" t="s">
        <v>674</v>
      </c>
      <c r="B6" s="151"/>
      <c r="C6" s="245" t="s">
        <v>320</v>
      </c>
      <c r="D6" s="151"/>
      <c r="E6" s="715"/>
      <c r="F6" s="467"/>
      <c r="G6" s="716"/>
      <c r="H6" s="468"/>
      <c r="I6" s="468"/>
    </row>
    <row r="7" spans="1:9" s="501" customFormat="1" ht="24" customHeight="1" x14ac:dyDescent="0.25">
      <c r="A7" s="714" t="s">
        <v>675</v>
      </c>
      <c r="B7" s="116" t="s">
        <v>133</v>
      </c>
      <c r="C7" s="176" t="s">
        <v>676</v>
      </c>
      <c r="D7" s="116" t="s">
        <v>135</v>
      </c>
      <c r="E7" s="155">
        <v>40</v>
      </c>
      <c r="F7" s="597"/>
      <c r="G7" s="716"/>
      <c r="H7" s="468"/>
      <c r="I7" s="468"/>
    </row>
    <row r="8" spans="1:9" s="501" customFormat="1" ht="24" customHeight="1" x14ac:dyDescent="0.25">
      <c r="A8" s="714" t="s">
        <v>677</v>
      </c>
      <c r="B8" s="116" t="s">
        <v>137</v>
      </c>
      <c r="C8" s="176" t="s">
        <v>678</v>
      </c>
      <c r="D8" s="116" t="s">
        <v>135</v>
      </c>
      <c r="E8" s="155">
        <v>20</v>
      </c>
      <c r="F8" s="597"/>
      <c r="G8" s="716"/>
      <c r="H8" s="468"/>
      <c r="I8" s="468"/>
    </row>
    <row r="9" spans="1:9" s="501" customFormat="1" ht="24" customHeight="1" x14ac:dyDescent="0.25">
      <c r="A9" s="714" t="s">
        <v>679</v>
      </c>
      <c r="B9" s="116" t="s">
        <v>140</v>
      </c>
      <c r="C9" s="176" t="s">
        <v>680</v>
      </c>
      <c r="D9" s="116" t="s">
        <v>135</v>
      </c>
      <c r="E9" s="155">
        <v>10</v>
      </c>
      <c r="F9" s="597"/>
      <c r="G9" s="716"/>
      <c r="H9" s="468"/>
      <c r="I9" s="468"/>
    </row>
    <row r="10" spans="1:9" s="501" customFormat="1" ht="24" customHeight="1" x14ac:dyDescent="0.25">
      <c r="A10" s="714" t="s">
        <v>681</v>
      </c>
      <c r="B10" s="116" t="s">
        <v>143</v>
      </c>
      <c r="C10" s="176" t="s">
        <v>682</v>
      </c>
      <c r="D10" s="116" t="s">
        <v>135</v>
      </c>
      <c r="E10" s="155">
        <v>10</v>
      </c>
      <c r="F10" s="597"/>
      <c r="G10" s="716"/>
      <c r="H10" s="468"/>
      <c r="I10" s="468"/>
    </row>
    <row r="11" spans="1:9" s="501" customFormat="1" ht="24" customHeight="1" x14ac:dyDescent="0.25">
      <c r="A11" s="707" t="s">
        <v>683</v>
      </c>
      <c r="B11" s="116"/>
      <c r="C11" s="451" t="s">
        <v>146</v>
      </c>
      <c r="D11" s="116"/>
      <c r="E11" s="155"/>
      <c r="F11" s="597"/>
      <c r="G11" s="716"/>
      <c r="H11" s="468"/>
      <c r="I11" s="468"/>
    </row>
    <row r="12" spans="1:9" s="501" customFormat="1" ht="24" customHeight="1" x14ac:dyDescent="0.25">
      <c r="A12" s="714" t="s">
        <v>684</v>
      </c>
      <c r="B12" s="116" t="s">
        <v>148</v>
      </c>
      <c r="C12" s="176" t="s">
        <v>685</v>
      </c>
      <c r="D12" s="116" t="s">
        <v>150</v>
      </c>
      <c r="E12" s="155">
        <v>50</v>
      </c>
      <c r="F12" s="597"/>
      <c r="G12" s="716"/>
      <c r="H12" s="468"/>
      <c r="I12" s="468"/>
    </row>
    <row r="13" spans="1:9" s="501" customFormat="1" ht="24" customHeight="1" x14ac:dyDescent="0.25">
      <c r="A13" s="714" t="s">
        <v>686</v>
      </c>
      <c r="B13" s="159" t="s">
        <v>152</v>
      </c>
      <c r="C13" s="452" t="s">
        <v>153</v>
      </c>
      <c r="D13" s="159" t="s">
        <v>150</v>
      </c>
      <c r="E13" s="453">
        <v>50</v>
      </c>
      <c r="F13" s="597"/>
      <c r="G13" s="716"/>
      <c r="H13" s="468"/>
      <c r="I13" s="468"/>
    </row>
    <row r="14" spans="1:9" s="722" customFormat="1" ht="30" customHeight="1" thickBot="1" x14ac:dyDescent="0.3">
      <c r="A14" s="718"/>
      <c r="B14" s="719" t="s">
        <v>687</v>
      </c>
      <c r="C14" s="720"/>
      <c r="D14" s="720"/>
      <c r="E14" s="720"/>
      <c r="F14" s="721"/>
      <c r="G14" s="292">
        <f>ROUND(SUM(G5:G13),2)</f>
        <v>0</v>
      </c>
      <c r="H14" s="293"/>
    </row>
    <row r="15" spans="1:9" ht="13.2" x14ac:dyDescent="0.25">
      <c r="A15" s="723"/>
      <c r="C15" s="704"/>
      <c r="D15" s="723"/>
      <c r="E15" s="723"/>
      <c r="F15" s="295"/>
      <c r="G15" s="295"/>
    </row>
    <row r="16" spans="1:9" ht="13.2" x14ac:dyDescent="0.25">
      <c r="A16" s="725"/>
      <c r="C16" s="704"/>
      <c r="D16" s="723"/>
      <c r="E16" s="723"/>
      <c r="F16" s="295"/>
      <c r="G16" s="295"/>
    </row>
    <row r="17" spans="1:8" ht="13.2" x14ac:dyDescent="0.25">
      <c r="A17" s="723"/>
      <c r="C17" s="704"/>
      <c r="D17" s="723"/>
      <c r="E17" s="723"/>
      <c r="F17" s="295"/>
      <c r="G17" s="295"/>
    </row>
    <row r="18" spans="1:8" x14ac:dyDescent="0.25">
      <c r="C18" s="704"/>
      <c r="D18" s="723"/>
      <c r="E18" s="723"/>
      <c r="F18" s="295"/>
      <c r="G18" s="295"/>
    </row>
    <row r="19" spans="1:8" x14ac:dyDescent="0.25">
      <c r="A19" s="727"/>
      <c r="C19" s="704"/>
      <c r="D19" s="723"/>
      <c r="E19" s="723"/>
      <c r="F19" s="295"/>
      <c r="G19" s="295"/>
    </row>
    <row r="20" spans="1:8" x14ac:dyDescent="0.25">
      <c r="C20" s="704"/>
      <c r="D20" s="723"/>
      <c r="E20" s="723"/>
      <c r="F20" s="295"/>
      <c r="G20" s="295"/>
    </row>
    <row r="23" spans="1:8" ht="13.2" x14ac:dyDescent="0.25">
      <c r="A23" s="704"/>
      <c r="B23" s="704"/>
      <c r="C23" s="704"/>
      <c r="D23" s="704"/>
      <c r="E23" s="704"/>
      <c r="F23" s="704"/>
      <c r="G23" s="704"/>
    </row>
    <row r="24" spans="1:8" x14ac:dyDescent="0.25">
      <c r="B24" s="726"/>
      <c r="C24" s="726"/>
      <c r="D24" s="726"/>
      <c r="E24" s="726"/>
      <c r="F24" s="726"/>
      <c r="G24" s="726"/>
      <c r="H24" s="726"/>
    </row>
    <row r="25" spans="1:8" ht="13.2" x14ac:dyDescent="0.25">
      <c r="A25" s="704"/>
      <c r="B25" s="704"/>
      <c r="C25" s="704"/>
      <c r="D25" s="704"/>
      <c r="E25" s="704"/>
      <c r="F25" s="704"/>
      <c r="G25" s="704"/>
      <c r="H25" s="704"/>
    </row>
    <row r="30" spans="1:8" x14ac:dyDescent="0.25">
      <c r="C30" s="704"/>
      <c r="D30" s="723"/>
      <c r="E30" s="723"/>
      <c r="F30" s="295"/>
      <c r="G30" s="295"/>
    </row>
    <row r="31" spans="1:8" x14ac:dyDescent="0.25">
      <c r="C31" s="704"/>
      <c r="D31" s="723"/>
      <c r="E31" s="723"/>
      <c r="F31" s="295"/>
      <c r="G31" s="295"/>
    </row>
    <row r="32" spans="1:8" x14ac:dyDescent="0.25">
      <c r="C32" s="704"/>
      <c r="D32" s="723"/>
      <c r="E32" s="723"/>
      <c r="F32" s="295"/>
      <c r="G32" s="295"/>
    </row>
    <row r="33" spans="3:7" x14ac:dyDescent="0.25">
      <c r="C33" s="704"/>
      <c r="D33" s="723"/>
      <c r="E33" s="723"/>
      <c r="F33" s="295"/>
      <c r="G33" s="295"/>
    </row>
  </sheetData>
  <mergeCells count="9">
    <mergeCell ref="B14:F14"/>
    <mergeCell ref="D1:G1"/>
    <mergeCell ref="A2:A3"/>
    <mergeCell ref="B2:B3"/>
    <mergeCell ref="C2:C3"/>
    <mergeCell ref="D2:D3"/>
    <mergeCell ref="E2:E3"/>
    <mergeCell ref="F2:F3"/>
    <mergeCell ref="G2:G3"/>
  </mergeCells>
  <pageMargins left="0.75" right="0.5" top="0.75" bottom="0.5" header="0" footer="0"/>
  <pageSetup paperSize="9" scale="80" fitToHeight="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12C6D-CFAC-42AF-81AB-AF1240427568}">
  <sheetPr>
    <tabColor rgb="FF92D050"/>
    <pageSetUpPr fitToPage="1"/>
  </sheetPr>
  <dimension ref="A1:J34"/>
  <sheetViews>
    <sheetView view="pageBreakPreview" zoomScaleSheetLayoutView="100" workbookViewId="0">
      <pane ySplit="3" topLeftCell="A10" activePane="bottomLeft" state="frozen"/>
      <selection activeCell="G37" sqref="G37"/>
      <selection pane="bottomLeft" activeCell="G37" sqref="G37"/>
    </sheetView>
  </sheetViews>
  <sheetFormatPr defaultColWidth="8.88671875" defaultRowHeight="13.8" x14ac:dyDescent="0.25"/>
  <cols>
    <col min="1" max="1" width="8.6640625" style="741" customWidth="1"/>
    <col min="2" max="2" width="10.6640625" style="728" customWidth="1"/>
    <col min="3" max="3" width="50.6640625" style="724" customWidth="1"/>
    <col min="4" max="4" width="7.6640625" style="728" customWidth="1"/>
    <col min="5" max="5" width="10" style="360" customWidth="1"/>
    <col min="6" max="6" width="10.6640625" style="301" customWidth="1"/>
    <col min="7" max="7" width="16.6640625" style="301" customWidth="1"/>
    <col min="8" max="8" width="12.109375" style="724" hidden="1" customWidth="1"/>
    <col min="9" max="9" width="12.88671875" style="724" bestFit="1" customWidth="1"/>
    <col min="10" max="10" width="13.5546875" style="724" customWidth="1"/>
    <col min="11" max="11" width="12.88671875" style="724" bestFit="1" customWidth="1"/>
    <col min="12" max="12" width="10.33203125" style="724" bestFit="1" customWidth="1"/>
    <col min="13" max="255" width="8.88671875" style="724"/>
    <col min="256" max="256" width="3.6640625" style="724" bestFit="1" customWidth="1"/>
    <col min="257" max="257" width="8.33203125" style="724" customWidth="1"/>
    <col min="258" max="258" width="46.109375" style="724" customWidth="1"/>
    <col min="259" max="259" width="11" style="724" customWidth="1"/>
    <col min="260" max="260" width="12.5546875" style="724" customWidth="1"/>
    <col min="261" max="261" width="10.88671875" style="724" customWidth="1"/>
    <col min="262" max="262" width="16.109375" style="724" customWidth="1"/>
    <col min="263" max="263" width="0" style="724" hidden="1" customWidth="1"/>
    <col min="264" max="264" width="15.44140625" style="724" customWidth="1"/>
    <col min="265" max="265" width="12.88671875" style="724" bestFit="1" customWidth="1"/>
    <col min="266" max="266" width="8.88671875" style="724"/>
    <col min="267" max="267" width="12.88671875" style="724" bestFit="1" customWidth="1"/>
    <col min="268" max="511" width="8.88671875" style="724"/>
    <col min="512" max="512" width="3.6640625" style="724" bestFit="1" customWidth="1"/>
    <col min="513" max="513" width="8.33203125" style="724" customWidth="1"/>
    <col min="514" max="514" width="46.109375" style="724" customWidth="1"/>
    <col min="515" max="515" width="11" style="724" customWidth="1"/>
    <col min="516" max="516" width="12.5546875" style="724" customWidth="1"/>
    <col min="517" max="517" width="10.88671875" style="724" customWidth="1"/>
    <col min="518" max="518" width="16.109375" style="724" customWidth="1"/>
    <col min="519" max="519" width="0" style="724" hidden="1" customWidth="1"/>
    <col min="520" max="520" width="15.44140625" style="724" customWidth="1"/>
    <col min="521" max="521" width="12.88671875" style="724" bestFit="1" customWidth="1"/>
    <col min="522" max="522" width="8.88671875" style="724"/>
    <col min="523" max="523" width="12.88671875" style="724" bestFit="1" customWidth="1"/>
    <col min="524" max="767" width="8.88671875" style="724"/>
    <col min="768" max="768" width="3.6640625" style="724" bestFit="1" customWidth="1"/>
    <col min="769" max="769" width="8.33203125" style="724" customWidth="1"/>
    <col min="770" max="770" width="46.109375" style="724" customWidth="1"/>
    <col min="771" max="771" width="11" style="724" customWidth="1"/>
    <col min="772" max="772" width="12.5546875" style="724" customWidth="1"/>
    <col min="773" max="773" width="10.88671875" style="724" customWidth="1"/>
    <col min="774" max="774" width="16.109375" style="724" customWidth="1"/>
    <col min="775" max="775" width="0" style="724" hidden="1" customWidth="1"/>
    <col min="776" max="776" width="15.44140625" style="724" customWidth="1"/>
    <col min="777" max="777" width="12.88671875" style="724" bestFit="1" customWidth="1"/>
    <col min="778" max="778" width="8.88671875" style="724"/>
    <col min="779" max="779" width="12.88671875" style="724" bestFit="1" customWidth="1"/>
    <col min="780" max="1023" width="8.88671875" style="724"/>
    <col min="1024" max="1024" width="3.6640625" style="724" bestFit="1" customWidth="1"/>
    <col min="1025" max="1025" width="8.33203125" style="724" customWidth="1"/>
    <col min="1026" max="1026" width="46.109375" style="724" customWidth="1"/>
    <col min="1027" max="1027" width="11" style="724" customWidth="1"/>
    <col min="1028" max="1028" width="12.5546875" style="724" customWidth="1"/>
    <col min="1029" max="1029" width="10.88671875" style="724" customWidth="1"/>
    <col min="1030" max="1030" width="16.109375" style="724" customWidth="1"/>
    <col min="1031" max="1031" width="0" style="724" hidden="1" customWidth="1"/>
    <col min="1032" max="1032" width="15.44140625" style="724" customWidth="1"/>
    <col min="1033" max="1033" width="12.88671875" style="724" bestFit="1" customWidth="1"/>
    <col min="1034" max="1034" width="8.88671875" style="724"/>
    <col min="1035" max="1035" width="12.88671875" style="724" bestFit="1" customWidth="1"/>
    <col min="1036" max="1279" width="8.88671875" style="724"/>
    <col min="1280" max="1280" width="3.6640625" style="724" bestFit="1" customWidth="1"/>
    <col min="1281" max="1281" width="8.33203125" style="724" customWidth="1"/>
    <col min="1282" max="1282" width="46.109375" style="724" customWidth="1"/>
    <col min="1283" max="1283" width="11" style="724" customWidth="1"/>
    <col min="1284" max="1284" width="12.5546875" style="724" customWidth="1"/>
    <col min="1285" max="1285" width="10.88671875" style="724" customWidth="1"/>
    <col min="1286" max="1286" width="16.109375" style="724" customWidth="1"/>
    <col min="1287" max="1287" width="0" style="724" hidden="1" customWidth="1"/>
    <col min="1288" max="1288" width="15.44140625" style="724" customWidth="1"/>
    <col min="1289" max="1289" width="12.88671875" style="724" bestFit="1" customWidth="1"/>
    <col min="1290" max="1290" width="8.88671875" style="724"/>
    <col min="1291" max="1291" width="12.88671875" style="724" bestFit="1" customWidth="1"/>
    <col min="1292" max="1535" width="8.88671875" style="724"/>
    <col min="1536" max="1536" width="3.6640625" style="724" bestFit="1" customWidth="1"/>
    <col min="1537" max="1537" width="8.33203125" style="724" customWidth="1"/>
    <col min="1538" max="1538" width="46.109375" style="724" customWidth="1"/>
    <col min="1539" max="1539" width="11" style="724" customWidth="1"/>
    <col min="1540" max="1540" width="12.5546875" style="724" customWidth="1"/>
    <col min="1541" max="1541" width="10.88671875" style="724" customWidth="1"/>
    <col min="1542" max="1542" width="16.109375" style="724" customWidth="1"/>
    <col min="1543" max="1543" width="0" style="724" hidden="1" customWidth="1"/>
    <col min="1544" max="1544" width="15.44140625" style="724" customWidth="1"/>
    <col min="1545" max="1545" width="12.88671875" style="724" bestFit="1" customWidth="1"/>
    <col min="1546" max="1546" width="8.88671875" style="724"/>
    <col min="1547" max="1547" width="12.88671875" style="724" bestFit="1" customWidth="1"/>
    <col min="1548" max="1791" width="8.88671875" style="724"/>
    <col min="1792" max="1792" width="3.6640625" style="724" bestFit="1" customWidth="1"/>
    <col min="1793" max="1793" width="8.33203125" style="724" customWidth="1"/>
    <col min="1794" max="1794" width="46.109375" style="724" customWidth="1"/>
    <col min="1795" max="1795" width="11" style="724" customWidth="1"/>
    <col min="1796" max="1796" width="12.5546875" style="724" customWidth="1"/>
    <col min="1797" max="1797" width="10.88671875" style="724" customWidth="1"/>
    <col min="1798" max="1798" width="16.109375" style="724" customWidth="1"/>
    <col min="1799" max="1799" width="0" style="724" hidden="1" customWidth="1"/>
    <col min="1800" max="1800" width="15.44140625" style="724" customWidth="1"/>
    <col min="1801" max="1801" width="12.88671875" style="724" bestFit="1" customWidth="1"/>
    <col min="1802" max="1802" width="8.88671875" style="724"/>
    <col min="1803" max="1803" width="12.88671875" style="724" bestFit="1" customWidth="1"/>
    <col min="1804" max="2047" width="8.88671875" style="724"/>
    <col min="2048" max="2048" width="3.6640625" style="724" bestFit="1" customWidth="1"/>
    <col min="2049" max="2049" width="8.33203125" style="724" customWidth="1"/>
    <col min="2050" max="2050" width="46.109375" style="724" customWidth="1"/>
    <col min="2051" max="2051" width="11" style="724" customWidth="1"/>
    <col min="2052" max="2052" width="12.5546875" style="724" customWidth="1"/>
    <col min="2053" max="2053" width="10.88671875" style="724" customWidth="1"/>
    <col min="2054" max="2054" width="16.109375" style="724" customWidth="1"/>
    <col min="2055" max="2055" width="0" style="724" hidden="1" customWidth="1"/>
    <col min="2056" max="2056" width="15.44140625" style="724" customWidth="1"/>
    <col min="2057" max="2057" width="12.88671875" style="724" bestFit="1" customWidth="1"/>
    <col min="2058" max="2058" width="8.88671875" style="724"/>
    <col min="2059" max="2059" width="12.88671875" style="724" bestFit="1" customWidth="1"/>
    <col min="2060" max="2303" width="8.88671875" style="724"/>
    <col min="2304" max="2304" width="3.6640625" style="724" bestFit="1" customWidth="1"/>
    <col min="2305" max="2305" width="8.33203125" style="724" customWidth="1"/>
    <col min="2306" max="2306" width="46.109375" style="724" customWidth="1"/>
    <col min="2307" max="2307" width="11" style="724" customWidth="1"/>
    <col min="2308" max="2308" width="12.5546875" style="724" customWidth="1"/>
    <col min="2309" max="2309" width="10.88671875" style="724" customWidth="1"/>
    <col min="2310" max="2310" width="16.109375" style="724" customWidth="1"/>
    <col min="2311" max="2311" width="0" style="724" hidden="1" customWidth="1"/>
    <col min="2312" max="2312" width="15.44140625" style="724" customWidth="1"/>
    <col min="2313" max="2313" width="12.88671875" style="724" bestFit="1" customWidth="1"/>
    <col min="2314" max="2314" width="8.88671875" style="724"/>
    <col min="2315" max="2315" width="12.88671875" style="724" bestFit="1" customWidth="1"/>
    <col min="2316" max="2559" width="8.88671875" style="724"/>
    <col min="2560" max="2560" width="3.6640625" style="724" bestFit="1" customWidth="1"/>
    <col min="2561" max="2561" width="8.33203125" style="724" customWidth="1"/>
    <col min="2562" max="2562" width="46.109375" style="724" customWidth="1"/>
    <col min="2563" max="2563" width="11" style="724" customWidth="1"/>
    <col min="2564" max="2564" width="12.5546875" style="724" customWidth="1"/>
    <col min="2565" max="2565" width="10.88671875" style="724" customWidth="1"/>
    <col min="2566" max="2566" width="16.109375" style="724" customWidth="1"/>
    <col min="2567" max="2567" width="0" style="724" hidden="1" customWidth="1"/>
    <col min="2568" max="2568" width="15.44140625" style="724" customWidth="1"/>
    <col min="2569" max="2569" width="12.88671875" style="724" bestFit="1" customWidth="1"/>
    <col min="2570" max="2570" width="8.88671875" style="724"/>
    <col min="2571" max="2571" width="12.88671875" style="724" bestFit="1" customWidth="1"/>
    <col min="2572" max="2815" width="8.88671875" style="724"/>
    <col min="2816" max="2816" width="3.6640625" style="724" bestFit="1" customWidth="1"/>
    <col min="2817" max="2817" width="8.33203125" style="724" customWidth="1"/>
    <col min="2818" max="2818" width="46.109375" style="724" customWidth="1"/>
    <col min="2819" max="2819" width="11" style="724" customWidth="1"/>
    <col min="2820" max="2820" width="12.5546875" style="724" customWidth="1"/>
    <col min="2821" max="2821" width="10.88671875" style="724" customWidth="1"/>
    <col min="2822" max="2822" width="16.109375" style="724" customWidth="1"/>
    <col min="2823" max="2823" width="0" style="724" hidden="1" customWidth="1"/>
    <col min="2824" max="2824" width="15.44140625" style="724" customWidth="1"/>
    <col min="2825" max="2825" width="12.88671875" style="724" bestFit="1" customWidth="1"/>
    <col min="2826" max="2826" width="8.88671875" style="724"/>
    <col min="2827" max="2827" width="12.88671875" style="724" bestFit="1" customWidth="1"/>
    <col min="2828" max="3071" width="8.88671875" style="724"/>
    <col min="3072" max="3072" width="3.6640625" style="724" bestFit="1" customWidth="1"/>
    <col min="3073" max="3073" width="8.33203125" style="724" customWidth="1"/>
    <col min="3074" max="3074" width="46.109375" style="724" customWidth="1"/>
    <col min="3075" max="3075" width="11" style="724" customWidth="1"/>
    <col min="3076" max="3076" width="12.5546875" style="724" customWidth="1"/>
    <col min="3077" max="3077" width="10.88671875" style="724" customWidth="1"/>
    <col min="3078" max="3078" width="16.109375" style="724" customWidth="1"/>
    <col min="3079" max="3079" width="0" style="724" hidden="1" customWidth="1"/>
    <col min="3080" max="3080" width="15.44140625" style="724" customWidth="1"/>
    <col min="3081" max="3081" width="12.88671875" style="724" bestFit="1" customWidth="1"/>
    <col min="3082" max="3082" width="8.88671875" style="724"/>
    <col min="3083" max="3083" width="12.88671875" style="724" bestFit="1" customWidth="1"/>
    <col min="3084" max="3327" width="8.88671875" style="724"/>
    <col min="3328" max="3328" width="3.6640625" style="724" bestFit="1" customWidth="1"/>
    <col min="3329" max="3329" width="8.33203125" style="724" customWidth="1"/>
    <col min="3330" max="3330" width="46.109375" style="724" customWidth="1"/>
    <col min="3331" max="3331" width="11" style="724" customWidth="1"/>
    <col min="3332" max="3332" width="12.5546875" style="724" customWidth="1"/>
    <col min="3333" max="3333" width="10.88671875" style="724" customWidth="1"/>
    <col min="3334" max="3334" width="16.109375" style="724" customWidth="1"/>
    <col min="3335" max="3335" width="0" style="724" hidden="1" customWidth="1"/>
    <col min="3336" max="3336" width="15.44140625" style="724" customWidth="1"/>
    <col min="3337" max="3337" width="12.88671875" style="724" bestFit="1" customWidth="1"/>
    <col min="3338" max="3338" width="8.88671875" style="724"/>
    <col min="3339" max="3339" width="12.88671875" style="724" bestFit="1" customWidth="1"/>
    <col min="3340" max="3583" width="8.88671875" style="724"/>
    <col min="3584" max="3584" width="3.6640625" style="724" bestFit="1" customWidth="1"/>
    <col min="3585" max="3585" width="8.33203125" style="724" customWidth="1"/>
    <col min="3586" max="3586" width="46.109375" style="724" customWidth="1"/>
    <col min="3587" max="3587" width="11" style="724" customWidth="1"/>
    <col min="3588" max="3588" width="12.5546875" style="724" customWidth="1"/>
    <col min="3589" max="3589" width="10.88671875" style="724" customWidth="1"/>
    <col min="3590" max="3590" width="16.109375" style="724" customWidth="1"/>
    <col min="3591" max="3591" width="0" style="724" hidden="1" customWidth="1"/>
    <col min="3592" max="3592" width="15.44140625" style="724" customWidth="1"/>
    <col min="3593" max="3593" width="12.88671875" style="724" bestFit="1" customWidth="1"/>
    <col min="3594" max="3594" width="8.88671875" style="724"/>
    <col min="3595" max="3595" width="12.88671875" style="724" bestFit="1" customWidth="1"/>
    <col min="3596" max="3839" width="8.88671875" style="724"/>
    <col min="3840" max="3840" width="3.6640625" style="724" bestFit="1" customWidth="1"/>
    <col min="3841" max="3841" width="8.33203125" style="724" customWidth="1"/>
    <col min="3842" max="3842" width="46.109375" style="724" customWidth="1"/>
    <col min="3843" max="3843" width="11" style="724" customWidth="1"/>
    <col min="3844" max="3844" width="12.5546875" style="724" customWidth="1"/>
    <col min="3845" max="3845" width="10.88671875" style="724" customWidth="1"/>
    <col min="3846" max="3846" width="16.109375" style="724" customWidth="1"/>
    <col min="3847" max="3847" width="0" style="724" hidden="1" customWidth="1"/>
    <col min="3848" max="3848" width="15.44140625" style="724" customWidth="1"/>
    <col min="3849" max="3849" width="12.88671875" style="724" bestFit="1" customWidth="1"/>
    <col min="3850" max="3850" width="8.88671875" style="724"/>
    <col min="3851" max="3851" width="12.88671875" style="724" bestFit="1" customWidth="1"/>
    <col min="3852" max="4095" width="8.88671875" style="724"/>
    <col min="4096" max="4096" width="3.6640625" style="724" bestFit="1" customWidth="1"/>
    <col min="4097" max="4097" width="8.33203125" style="724" customWidth="1"/>
    <col min="4098" max="4098" width="46.109375" style="724" customWidth="1"/>
    <col min="4099" max="4099" width="11" style="724" customWidth="1"/>
    <col min="4100" max="4100" width="12.5546875" style="724" customWidth="1"/>
    <col min="4101" max="4101" width="10.88671875" style="724" customWidth="1"/>
    <col min="4102" max="4102" width="16.109375" style="724" customWidth="1"/>
    <col min="4103" max="4103" width="0" style="724" hidden="1" customWidth="1"/>
    <col min="4104" max="4104" width="15.44140625" style="724" customWidth="1"/>
    <col min="4105" max="4105" width="12.88671875" style="724" bestFit="1" customWidth="1"/>
    <col min="4106" max="4106" width="8.88671875" style="724"/>
    <col min="4107" max="4107" width="12.88671875" style="724" bestFit="1" customWidth="1"/>
    <col min="4108" max="4351" width="8.88671875" style="724"/>
    <col min="4352" max="4352" width="3.6640625" style="724" bestFit="1" customWidth="1"/>
    <col min="4353" max="4353" width="8.33203125" style="724" customWidth="1"/>
    <col min="4354" max="4354" width="46.109375" style="724" customWidth="1"/>
    <col min="4355" max="4355" width="11" style="724" customWidth="1"/>
    <col min="4356" max="4356" width="12.5546875" style="724" customWidth="1"/>
    <col min="4357" max="4357" width="10.88671875" style="724" customWidth="1"/>
    <col min="4358" max="4358" width="16.109375" style="724" customWidth="1"/>
    <col min="4359" max="4359" width="0" style="724" hidden="1" customWidth="1"/>
    <col min="4360" max="4360" width="15.44140625" style="724" customWidth="1"/>
    <col min="4361" max="4361" width="12.88671875" style="724" bestFit="1" customWidth="1"/>
    <col min="4362" max="4362" width="8.88671875" style="724"/>
    <col min="4363" max="4363" width="12.88671875" style="724" bestFit="1" customWidth="1"/>
    <col min="4364" max="4607" width="8.88671875" style="724"/>
    <col min="4608" max="4608" width="3.6640625" style="724" bestFit="1" customWidth="1"/>
    <col min="4609" max="4609" width="8.33203125" style="724" customWidth="1"/>
    <col min="4610" max="4610" width="46.109375" style="724" customWidth="1"/>
    <col min="4611" max="4611" width="11" style="724" customWidth="1"/>
    <col min="4612" max="4612" width="12.5546875" style="724" customWidth="1"/>
    <col min="4613" max="4613" width="10.88671875" style="724" customWidth="1"/>
    <col min="4614" max="4614" width="16.109375" style="724" customWidth="1"/>
    <col min="4615" max="4615" width="0" style="724" hidden="1" customWidth="1"/>
    <col min="4616" max="4616" width="15.44140625" style="724" customWidth="1"/>
    <col min="4617" max="4617" width="12.88671875" style="724" bestFit="1" customWidth="1"/>
    <col min="4618" max="4618" width="8.88671875" style="724"/>
    <col min="4619" max="4619" width="12.88671875" style="724" bestFit="1" customWidth="1"/>
    <col min="4620" max="4863" width="8.88671875" style="724"/>
    <col min="4864" max="4864" width="3.6640625" style="724" bestFit="1" customWidth="1"/>
    <col min="4865" max="4865" width="8.33203125" style="724" customWidth="1"/>
    <col min="4866" max="4866" width="46.109375" style="724" customWidth="1"/>
    <col min="4867" max="4867" width="11" style="724" customWidth="1"/>
    <col min="4868" max="4868" width="12.5546875" style="724" customWidth="1"/>
    <col min="4869" max="4869" width="10.88671875" style="724" customWidth="1"/>
    <col min="4870" max="4870" width="16.109375" style="724" customWidth="1"/>
    <col min="4871" max="4871" width="0" style="724" hidden="1" customWidth="1"/>
    <col min="4872" max="4872" width="15.44140625" style="724" customWidth="1"/>
    <col min="4873" max="4873" width="12.88671875" style="724" bestFit="1" customWidth="1"/>
    <col min="4874" max="4874" width="8.88671875" style="724"/>
    <col min="4875" max="4875" width="12.88671875" style="724" bestFit="1" customWidth="1"/>
    <col min="4876" max="5119" width="8.88671875" style="724"/>
    <col min="5120" max="5120" width="3.6640625" style="724" bestFit="1" customWidth="1"/>
    <col min="5121" max="5121" width="8.33203125" style="724" customWidth="1"/>
    <col min="5122" max="5122" width="46.109375" style="724" customWidth="1"/>
    <col min="5123" max="5123" width="11" style="724" customWidth="1"/>
    <col min="5124" max="5124" width="12.5546875" style="724" customWidth="1"/>
    <col min="5125" max="5125" width="10.88671875" style="724" customWidth="1"/>
    <col min="5126" max="5126" width="16.109375" style="724" customWidth="1"/>
    <col min="5127" max="5127" width="0" style="724" hidden="1" customWidth="1"/>
    <col min="5128" max="5128" width="15.44140625" style="724" customWidth="1"/>
    <col min="5129" max="5129" width="12.88671875" style="724" bestFit="1" customWidth="1"/>
    <col min="5130" max="5130" width="8.88671875" style="724"/>
    <col min="5131" max="5131" width="12.88671875" style="724" bestFit="1" customWidth="1"/>
    <col min="5132" max="5375" width="8.88671875" style="724"/>
    <col min="5376" max="5376" width="3.6640625" style="724" bestFit="1" customWidth="1"/>
    <col min="5377" max="5377" width="8.33203125" style="724" customWidth="1"/>
    <col min="5378" max="5378" width="46.109375" style="724" customWidth="1"/>
    <col min="5379" max="5379" width="11" style="724" customWidth="1"/>
    <col min="5380" max="5380" width="12.5546875" style="724" customWidth="1"/>
    <col min="5381" max="5381" width="10.88671875" style="724" customWidth="1"/>
    <col min="5382" max="5382" width="16.109375" style="724" customWidth="1"/>
    <col min="5383" max="5383" width="0" style="724" hidden="1" customWidth="1"/>
    <col min="5384" max="5384" width="15.44140625" style="724" customWidth="1"/>
    <col min="5385" max="5385" width="12.88671875" style="724" bestFit="1" customWidth="1"/>
    <col min="5386" max="5386" width="8.88671875" style="724"/>
    <col min="5387" max="5387" width="12.88671875" style="724" bestFit="1" customWidth="1"/>
    <col min="5388" max="5631" width="8.88671875" style="724"/>
    <col min="5632" max="5632" width="3.6640625" style="724" bestFit="1" customWidth="1"/>
    <col min="5633" max="5633" width="8.33203125" style="724" customWidth="1"/>
    <col min="5634" max="5634" width="46.109375" style="724" customWidth="1"/>
    <col min="5635" max="5635" width="11" style="724" customWidth="1"/>
    <col min="5636" max="5636" width="12.5546875" style="724" customWidth="1"/>
    <col min="5637" max="5637" width="10.88671875" style="724" customWidth="1"/>
    <col min="5638" max="5638" width="16.109375" style="724" customWidth="1"/>
    <col min="5639" max="5639" width="0" style="724" hidden="1" customWidth="1"/>
    <col min="5640" max="5640" width="15.44140625" style="724" customWidth="1"/>
    <col min="5641" max="5641" width="12.88671875" style="724" bestFit="1" customWidth="1"/>
    <col min="5642" max="5642" width="8.88671875" style="724"/>
    <col min="5643" max="5643" width="12.88671875" style="724" bestFit="1" customWidth="1"/>
    <col min="5644" max="5887" width="8.88671875" style="724"/>
    <col min="5888" max="5888" width="3.6640625" style="724" bestFit="1" customWidth="1"/>
    <col min="5889" max="5889" width="8.33203125" style="724" customWidth="1"/>
    <col min="5890" max="5890" width="46.109375" style="724" customWidth="1"/>
    <col min="5891" max="5891" width="11" style="724" customWidth="1"/>
    <col min="5892" max="5892" width="12.5546875" style="724" customWidth="1"/>
    <col min="5893" max="5893" width="10.88671875" style="724" customWidth="1"/>
    <col min="5894" max="5894" width="16.109375" style="724" customWidth="1"/>
    <col min="5895" max="5895" width="0" style="724" hidden="1" customWidth="1"/>
    <col min="5896" max="5896" width="15.44140625" style="724" customWidth="1"/>
    <col min="5897" max="5897" width="12.88671875" style="724" bestFit="1" customWidth="1"/>
    <col min="5898" max="5898" width="8.88671875" style="724"/>
    <col min="5899" max="5899" width="12.88671875" style="724" bestFit="1" customWidth="1"/>
    <col min="5900" max="6143" width="8.88671875" style="724"/>
    <col min="6144" max="6144" width="3.6640625" style="724" bestFit="1" customWidth="1"/>
    <col min="6145" max="6145" width="8.33203125" style="724" customWidth="1"/>
    <col min="6146" max="6146" width="46.109375" style="724" customWidth="1"/>
    <col min="6147" max="6147" width="11" style="724" customWidth="1"/>
    <col min="6148" max="6148" width="12.5546875" style="724" customWidth="1"/>
    <col min="6149" max="6149" width="10.88671875" style="724" customWidth="1"/>
    <col min="6150" max="6150" width="16.109375" style="724" customWidth="1"/>
    <col min="6151" max="6151" width="0" style="724" hidden="1" customWidth="1"/>
    <col min="6152" max="6152" width="15.44140625" style="724" customWidth="1"/>
    <col min="6153" max="6153" width="12.88671875" style="724" bestFit="1" customWidth="1"/>
    <col min="6154" max="6154" width="8.88671875" style="724"/>
    <col min="6155" max="6155" width="12.88671875" style="724" bestFit="1" customWidth="1"/>
    <col min="6156" max="6399" width="8.88671875" style="724"/>
    <col min="6400" max="6400" width="3.6640625" style="724" bestFit="1" customWidth="1"/>
    <col min="6401" max="6401" width="8.33203125" style="724" customWidth="1"/>
    <col min="6402" max="6402" width="46.109375" style="724" customWidth="1"/>
    <col min="6403" max="6403" width="11" style="724" customWidth="1"/>
    <col min="6404" max="6404" width="12.5546875" style="724" customWidth="1"/>
    <col min="6405" max="6405" width="10.88671875" style="724" customWidth="1"/>
    <col min="6406" max="6406" width="16.109375" style="724" customWidth="1"/>
    <col min="6407" max="6407" width="0" style="724" hidden="1" customWidth="1"/>
    <col min="6408" max="6408" width="15.44140625" style="724" customWidth="1"/>
    <col min="6409" max="6409" width="12.88671875" style="724" bestFit="1" customWidth="1"/>
    <col min="6410" max="6410" width="8.88671875" style="724"/>
    <col min="6411" max="6411" width="12.88671875" style="724" bestFit="1" customWidth="1"/>
    <col min="6412" max="6655" width="8.88671875" style="724"/>
    <col min="6656" max="6656" width="3.6640625" style="724" bestFit="1" customWidth="1"/>
    <col min="6657" max="6657" width="8.33203125" style="724" customWidth="1"/>
    <col min="6658" max="6658" width="46.109375" style="724" customWidth="1"/>
    <col min="6659" max="6659" width="11" style="724" customWidth="1"/>
    <col min="6660" max="6660" width="12.5546875" style="724" customWidth="1"/>
    <col min="6661" max="6661" width="10.88671875" style="724" customWidth="1"/>
    <col min="6662" max="6662" width="16.109375" style="724" customWidth="1"/>
    <col min="6663" max="6663" width="0" style="724" hidden="1" customWidth="1"/>
    <col min="6664" max="6664" width="15.44140625" style="724" customWidth="1"/>
    <col min="6665" max="6665" width="12.88671875" style="724" bestFit="1" customWidth="1"/>
    <col min="6666" max="6666" width="8.88671875" style="724"/>
    <col min="6667" max="6667" width="12.88671875" style="724" bestFit="1" customWidth="1"/>
    <col min="6668" max="6911" width="8.88671875" style="724"/>
    <col min="6912" max="6912" width="3.6640625" style="724" bestFit="1" customWidth="1"/>
    <col min="6913" max="6913" width="8.33203125" style="724" customWidth="1"/>
    <col min="6914" max="6914" width="46.109375" style="724" customWidth="1"/>
    <col min="6915" max="6915" width="11" style="724" customWidth="1"/>
    <col min="6916" max="6916" width="12.5546875" style="724" customWidth="1"/>
    <col min="6917" max="6917" width="10.88671875" style="724" customWidth="1"/>
    <col min="6918" max="6918" width="16.109375" style="724" customWidth="1"/>
    <col min="6919" max="6919" width="0" style="724" hidden="1" customWidth="1"/>
    <col min="6920" max="6920" width="15.44140625" style="724" customWidth="1"/>
    <col min="6921" max="6921" width="12.88671875" style="724" bestFit="1" customWidth="1"/>
    <col min="6922" max="6922" width="8.88671875" style="724"/>
    <col min="6923" max="6923" width="12.88671875" style="724" bestFit="1" customWidth="1"/>
    <col min="6924" max="7167" width="8.88671875" style="724"/>
    <col min="7168" max="7168" width="3.6640625" style="724" bestFit="1" customWidth="1"/>
    <col min="7169" max="7169" width="8.33203125" style="724" customWidth="1"/>
    <col min="7170" max="7170" width="46.109375" style="724" customWidth="1"/>
    <col min="7171" max="7171" width="11" style="724" customWidth="1"/>
    <col min="7172" max="7172" width="12.5546875" style="724" customWidth="1"/>
    <col min="7173" max="7173" width="10.88671875" style="724" customWidth="1"/>
    <col min="7174" max="7174" width="16.109375" style="724" customWidth="1"/>
    <col min="7175" max="7175" width="0" style="724" hidden="1" customWidth="1"/>
    <col min="7176" max="7176" width="15.44140625" style="724" customWidth="1"/>
    <col min="7177" max="7177" width="12.88671875" style="724" bestFit="1" customWidth="1"/>
    <col min="7178" max="7178" width="8.88671875" style="724"/>
    <col min="7179" max="7179" width="12.88671875" style="724" bestFit="1" customWidth="1"/>
    <col min="7180" max="7423" width="8.88671875" style="724"/>
    <col min="7424" max="7424" width="3.6640625" style="724" bestFit="1" customWidth="1"/>
    <col min="7425" max="7425" width="8.33203125" style="724" customWidth="1"/>
    <col min="7426" max="7426" width="46.109375" style="724" customWidth="1"/>
    <col min="7427" max="7427" width="11" style="724" customWidth="1"/>
    <col min="7428" max="7428" width="12.5546875" style="724" customWidth="1"/>
    <col min="7429" max="7429" width="10.88671875" style="724" customWidth="1"/>
    <col min="7430" max="7430" width="16.109375" style="724" customWidth="1"/>
    <col min="7431" max="7431" width="0" style="724" hidden="1" customWidth="1"/>
    <col min="7432" max="7432" width="15.44140625" style="724" customWidth="1"/>
    <col min="7433" max="7433" width="12.88671875" style="724" bestFit="1" customWidth="1"/>
    <col min="7434" max="7434" width="8.88671875" style="724"/>
    <col min="7435" max="7435" width="12.88671875" style="724" bestFit="1" customWidth="1"/>
    <col min="7436" max="7679" width="8.88671875" style="724"/>
    <col min="7680" max="7680" width="3.6640625" style="724" bestFit="1" customWidth="1"/>
    <col min="7681" max="7681" width="8.33203125" style="724" customWidth="1"/>
    <col min="7682" max="7682" width="46.109375" style="724" customWidth="1"/>
    <col min="7683" max="7683" width="11" style="724" customWidth="1"/>
    <col min="7684" max="7684" width="12.5546875" style="724" customWidth="1"/>
    <col min="7685" max="7685" width="10.88671875" style="724" customWidth="1"/>
    <col min="7686" max="7686" width="16.109375" style="724" customWidth="1"/>
    <col min="7687" max="7687" width="0" style="724" hidden="1" customWidth="1"/>
    <col min="7688" max="7688" width="15.44140625" style="724" customWidth="1"/>
    <col min="7689" max="7689" width="12.88671875" style="724" bestFit="1" customWidth="1"/>
    <col min="7690" max="7690" width="8.88671875" style="724"/>
    <col min="7691" max="7691" width="12.88671875" style="724" bestFit="1" customWidth="1"/>
    <col min="7692" max="7935" width="8.88671875" style="724"/>
    <col min="7936" max="7936" width="3.6640625" style="724" bestFit="1" customWidth="1"/>
    <col min="7937" max="7937" width="8.33203125" style="724" customWidth="1"/>
    <col min="7938" max="7938" width="46.109375" style="724" customWidth="1"/>
    <col min="7939" max="7939" width="11" style="724" customWidth="1"/>
    <col min="7940" max="7940" width="12.5546875" style="724" customWidth="1"/>
    <col min="7941" max="7941" width="10.88671875" style="724" customWidth="1"/>
    <col min="7942" max="7942" width="16.109375" style="724" customWidth="1"/>
    <col min="7943" max="7943" width="0" style="724" hidden="1" customWidth="1"/>
    <col min="7944" max="7944" width="15.44140625" style="724" customWidth="1"/>
    <col min="7945" max="7945" width="12.88671875" style="724" bestFit="1" customWidth="1"/>
    <col min="7946" max="7946" width="8.88671875" style="724"/>
    <col min="7947" max="7947" width="12.88671875" style="724" bestFit="1" customWidth="1"/>
    <col min="7948" max="8191" width="8.88671875" style="724"/>
    <col min="8192" max="8192" width="3.6640625" style="724" bestFit="1" customWidth="1"/>
    <col min="8193" max="8193" width="8.33203125" style="724" customWidth="1"/>
    <col min="8194" max="8194" width="46.109375" style="724" customWidth="1"/>
    <col min="8195" max="8195" width="11" style="724" customWidth="1"/>
    <col min="8196" max="8196" width="12.5546875" style="724" customWidth="1"/>
    <col min="8197" max="8197" width="10.88671875" style="724" customWidth="1"/>
    <col min="8198" max="8198" width="16.109375" style="724" customWidth="1"/>
    <col min="8199" max="8199" width="0" style="724" hidden="1" customWidth="1"/>
    <col min="8200" max="8200" width="15.44140625" style="724" customWidth="1"/>
    <col min="8201" max="8201" width="12.88671875" style="724" bestFit="1" customWidth="1"/>
    <col min="8202" max="8202" width="8.88671875" style="724"/>
    <col min="8203" max="8203" width="12.88671875" style="724" bestFit="1" customWidth="1"/>
    <col min="8204" max="8447" width="8.88671875" style="724"/>
    <col min="8448" max="8448" width="3.6640625" style="724" bestFit="1" customWidth="1"/>
    <col min="8449" max="8449" width="8.33203125" style="724" customWidth="1"/>
    <col min="8450" max="8450" width="46.109375" style="724" customWidth="1"/>
    <col min="8451" max="8451" width="11" style="724" customWidth="1"/>
    <col min="8452" max="8452" width="12.5546875" style="724" customWidth="1"/>
    <col min="8453" max="8453" width="10.88671875" style="724" customWidth="1"/>
    <col min="8454" max="8454" width="16.109375" style="724" customWidth="1"/>
    <col min="8455" max="8455" width="0" style="724" hidden="1" customWidth="1"/>
    <col min="8456" max="8456" width="15.44140625" style="724" customWidth="1"/>
    <col min="8457" max="8457" width="12.88671875" style="724" bestFit="1" customWidth="1"/>
    <col min="8458" max="8458" width="8.88671875" style="724"/>
    <col min="8459" max="8459" width="12.88671875" style="724" bestFit="1" customWidth="1"/>
    <col min="8460" max="8703" width="8.88671875" style="724"/>
    <col min="8704" max="8704" width="3.6640625" style="724" bestFit="1" customWidth="1"/>
    <col min="8705" max="8705" width="8.33203125" style="724" customWidth="1"/>
    <col min="8706" max="8706" width="46.109375" style="724" customWidth="1"/>
    <col min="8707" max="8707" width="11" style="724" customWidth="1"/>
    <col min="8708" max="8708" width="12.5546875" style="724" customWidth="1"/>
    <col min="8709" max="8709" width="10.88671875" style="724" customWidth="1"/>
    <col min="8710" max="8710" width="16.109375" style="724" customWidth="1"/>
    <col min="8711" max="8711" width="0" style="724" hidden="1" customWidth="1"/>
    <col min="8712" max="8712" width="15.44140625" style="724" customWidth="1"/>
    <col min="8713" max="8713" width="12.88671875" style="724" bestFit="1" customWidth="1"/>
    <col min="8714" max="8714" width="8.88671875" style="724"/>
    <col min="8715" max="8715" width="12.88671875" style="724" bestFit="1" customWidth="1"/>
    <col min="8716" max="8959" width="8.88671875" style="724"/>
    <col min="8960" max="8960" width="3.6640625" style="724" bestFit="1" customWidth="1"/>
    <col min="8961" max="8961" width="8.33203125" style="724" customWidth="1"/>
    <col min="8962" max="8962" width="46.109375" style="724" customWidth="1"/>
    <col min="8963" max="8963" width="11" style="724" customWidth="1"/>
    <col min="8964" max="8964" width="12.5546875" style="724" customWidth="1"/>
    <col min="8965" max="8965" width="10.88671875" style="724" customWidth="1"/>
    <col min="8966" max="8966" width="16.109375" style="724" customWidth="1"/>
    <col min="8967" max="8967" width="0" style="724" hidden="1" customWidth="1"/>
    <col min="8968" max="8968" width="15.44140625" style="724" customWidth="1"/>
    <col min="8969" max="8969" width="12.88671875" style="724" bestFit="1" customWidth="1"/>
    <col min="8970" max="8970" width="8.88671875" style="724"/>
    <col min="8971" max="8971" width="12.88671875" style="724" bestFit="1" customWidth="1"/>
    <col min="8972" max="9215" width="8.88671875" style="724"/>
    <col min="9216" max="9216" width="3.6640625" style="724" bestFit="1" customWidth="1"/>
    <col min="9217" max="9217" width="8.33203125" style="724" customWidth="1"/>
    <col min="9218" max="9218" width="46.109375" style="724" customWidth="1"/>
    <col min="9219" max="9219" width="11" style="724" customWidth="1"/>
    <col min="9220" max="9220" width="12.5546875" style="724" customWidth="1"/>
    <col min="9221" max="9221" width="10.88671875" style="724" customWidth="1"/>
    <col min="9222" max="9222" width="16.109375" style="724" customWidth="1"/>
    <col min="9223" max="9223" width="0" style="724" hidden="1" customWidth="1"/>
    <col min="9224" max="9224" width="15.44140625" style="724" customWidth="1"/>
    <col min="9225" max="9225" width="12.88671875" style="724" bestFit="1" customWidth="1"/>
    <col min="9226" max="9226" width="8.88671875" style="724"/>
    <col min="9227" max="9227" width="12.88671875" style="724" bestFit="1" customWidth="1"/>
    <col min="9228" max="9471" width="8.88671875" style="724"/>
    <col min="9472" max="9472" width="3.6640625" style="724" bestFit="1" customWidth="1"/>
    <col min="9473" max="9473" width="8.33203125" style="724" customWidth="1"/>
    <col min="9474" max="9474" width="46.109375" style="724" customWidth="1"/>
    <col min="9475" max="9475" width="11" style="724" customWidth="1"/>
    <col min="9476" max="9476" width="12.5546875" style="724" customWidth="1"/>
    <col min="9477" max="9477" width="10.88671875" style="724" customWidth="1"/>
    <col min="9478" max="9478" width="16.109375" style="724" customWidth="1"/>
    <col min="9479" max="9479" width="0" style="724" hidden="1" customWidth="1"/>
    <col min="9480" max="9480" width="15.44140625" style="724" customWidth="1"/>
    <col min="9481" max="9481" width="12.88671875" style="724" bestFit="1" customWidth="1"/>
    <col min="9482" max="9482" width="8.88671875" style="724"/>
    <col min="9483" max="9483" width="12.88671875" style="724" bestFit="1" customWidth="1"/>
    <col min="9484" max="9727" width="8.88671875" style="724"/>
    <col min="9728" max="9728" width="3.6640625" style="724" bestFit="1" customWidth="1"/>
    <col min="9729" max="9729" width="8.33203125" style="724" customWidth="1"/>
    <col min="9730" max="9730" width="46.109375" style="724" customWidth="1"/>
    <col min="9731" max="9731" width="11" style="724" customWidth="1"/>
    <col min="9732" max="9732" width="12.5546875" style="724" customWidth="1"/>
    <col min="9733" max="9733" width="10.88671875" style="724" customWidth="1"/>
    <col min="9734" max="9734" width="16.109375" style="724" customWidth="1"/>
    <col min="9735" max="9735" width="0" style="724" hidden="1" customWidth="1"/>
    <col min="9736" max="9736" width="15.44140625" style="724" customWidth="1"/>
    <col min="9737" max="9737" width="12.88671875" style="724" bestFit="1" customWidth="1"/>
    <col min="9738" max="9738" width="8.88671875" style="724"/>
    <col min="9739" max="9739" width="12.88671875" style="724" bestFit="1" customWidth="1"/>
    <col min="9740" max="9983" width="8.88671875" style="724"/>
    <col min="9984" max="9984" width="3.6640625" style="724" bestFit="1" customWidth="1"/>
    <col min="9985" max="9985" width="8.33203125" style="724" customWidth="1"/>
    <col min="9986" max="9986" width="46.109375" style="724" customWidth="1"/>
    <col min="9987" max="9987" width="11" style="724" customWidth="1"/>
    <col min="9988" max="9988" width="12.5546875" style="724" customWidth="1"/>
    <col min="9989" max="9989" width="10.88671875" style="724" customWidth="1"/>
    <col min="9990" max="9990" width="16.109375" style="724" customWidth="1"/>
    <col min="9991" max="9991" width="0" style="724" hidden="1" customWidth="1"/>
    <col min="9992" max="9992" width="15.44140625" style="724" customWidth="1"/>
    <col min="9993" max="9993" width="12.88671875" style="724" bestFit="1" customWidth="1"/>
    <col min="9994" max="9994" width="8.88671875" style="724"/>
    <col min="9995" max="9995" width="12.88671875" style="724" bestFit="1" customWidth="1"/>
    <col min="9996" max="10239" width="8.88671875" style="724"/>
    <col min="10240" max="10240" width="3.6640625" style="724" bestFit="1" customWidth="1"/>
    <col min="10241" max="10241" width="8.33203125" style="724" customWidth="1"/>
    <col min="10242" max="10242" width="46.109375" style="724" customWidth="1"/>
    <col min="10243" max="10243" width="11" style="724" customWidth="1"/>
    <col min="10244" max="10244" width="12.5546875" style="724" customWidth="1"/>
    <col min="10245" max="10245" width="10.88671875" style="724" customWidth="1"/>
    <col min="10246" max="10246" width="16.109375" style="724" customWidth="1"/>
    <col min="10247" max="10247" width="0" style="724" hidden="1" customWidth="1"/>
    <col min="10248" max="10248" width="15.44140625" style="724" customWidth="1"/>
    <col min="10249" max="10249" width="12.88671875" style="724" bestFit="1" customWidth="1"/>
    <col min="10250" max="10250" width="8.88671875" style="724"/>
    <col min="10251" max="10251" width="12.88671875" style="724" bestFit="1" customWidth="1"/>
    <col min="10252" max="10495" width="8.88671875" style="724"/>
    <col min="10496" max="10496" width="3.6640625" style="724" bestFit="1" customWidth="1"/>
    <col min="10497" max="10497" width="8.33203125" style="724" customWidth="1"/>
    <col min="10498" max="10498" width="46.109375" style="724" customWidth="1"/>
    <col min="10499" max="10499" width="11" style="724" customWidth="1"/>
    <col min="10500" max="10500" width="12.5546875" style="724" customWidth="1"/>
    <col min="10501" max="10501" width="10.88671875" style="724" customWidth="1"/>
    <col min="10502" max="10502" width="16.109375" style="724" customWidth="1"/>
    <col min="10503" max="10503" width="0" style="724" hidden="1" customWidth="1"/>
    <col min="10504" max="10504" width="15.44140625" style="724" customWidth="1"/>
    <col min="10505" max="10505" width="12.88671875" style="724" bestFit="1" customWidth="1"/>
    <col min="10506" max="10506" width="8.88671875" style="724"/>
    <col min="10507" max="10507" width="12.88671875" style="724" bestFit="1" customWidth="1"/>
    <col min="10508" max="10751" width="8.88671875" style="724"/>
    <col min="10752" max="10752" width="3.6640625" style="724" bestFit="1" customWidth="1"/>
    <col min="10753" max="10753" width="8.33203125" style="724" customWidth="1"/>
    <col min="10754" max="10754" width="46.109375" style="724" customWidth="1"/>
    <col min="10755" max="10755" width="11" style="724" customWidth="1"/>
    <col min="10756" max="10756" width="12.5546875" style="724" customWidth="1"/>
    <col min="10757" max="10757" width="10.88671875" style="724" customWidth="1"/>
    <col min="10758" max="10758" width="16.109375" style="724" customWidth="1"/>
    <col min="10759" max="10759" width="0" style="724" hidden="1" customWidth="1"/>
    <col min="10760" max="10760" width="15.44140625" style="724" customWidth="1"/>
    <col min="10761" max="10761" width="12.88671875" style="724" bestFit="1" customWidth="1"/>
    <col min="10762" max="10762" width="8.88671875" style="724"/>
    <col min="10763" max="10763" width="12.88671875" style="724" bestFit="1" customWidth="1"/>
    <col min="10764" max="11007" width="8.88671875" style="724"/>
    <col min="11008" max="11008" width="3.6640625" style="724" bestFit="1" customWidth="1"/>
    <col min="11009" max="11009" width="8.33203125" style="724" customWidth="1"/>
    <col min="11010" max="11010" width="46.109375" style="724" customWidth="1"/>
    <col min="11011" max="11011" width="11" style="724" customWidth="1"/>
    <col min="11012" max="11012" width="12.5546875" style="724" customWidth="1"/>
    <col min="11013" max="11013" width="10.88671875" style="724" customWidth="1"/>
    <col min="11014" max="11014" width="16.109375" style="724" customWidth="1"/>
    <col min="11015" max="11015" width="0" style="724" hidden="1" customWidth="1"/>
    <col min="11016" max="11016" width="15.44140625" style="724" customWidth="1"/>
    <col min="11017" max="11017" width="12.88671875" style="724" bestFit="1" customWidth="1"/>
    <col min="11018" max="11018" width="8.88671875" style="724"/>
    <col min="11019" max="11019" width="12.88671875" style="724" bestFit="1" customWidth="1"/>
    <col min="11020" max="11263" width="8.88671875" style="724"/>
    <col min="11264" max="11264" width="3.6640625" style="724" bestFit="1" customWidth="1"/>
    <col min="11265" max="11265" width="8.33203125" style="724" customWidth="1"/>
    <col min="11266" max="11266" width="46.109375" style="724" customWidth="1"/>
    <col min="11267" max="11267" width="11" style="724" customWidth="1"/>
    <col min="11268" max="11268" width="12.5546875" style="724" customWidth="1"/>
    <col min="11269" max="11269" width="10.88671875" style="724" customWidth="1"/>
    <col min="11270" max="11270" width="16.109375" style="724" customWidth="1"/>
    <col min="11271" max="11271" width="0" style="724" hidden="1" customWidth="1"/>
    <col min="11272" max="11272" width="15.44140625" style="724" customWidth="1"/>
    <col min="11273" max="11273" width="12.88671875" style="724" bestFit="1" customWidth="1"/>
    <col min="11274" max="11274" width="8.88671875" style="724"/>
    <col min="11275" max="11275" width="12.88671875" style="724" bestFit="1" customWidth="1"/>
    <col min="11276" max="11519" width="8.88671875" style="724"/>
    <col min="11520" max="11520" width="3.6640625" style="724" bestFit="1" customWidth="1"/>
    <col min="11521" max="11521" width="8.33203125" style="724" customWidth="1"/>
    <col min="11522" max="11522" width="46.109375" style="724" customWidth="1"/>
    <col min="11523" max="11523" width="11" style="724" customWidth="1"/>
    <col min="11524" max="11524" width="12.5546875" style="724" customWidth="1"/>
    <col min="11525" max="11525" width="10.88671875" style="724" customWidth="1"/>
    <col min="11526" max="11526" width="16.109375" style="724" customWidth="1"/>
    <col min="11527" max="11527" width="0" style="724" hidden="1" customWidth="1"/>
    <col min="11528" max="11528" width="15.44140625" style="724" customWidth="1"/>
    <col min="11529" max="11529" width="12.88671875" style="724" bestFit="1" customWidth="1"/>
    <col min="11530" max="11530" width="8.88671875" style="724"/>
    <col min="11531" max="11531" width="12.88671875" style="724" bestFit="1" customWidth="1"/>
    <col min="11532" max="11775" width="8.88671875" style="724"/>
    <col min="11776" max="11776" width="3.6640625" style="724" bestFit="1" customWidth="1"/>
    <col min="11777" max="11777" width="8.33203125" style="724" customWidth="1"/>
    <col min="11778" max="11778" width="46.109375" style="724" customWidth="1"/>
    <col min="11779" max="11779" width="11" style="724" customWidth="1"/>
    <col min="11780" max="11780" width="12.5546875" style="724" customWidth="1"/>
    <col min="11781" max="11781" width="10.88671875" style="724" customWidth="1"/>
    <col min="11782" max="11782" width="16.109375" style="724" customWidth="1"/>
    <col min="11783" max="11783" width="0" style="724" hidden="1" customWidth="1"/>
    <col min="11784" max="11784" width="15.44140625" style="724" customWidth="1"/>
    <col min="11785" max="11785" width="12.88671875" style="724" bestFit="1" customWidth="1"/>
    <col min="11786" max="11786" width="8.88671875" style="724"/>
    <col min="11787" max="11787" width="12.88671875" style="724" bestFit="1" customWidth="1"/>
    <col min="11788" max="12031" width="8.88671875" style="724"/>
    <col min="12032" max="12032" width="3.6640625" style="724" bestFit="1" customWidth="1"/>
    <col min="12033" max="12033" width="8.33203125" style="724" customWidth="1"/>
    <col min="12034" max="12034" width="46.109375" style="724" customWidth="1"/>
    <col min="12035" max="12035" width="11" style="724" customWidth="1"/>
    <col min="12036" max="12036" width="12.5546875" style="724" customWidth="1"/>
    <col min="12037" max="12037" width="10.88671875" style="724" customWidth="1"/>
    <col min="12038" max="12038" width="16.109375" style="724" customWidth="1"/>
    <col min="12039" max="12039" width="0" style="724" hidden="1" customWidth="1"/>
    <col min="12040" max="12040" width="15.44140625" style="724" customWidth="1"/>
    <col min="12041" max="12041" width="12.88671875" style="724" bestFit="1" customWidth="1"/>
    <col min="12042" max="12042" width="8.88671875" style="724"/>
    <col min="12043" max="12043" width="12.88671875" style="724" bestFit="1" customWidth="1"/>
    <col min="12044" max="12287" width="8.88671875" style="724"/>
    <col min="12288" max="12288" width="3.6640625" style="724" bestFit="1" customWidth="1"/>
    <col min="12289" max="12289" width="8.33203125" style="724" customWidth="1"/>
    <col min="12290" max="12290" width="46.109375" style="724" customWidth="1"/>
    <col min="12291" max="12291" width="11" style="724" customWidth="1"/>
    <col min="12292" max="12292" width="12.5546875" style="724" customWidth="1"/>
    <col min="12293" max="12293" width="10.88671875" style="724" customWidth="1"/>
    <col min="12294" max="12294" width="16.109375" style="724" customWidth="1"/>
    <col min="12295" max="12295" width="0" style="724" hidden="1" customWidth="1"/>
    <col min="12296" max="12296" width="15.44140625" style="724" customWidth="1"/>
    <col min="12297" max="12297" width="12.88671875" style="724" bestFit="1" customWidth="1"/>
    <col min="12298" max="12298" width="8.88671875" style="724"/>
    <col min="12299" max="12299" width="12.88671875" style="724" bestFit="1" customWidth="1"/>
    <col min="12300" max="12543" width="8.88671875" style="724"/>
    <col min="12544" max="12544" width="3.6640625" style="724" bestFit="1" customWidth="1"/>
    <col min="12545" max="12545" width="8.33203125" style="724" customWidth="1"/>
    <col min="12546" max="12546" width="46.109375" style="724" customWidth="1"/>
    <col min="12547" max="12547" width="11" style="724" customWidth="1"/>
    <col min="12548" max="12548" width="12.5546875" style="724" customWidth="1"/>
    <col min="12549" max="12549" width="10.88671875" style="724" customWidth="1"/>
    <col min="12550" max="12550" width="16.109375" style="724" customWidth="1"/>
    <col min="12551" max="12551" width="0" style="724" hidden="1" customWidth="1"/>
    <col min="12552" max="12552" width="15.44140625" style="724" customWidth="1"/>
    <col min="12553" max="12553" width="12.88671875" style="724" bestFit="1" customWidth="1"/>
    <col min="12554" max="12554" width="8.88671875" style="724"/>
    <col min="12555" max="12555" width="12.88671875" style="724" bestFit="1" customWidth="1"/>
    <col min="12556" max="12799" width="8.88671875" style="724"/>
    <col min="12800" max="12800" width="3.6640625" style="724" bestFit="1" customWidth="1"/>
    <col min="12801" max="12801" width="8.33203125" style="724" customWidth="1"/>
    <col min="12802" max="12802" width="46.109375" style="724" customWidth="1"/>
    <col min="12803" max="12803" width="11" style="724" customWidth="1"/>
    <col min="12804" max="12804" width="12.5546875" style="724" customWidth="1"/>
    <col min="12805" max="12805" width="10.88671875" style="724" customWidth="1"/>
    <col min="12806" max="12806" width="16.109375" style="724" customWidth="1"/>
    <col min="12807" max="12807" width="0" style="724" hidden="1" customWidth="1"/>
    <col min="12808" max="12808" width="15.44140625" style="724" customWidth="1"/>
    <col min="12809" max="12809" width="12.88671875" style="724" bestFit="1" customWidth="1"/>
    <col min="12810" max="12810" width="8.88671875" style="724"/>
    <col min="12811" max="12811" width="12.88671875" style="724" bestFit="1" customWidth="1"/>
    <col min="12812" max="13055" width="8.88671875" style="724"/>
    <col min="13056" max="13056" width="3.6640625" style="724" bestFit="1" customWidth="1"/>
    <col min="13057" max="13057" width="8.33203125" style="724" customWidth="1"/>
    <col min="13058" max="13058" width="46.109375" style="724" customWidth="1"/>
    <col min="13059" max="13059" width="11" style="724" customWidth="1"/>
    <col min="13060" max="13060" width="12.5546875" style="724" customWidth="1"/>
    <col min="13061" max="13061" width="10.88671875" style="724" customWidth="1"/>
    <col min="13062" max="13062" width="16.109375" style="724" customWidth="1"/>
    <col min="13063" max="13063" width="0" style="724" hidden="1" customWidth="1"/>
    <col min="13064" max="13064" width="15.44140625" style="724" customWidth="1"/>
    <col min="13065" max="13065" width="12.88671875" style="724" bestFit="1" customWidth="1"/>
    <col min="13066" max="13066" width="8.88671875" style="724"/>
    <col min="13067" max="13067" width="12.88671875" style="724" bestFit="1" customWidth="1"/>
    <col min="13068" max="13311" width="8.88671875" style="724"/>
    <col min="13312" max="13312" width="3.6640625" style="724" bestFit="1" customWidth="1"/>
    <col min="13313" max="13313" width="8.33203125" style="724" customWidth="1"/>
    <col min="13314" max="13314" width="46.109375" style="724" customWidth="1"/>
    <col min="13315" max="13315" width="11" style="724" customWidth="1"/>
    <col min="13316" max="13316" width="12.5546875" style="724" customWidth="1"/>
    <col min="13317" max="13317" width="10.88671875" style="724" customWidth="1"/>
    <col min="13318" max="13318" width="16.109375" style="724" customWidth="1"/>
    <col min="13319" max="13319" width="0" style="724" hidden="1" customWidth="1"/>
    <col min="13320" max="13320" width="15.44140625" style="724" customWidth="1"/>
    <col min="13321" max="13321" width="12.88671875" style="724" bestFit="1" customWidth="1"/>
    <col min="13322" max="13322" width="8.88671875" style="724"/>
    <col min="13323" max="13323" width="12.88671875" style="724" bestFit="1" customWidth="1"/>
    <col min="13324" max="13567" width="8.88671875" style="724"/>
    <col min="13568" max="13568" width="3.6640625" style="724" bestFit="1" customWidth="1"/>
    <col min="13569" max="13569" width="8.33203125" style="724" customWidth="1"/>
    <col min="13570" max="13570" width="46.109375" style="724" customWidth="1"/>
    <col min="13571" max="13571" width="11" style="724" customWidth="1"/>
    <col min="13572" max="13572" width="12.5546875" style="724" customWidth="1"/>
    <col min="13573" max="13573" width="10.88671875" style="724" customWidth="1"/>
    <col min="13574" max="13574" width="16.109375" style="724" customWidth="1"/>
    <col min="13575" max="13575" width="0" style="724" hidden="1" customWidth="1"/>
    <col min="13576" max="13576" width="15.44140625" style="724" customWidth="1"/>
    <col min="13577" max="13577" width="12.88671875" style="724" bestFit="1" customWidth="1"/>
    <col min="13578" max="13578" width="8.88671875" style="724"/>
    <col min="13579" max="13579" width="12.88671875" style="724" bestFit="1" customWidth="1"/>
    <col min="13580" max="13823" width="8.88671875" style="724"/>
    <col min="13824" max="13824" width="3.6640625" style="724" bestFit="1" customWidth="1"/>
    <col min="13825" max="13825" width="8.33203125" style="724" customWidth="1"/>
    <col min="13826" max="13826" width="46.109375" style="724" customWidth="1"/>
    <col min="13827" max="13827" width="11" style="724" customWidth="1"/>
    <col min="13828" max="13828" width="12.5546875" style="724" customWidth="1"/>
    <col min="13829" max="13829" width="10.88671875" style="724" customWidth="1"/>
    <col min="13830" max="13830" width="16.109375" style="724" customWidth="1"/>
    <col min="13831" max="13831" width="0" style="724" hidden="1" customWidth="1"/>
    <col min="13832" max="13832" width="15.44140625" style="724" customWidth="1"/>
    <col min="13833" max="13833" width="12.88671875" style="724" bestFit="1" customWidth="1"/>
    <col min="13834" max="13834" width="8.88671875" style="724"/>
    <col min="13835" max="13835" width="12.88671875" style="724" bestFit="1" customWidth="1"/>
    <col min="13836" max="14079" width="8.88671875" style="724"/>
    <col min="14080" max="14080" width="3.6640625" style="724" bestFit="1" customWidth="1"/>
    <col min="14081" max="14081" width="8.33203125" style="724" customWidth="1"/>
    <col min="14082" max="14082" width="46.109375" style="724" customWidth="1"/>
    <col min="14083" max="14083" width="11" style="724" customWidth="1"/>
    <col min="14084" max="14084" width="12.5546875" style="724" customWidth="1"/>
    <col min="14085" max="14085" width="10.88671875" style="724" customWidth="1"/>
    <col min="14086" max="14086" width="16.109375" style="724" customWidth="1"/>
    <col min="14087" max="14087" width="0" style="724" hidden="1" customWidth="1"/>
    <col min="14088" max="14088" width="15.44140625" style="724" customWidth="1"/>
    <col min="14089" max="14089" width="12.88671875" style="724" bestFit="1" customWidth="1"/>
    <col min="14090" max="14090" width="8.88671875" style="724"/>
    <col min="14091" max="14091" width="12.88671875" style="724" bestFit="1" customWidth="1"/>
    <col min="14092" max="14335" width="8.88671875" style="724"/>
    <col min="14336" max="14336" width="3.6640625" style="724" bestFit="1" customWidth="1"/>
    <col min="14337" max="14337" width="8.33203125" style="724" customWidth="1"/>
    <col min="14338" max="14338" width="46.109375" style="724" customWidth="1"/>
    <col min="14339" max="14339" width="11" style="724" customWidth="1"/>
    <col min="14340" max="14340" width="12.5546875" style="724" customWidth="1"/>
    <col min="14341" max="14341" width="10.88671875" style="724" customWidth="1"/>
    <col min="14342" max="14342" width="16.109375" style="724" customWidth="1"/>
    <col min="14343" max="14343" width="0" style="724" hidden="1" customWidth="1"/>
    <col min="14344" max="14344" width="15.44140625" style="724" customWidth="1"/>
    <col min="14345" max="14345" width="12.88671875" style="724" bestFit="1" customWidth="1"/>
    <col min="14346" max="14346" width="8.88671875" style="724"/>
    <col min="14347" max="14347" width="12.88671875" style="724" bestFit="1" customWidth="1"/>
    <col min="14348" max="14591" width="8.88671875" style="724"/>
    <col min="14592" max="14592" width="3.6640625" style="724" bestFit="1" customWidth="1"/>
    <col min="14593" max="14593" width="8.33203125" style="724" customWidth="1"/>
    <col min="14594" max="14594" width="46.109375" style="724" customWidth="1"/>
    <col min="14595" max="14595" width="11" style="724" customWidth="1"/>
    <col min="14596" max="14596" width="12.5546875" style="724" customWidth="1"/>
    <col min="14597" max="14597" width="10.88671875" style="724" customWidth="1"/>
    <col min="14598" max="14598" width="16.109375" style="724" customWidth="1"/>
    <col min="14599" max="14599" width="0" style="724" hidden="1" customWidth="1"/>
    <col min="14600" max="14600" width="15.44140625" style="724" customWidth="1"/>
    <col min="14601" max="14601" width="12.88671875" style="724" bestFit="1" customWidth="1"/>
    <col min="14602" max="14602" width="8.88671875" style="724"/>
    <col min="14603" max="14603" width="12.88671875" style="724" bestFit="1" customWidth="1"/>
    <col min="14604" max="14847" width="8.88671875" style="724"/>
    <col min="14848" max="14848" width="3.6640625" style="724" bestFit="1" customWidth="1"/>
    <col min="14849" max="14849" width="8.33203125" style="724" customWidth="1"/>
    <col min="14850" max="14850" width="46.109375" style="724" customWidth="1"/>
    <col min="14851" max="14851" width="11" style="724" customWidth="1"/>
    <col min="14852" max="14852" width="12.5546875" style="724" customWidth="1"/>
    <col min="14853" max="14853" width="10.88671875" style="724" customWidth="1"/>
    <col min="14854" max="14854" width="16.109375" style="724" customWidth="1"/>
    <col min="14855" max="14855" width="0" style="724" hidden="1" customWidth="1"/>
    <col min="14856" max="14856" width="15.44140625" style="724" customWidth="1"/>
    <col min="14857" max="14857" width="12.88671875" style="724" bestFit="1" customWidth="1"/>
    <col min="14858" max="14858" width="8.88671875" style="724"/>
    <col min="14859" max="14859" width="12.88671875" style="724" bestFit="1" customWidth="1"/>
    <col min="14860" max="15103" width="8.88671875" style="724"/>
    <col min="15104" max="15104" width="3.6640625" style="724" bestFit="1" customWidth="1"/>
    <col min="15105" max="15105" width="8.33203125" style="724" customWidth="1"/>
    <col min="15106" max="15106" width="46.109375" style="724" customWidth="1"/>
    <col min="15107" max="15107" width="11" style="724" customWidth="1"/>
    <col min="15108" max="15108" width="12.5546875" style="724" customWidth="1"/>
    <col min="15109" max="15109" width="10.88671875" style="724" customWidth="1"/>
    <col min="15110" max="15110" width="16.109375" style="724" customWidth="1"/>
    <col min="15111" max="15111" width="0" style="724" hidden="1" customWidth="1"/>
    <col min="15112" max="15112" width="15.44140625" style="724" customWidth="1"/>
    <col min="15113" max="15113" width="12.88671875" style="724" bestFit="1" customWidth="1"/>
    <col min="15114" max="15114" width="8.88671875" style="724"/>
    <col min="15115" max="15115" width="12.88671875" style="724" bestFit="1" customWidth="1"/>
    <col min="15116" max="15359" width="8.88671875" style="724"/>
    <col min="15360" max="15360" width="3.6640625" style="724" bestFit="1" customWidth="1"/>
    <col min="15361" max="15361" width="8.33203125" style="724" customWidth="1"/>
    <col min="15362" max="15362" width="46.109375" style="724" customWidth="1"/>
    <col min="15363" max="15363" width="11" style="724" customWidth="1"/>
    <col min="15364" max="15364" width="12.5546875" style="724" customWidth="1"/>
    <col min="15365" max="15365" width="10.88671875" style="724" customWidth="1"/>
    <col min="15366" max="15366" width="16.109375" style="724" customWidth="1"/>
    <col min="15367" max="15367" width="0" style="724" hidden="1" customWidth="1"/>
    <col min="15368" max="15368" width="15.44140625" style="724" customWidth="1"/>
    <col min="15369" max="15369" width="12.88671875" style="724" bestFit="1" customWidth="1"/>
    <col min="15370" max="15370" width="8.88671875" style="724"/>
    <col min="15371" max="15371" width="12.88671875" style="724" bestFit="1" customWidth="1"/>
    <col min="15372" max="15615" width="8.88671875" style="724"/>
    <col min="15616" max="15616" width="3.6640625" style="724" bestFit="1" customWidth="1"/>
    <col min="15617" max="15617" width="8.33203125" style="724" customWidth="1"/>
    <col min="15618" max="15618" width="46.109375" style="724" customWidth="1"/>
    <col min="15619" max="15619" width="11" style="724" customWidth="1"/>
    <col min="15620" max="15620" width="12.5546875" style="724" customWidth="1"/>
    <col min="15621" max="15621" width="10.88671875" style="724" customWidth="1"/>
    <col min="15622" max="15622" width="16.109375" style="724" customWidth="1"/>
    <col min="15623" max="15623" width="0" style="724" hidden="1" customWidth="1"/>
    <col min="15624" max="15624" width="15.44140625" style="724" customWidth="1"/>
    <col min="15625" max="15625" width="12.88671875" style="724" bestFit="1" customWidth="1"/>
    <col min="15626" max="15626" width="8.88671875" style="724"/>
    <col min="15627" max="15627" width="12.88671875" style="724" bestFit="1" customWidth="1"/>
    <col min="15628" max="15871" width="8.88671875" style="724"/>
    <col min="15872" max="15872" width="3.6640625" style="724" bestFit="1" customWidth="1"/>
    <col min="15873" max="15873" width="8.33203125" style="724" customWidth="1"/>
    <col min="15874" max="15874" width="46.109375" style="724" customWidth="1"/>
    <col min="15875" max="15875" width="11" style="724" customWidth="1"/>
    <col min="15876" max="15876" width="12.5546875" style="724" customWidth="1"/>
    <col min="15877" max="15877" width="10.88671875" style="724" customWidth="1"/>
    <col min="15878" max="15878" width="16.109375" style="724" customWidth="1"/>
    <col min="15879" max="15879" width="0" style="724" hidden="1" customWidth="1"/>
    <col min="15880" max="15880" width="15.44140625" style="724" customWidth="1"/>
    <col min="15881" max="15881" width="12.88671875" style="724" bestFit="1" customWidth="1"/>
    <col min="15882" max="15882" width="8.88671875" style="724"/>
    <col min="15883" max="15883" width="12.88671875" style="724" bestFit="1" customWidth="1"/>
    <col min="15884" max="16127" width="8.88671875" style="724"/>
    <col min="16128" max="16128" width="3.6640625" style="724" bestFit="1" customWidth="1"/>
    <col min="16129" max="16129" width="8.33203125" style="724" customWidth="1"/>
    <col min="16130" max="16130" width="46.109375" style="724" customWidth="1"/>
    <col min="16131" max="16131" width="11" style="724" customWidth="1"/>
    <col min="16132" max="16132" width="12.5546875" style="724" customWidth="1"/>
    <col min="16133" max="16133" width="10.88671875" style="724" customWidth="1"/>
    <col min="16134" max="16134" width="16.109375" style="724" customWidth="1"/>
    <col min="16135" max="16135" width="0" style="724" hidden="1" customWidth="1"/>
    <col min="16136" max="16136" width="15.44140625" style="724" customWidth="1"/>
    <col min="16137" max="16137" width="12.88671875" style="724" bestFit="1" customWidth="1"/>
    <col min="16138" max="16138" width="8.88671875" style="724"/>
    <col min="16139" max="16139" width="12.88671875" style="724" bestFit="1" customWidth="1"/>
    <col min="16140" max="16384" width="8.88671875" style="724"/>
  </cols>
  <sheetData>
    <row r="1" spans="1:10" s="469" customFormat="1" ht="65.25" customHeight="1" thickBot="1" x14ac:dyDescent="0.3">
      <c r="A1" s="581" t="s">
        <v>688</v>
      </c>
      <c r="B1" s="581"/>
      <c r="C1" s="582"/>
      <c r="D1" s="583" t="str">
        <f>'Bill No 5.1'!D1:G1</f>
        <v xml:space="preserve"> REDUCTION OF LANDSLIDE VULNERABILITY BY MITIGATION MEASURES  : DIGANA - KUNDASALE</v>
      </c>
      <c r="E1" s="583"/>
      <c r="F1" s="583"/>
      <c r="G1" s="584"/>
    </row>
    <row r="2" spans="1:10" s="730" customFormat="1" ht="15" customHeight="1" x14ac:dyDescent="0.25">
      <c r="A2" s="701" t="s">
        <v>17</v>
      </c>
      <c r="B2" s="702" t="s">
        <v>18</v>
      </c>
      <c r="C2" s="703" t="s">
        <v>4</v>
      </c>
      <c r="D2" s="703" t="s">
        <v>19</v>
      </c>
      <c r="E2" s="306" t="s">
        <v>20</v>
      </c>
      <c r="F2" s="235" t="s">
        <v>21</v>
      </c>
      <c r="G2" s="729" t="s">
        <v>22</v>
      </c>
    </row>
    <row r="3" spans="1:10" s="730" customFormat="1" ht="15" customHeight="1" x14ac:dyDescent="0.25">
      <c r="A3" s="705"/>
      <c r="B3" s="703"/>
      <c r="C3" s="706"/>
      <c r="D3" s="706"/>
      <c r="E3" s="312"/>
      <c r="F3" s="240"/>
      <c r="G3" s="241"/>
      <c r="I3" s="469"/>
    </row>
    <row r="4" spans="1:10" s="730" customFormat="1" ht="20.25" customHeight="1" x14ac:dyDescent="0.25">
      <c r="A4" s="707" t="s">
        <v>689</v>
      </c>
      <c r="B4" s="708"/>
      <c r="C4" s="709" t="s">
        <v>157</v>
      </c>
      <c r="D4" s="708"/>
      <c r="E4" s="708"/>
      <c r="F4" s="731"/>
      <c r="G4" s="732"/>
      <c r="H4" s="733"/>
      <c r="I4" s="469"/>
    </row>
    <row r="5" spans="1:10" s="730" customFormat="1" ht="29.4" customHeight="1" x14ac:dyDescent="0.25">
      <c r="A5" s="714" t="s">
        <v>690</v>
      </c>
      <c r="B5" s="116" t="s">
        <v>333</v>
      </c>
      <c r="C5" s="176" t="s">
        <v>160</v>
      </c>
      <c r="D5" s="151" t="s">
        <v>150</v>
      </c>
      <c r="E5" s="463">
        <v>5670</v>
      </c>
      <c r="F5" s="464"/>
      <c r="G5" s="734"/>
      <c r="H5" s="465"/>
      <c r="I5" s="469">
        <f>[2]Digana!J25</f>
        <v>5670</v>
      </c>
    </row>
    <row r="6" spans="1:10" s="469" customFormat="1" ht="34.950000000000003" customHeight="1" x14ac:dyDescent="0.25">
      <c r="A6" s="714" t="s">
        <v>691</v>
      </c>
      <c r="B6" s="151" t="s">
        <v>162</v>
      </c>
      <c r="C6" s="176" t="s">
        <v>163</v>
      </c>
      <c r="D6" s="151" t="s">
        <v>150</v>
      </c>
      <c r="E6" s="463">
        <v>60</v>
      </c>
      <c r="F6" s="464"/>
      <c r="G6" s="734"/>
      <c r="H6" s="465">
        <f t="shared" ref="H6:H7" si="0">F6*0.897728</f>
        <v>0</v>
      </c>
    </row>
    <row r="7" spans="1:10" s="469" customFormat="1" ht="30" customHeight="1" x14ac:dyDescent="0.25">
      <c r="A7" s="714" t="s">
        <v>692</v>
      </c>
      <c r="B7" s="151" t="s">
        <v>165</v>
      </c>
      <c r="C7" s="176" t="s">
        <v>336</v>
      </c>
      <c r="D7" s="151" t="s">
        <v>150</v>
      </c>
      <c r="E7" s="463">
        <v>20</v>
      </c>
      <c r="F7" s="464"/>
      <c r="G7" s="734"/>
      <c r="H7" s="465">
        <f t="shared" si="0"/>
        <v>0</v>
      </c>
    </row>
    <row r="8" spans="1:10" s="469" customFormat="1" ht="30" customHeight="1" x14ac:dyDescent="0.25">
      <c r="A8" s="714" t="s">
        <v>693</v>
      </c>
      <c r="B8" s="116" t="s">
        <v>168</v>
      </c>
      <c r="C8" s="176" t="s">
        <v>169</v>
      </c>
      <c r="D8" s="151" t="s">
        <v>150</v>
      </c>
      <c r="E8" s="463">
        <v>5670</v>
      </c>
      <c r="F8" s="464"/>
      <c r="G8" s="734"/>
      <c r="H8" s="465"/>
      <c r="I8" s="469">
        <f>I5</f>
        <v>5670</v>
      </c>
      <c r="J8" s="735"/>
    </row>
    <row r="9" spans="1:10" s="469" customFormat="1" ht="27" customHeight="1" x14ac:dyDescent="0.25">
      <c r="A9" s="736" t="s">
        <v>694</v>
      </c>
      <c r="B9" s="151"/>
      <c r="C9" s="737" t="s">
        <v>172</v>
      </c>
      <c r="D9" s="151"/>
      <c r="E9" s="334"/>
      <c r="F9" s="373"/>
      <c r="G9" s="421"/>
    </row>
    <row r="10" spans="1:10" s="469" customFormat="1" ht="45.75" customHeight="1" x14ac:dyDescent="0.25">
      <c r="A10" s="738" t="s">
        <v>695</v>
      </c>
      <c r="B10" s="151" t="s">
        <v>174</v>
      </c>
      <c r="C10" s="710" t="s">
        <v>340</v>
      </c>
      <c r="D10" s="151" t="s">
        <v>150</v>
      </c>
      <c r="E10" s="334">
        <v>630</v>
      </c>
      <c r="F10" s="373">
        <f>'Bill No 3.2'!F10</f>
        <v>0</v>
      </c>
      <c r="G10" s="421">
        <f>E10*F10</f>
        <v>0</v>
      </c>
      <c r="J10" s="469">
        <f>'[2]Digana-Drains'!$H$212</f>
        <v>630</v>
      </c>
    </row>
    <row r="11" spans="1:10" s="469" customFormat="1" ht="45.75" customHeight="1" x14ac:dyDescent="0.25">
      <c r="A11" s="738" t="s">
        <v>696</v>
      </c>
      <c r="B11" s="252" t="s">
        <v>174</v>
      </c>
      <c r="C11" s="246" t="s">
        <v>697</v>
      </c>
      <c r="D11" s="252" t="s">
        <v>150</v>
      </c>
      <c r="E11" s="334">
        <v>190</v>
      </c>
      <c r="F11" s="739"/>
      <c r="G11" s="421"/>
      <c r="I11" s="469">
        <f>[2]Digana!J33</f>
        <v>190.41</v>
      </c>
    </row>
    <row r="12" spans="1:10" s="469" customFormat="1" ht="45.75" customHeight="1" x14ac:dyDescent="0.25">
      <c r="A12" s="738" t="s">
        <v>698</v>
      </c>
      <c r="B12" s="252" t="s">
        <v>174</v>
      </c>
      <c r="C12" s="246" t="s">
        <v>699</v>
      </c>
      <c r="D12" s="252" t="s">
        <v>150</v>
      </c>
      <c r="E12" s="334">
        <v>1420</v>
      </c>
      <c r="F12" s="739">
        <f>'Bill No 3.2'!F11</f>
        <v>0</v>
      </c>
      <c r="G12" s="421">
        <f>E12*F12</f>
        <v>0</v>
      </c>
      <c r="I12" s="469">
        <f>[2]Digana!$J$27</f>
        <v>1420</v>
      </c>
    </row>
    <row r="13" spans="1:10" s="469" customFormat="1" ht="33.6" customHeight="1" x14ac:dyDescent="0.25">
      <c r="A13" s="738" t="s">
        <v>700</v>
      </c>
      <c r="B13" s="151" t="s">
        <v>182</v>
      </c>
      <c r="C13" s="176" t="s">
        <v>163</v>
      </c>
      <c r="D13" s="151" t="s">
        <v>150</v>
      </c>
      <c r="E13" s="463">
        <v>20</v>
      </c>
      <c r="F13" s="464"/>
      <c r="G13" s="421"/>
    </row>
    <row r="14" spans="1:10" s="469" customFormat="1" ht="36" customHeight="1" x14ac:dyDescent="0.25">
      <c r="A14" s="738" t="s">
        <v>701</v>
      </c>
      <c r="B14" s="151" t="s">
        <v>185</v>
      </c>
      <c r="C14" s="176" t="s">
        <v>336</v>
      </c>
      <c r="D14" s="151" t="s">
        <v>150</v>
      </c>
      <c r="E14" s="463">
        <v>20</v>
      </c>
      <c r="F14" s="464"/>
      <c r="G14" s="421"/>
    </row>
    <row r="15" spans="1:10" s="469" customFormat="1" ht="36" customHeight="1" x14ac:dyDescent="0.25">
      <c r="A15" s="738" t="s">
        <v>702</v>
      </c>
      <c r="B15" s="503" t="s">
        <v>179</v>
      </c>
      <c r="C15" s="673" t="s">
        <v>703</v>
      </c>
      <c r="D15" s="503" t="s">
        <v>150</v>
      </c>
      <c r="E15" s="463">
        <v>710</v>
      </c>
      <c r="F15" s="464"/>
      <c r="G15" s="421"/>
      <c r="I15" s="469">
        <f>[2]Digana!$J$29</f>
        <v>710</v>
      </c>
    </row>
    <row r="16" spans="1:10" s="469" customFormat="1" ht="23.4" customHeight="1" x14ac:dyDescent="0.25">
      <c r="A16" s="738" t="s">
        <v>704</v>
      </c>
      <c r="B16" s="503" t="s">
        <v>188</v>
      </c>
      <c r="C16" s="635" t="s">
        <v>493</v>
      </c>
      <c r="D16" s="503" t="s">
        <v>150</v>
      </c>
      <c r="E16" s="463">
        <v>190</v>
      </c>
      <c r="F16" s="464"/>
      <c r="G16" s="421"/>
      <c r="J16" s="469">
        <f>E10+E11</f>
        <v>820</v>
      </c>
    </row>
    <row r="17" spans="1:8" s="740" customFormat="1" ht="29.25" customHeight="1" thickBot="1" x14ac:dyDescent="0.3">
      <c r="A17" s="718"/>
      <c r="B17" s="719" t="s">
        <v>705</v>
      </c>
      <c r="C17" s="720"/>
      <c r="D17" s="720"/>
      <c r="E17" s="720"/>
      <c r="F17" s="721"/>
      <c r="G17" s="292">
        <f>ROUND(SUM(G5:H16),2)</f>
        <v>0</v>
      </c>
      <c r="H17" s="486"/>
    </row>
    <row r="18" spans="1:8" ht="13.2" x14ac:dyDescent="0.25">
      <c r="A18" s="723"/>
      <c r="B18" s="723"/>
      <c r="C18" s="704"/>
      <c r="D18" s="723"/>
      <c r="E18" s="354"/>
      <c r="F18" s="295"/>
      <c r="G18" s="295"/>
    </row>
    <row r="19" spans="1:8" ht="13.2" x14ac:dyDescent="0.25">
      <c r="A19" s="725"/>
      <c r="B19" s="723"/>
      <c r="C19" s="704"/>
      <c r="D19" s="723"/>
      <c r="E19" s="354"/>
      <c r="F19" s="295"/>
      <c r="G19" s="295"/>
    </row>
    <row r="20" spans="1:8" ht="13.2" x14ac:dyDescent="0.25">
      <c r="A20" s="723"/>
      <c r="B20" s="723"/>
      <c r="C20" s="704"/>
      <c r="D20" s="723"/>
      <c r="E20" s="354"/>
      <c r="F20" s="295"/>
      <c r="G20" s="295"/>
    </row>
    <row r="21" spans="1:8" x14ac:dyDescent="0.25">
      <c r="A21" s="726"/>
      <c r="B21" s="723"/>
      <c r="C21" s="704"/>
      <c r="D21" s="723"/>
      <c r="E21" s="354"/>
      <c r="F21" s="295"/>
      <c r="G21" s="295"/>
    </row>
    <row r="22" spans="1:8" x14ac:dyDescent="0.25">
      <c r="A22" s="727"/>
      <c r="B22" s="723"/>
      <c r="C22" s="704"/>
      <c r="D22" s="723"/>
      <c r="E22" s="354"/>
      <c r="F22" s="295"/>
      <c r="G22" s="295"/>
    </row>
    <row r="23" spans="1:8" x14ac:dyDescent="0.25">
      <c r="A23" s="726"/>
      <c r="B23" s="723"/>
      <c r="C23" s="704"/>
      <c r="D23" s="723"/>
      <c r="E23" s="354"/>
      <c r="F23" s="295"/>
      <c r="G23" s="295"/>
    </row>
    <row r="24" spans="1:8" x14ac:dyDescent="0.25">
      <c r="B24" s="723"/>
      <c r="C24" s="704"/>
      <c r="D24" s="723"/>
      <c r="E24" s="354"/>
      <c r="F24" s="295"/>
      <c r="G24" s="295"/>
    </row>
    <row r="25" spans="1:8" x14ac:dyDescent="0.25">
      <c r="B25" s="723"/>
      <c r="C25" s="704"/>
      <c r="D25" s="723"/>
      <c r="E25" s="354"/>
      <c r="F25" s="295"/>
      <c r="G25" s="295"/>
    </row>
    <row r="26" spans="1:8" x14ac:dyDescent="0.25">
      <c r="B26" s="723"/>
      <c r="C26" s="704"/>
      <c r="D26" s="723"/>
      <c r="E26" s="354"/>
      <c r="F26" s="295"/>
      <c r="G26" s="295"/>
    </row>
    <row r="27" spans="1:8" x14ac:dyDescent="0.25">
      <c r="B27" s="723"/>
      <c r="C27" s="704"/>
      <c r="D27" s="723"/>
      <c r="E27" s="354"/>
      <c r="F27" s="295"/>
      <c r="G27" s="295"/>
    </row>
    <row r="28" spans="1:8" x14ac:dyDescent="0.25">
      <c r="B28" s="723"/>
      <c r="C28" s="704"/>
      <c r="D28" s="723"/>
      <c r="E28" s="354"/>
      <c r="F28" s="295"/>
      <c r="G28" s="295"/>
    </row>
    <row r="29" spans="1:8" x14ac:dyDescent="0.25">
      <c r="B29" s="723"/>
      <c r="C29" s="704"/>
      <c r="D29" s="723"/>
      <c r="E29" s="354"/>
      <c r="F29" s="295"/>
      <c r="G29" s="295"/>
    </row>
    <row r="30" spans="1:8" x14ac:dyDescent="0.25">
      <c r="B30" s="723"/>
      <c r="C30" s="704"/>
      <c r="D30" s="723"/>
      <c r="E30" s="354"/>
      <c r="F30" s="295"/>
      <c r="G30" s="295"/>
    </row>
    <row r="31" spans="1:8" x14ac:dyDescent="0.25">
      <c r="B31" s="723"/>
      <c r="C31" s="704"/>
      <c r="D31" s="723"/>
      <c r="E31" s="354"/>
      <c r="F31" s="295"/>
      <c r="G31" s="295"/>
    </row>
    <row r="32" spans="1:8" x14ac:dyDescent="0.25">
      <c r="B32" s="723"/>
      <c r="C32" s="704"/>
      <c r="D32" s="723"/>
      <c r="E32" s="354"/>
      <c r="F32" s="295"/>
      <c r="G32" s="295"/>
    </row>
    <row r="33" spans="2:7" x14ac:dyDescent="0.25">
      <c r="B33" s="723"/>
      <c r="C33" s="704"/>
      <c r="D33" s="723"/>
      <c r="E33" s="354"/>
      <c r="F33" s="295"/>
      <c r="G33" s="295"/>
    </row>
    <row r="34" spans="2:7" x14ac:dyDescent="0.25">
      <c r="B34" s="723"/>
      <c r="C34" s="704"/>
      <c r="D34" s="723"/>
      <c r="E34" s="354"/>
      <c r="F34" s="295"/>
      <c r="G34" s="295"/>
    </row>
  </sheetData>
  <mergeCells count="9">
    <mergeCell ref="B17:F17"/>
    <mergeCell ref="D1:G1"/>
    <mergeCell ref="A2:A3"/>
    <mergeCell ref="B2:B3"/>
    <mergeCell ref="C2:C3"/>
    <mergeCell ref="D2:D3"/>
    <mergeCell ref="E2:E3"/>
    <mergeCell ref="F2:F3"/>
    <mergeCell ref="G2:G3"/>
  </mergeCells>
  <pageMargins left="0.75" right="0.5" top="0.75" bottom="0.5" header="0" footer="0"/>
  <pageSetup paperSize="9" scale="79" fitToHeight="0"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E1E82-6935-461D-B9EF-0E592F92B27F}">
  <sheetPr>
    <tabColor rgb="FF92D050"/>
    <pageSetUpPr fitToPage="1"/>
  </sheetPr>
  <dimension ref="A1:U40"/>
  <sheetViews>
    <sheetView view="pageBreakPreview" zoomScale="96" zoomScaleSheetLayoutView="96" workbookViewId="0">
      <pane ySplit="3" topLeftCell="A31" activePane="bottomLeft" state="frozen"/>
      <selection activeCell="G37" sqref="G37"/>
      <selection pane="bottomLeft" activeCell="G37" sqref="G37"/>
    </sheetView>
  </sheetViews>
  <sheetFormatPr defaultColWidth="8.88671875" defaultRowHeight="13.8" x14ac:dyDescent="0.25"/>
  <cols>
    <col min="1" max="1" width="8.6640625" style="741" customWidth="1"/>
    <col min="2" max="2" width="10.6640625" style="728" customWidth="1"/>
    <col min="3" max="3" width="50.6640625" style="724" customWidth="1"/>
    <col min="4" max="4" width="7.6640625" style="728" customWidth="1"/>
    <col min="5" max="5" width="8.6640625" style="754" customWidth="1"/>
    <col min="6" max="6" width="10.6640625" style="301" customWidth="1"/>
    <col min="7" max="7" width="16.6640625" style="301" customWidth="1"/>
    <col min="8" max="8" width="12.109375" style="724" hidden="1" customWidth="1"/>
    <col min="9" max="9" width="12.88671875" style="489" bestFit="1" customWidth="1"/>
    <col min="10" max="10" width="11.88671875" style="514" customWidth="1"/>
    <col min="11" max="11" width="8.88671875" style="724"/>
    <col min="12" max="12" width="9.109375" style="724" bestFit="1" customWidth="1"/>
    <col min="13" max="255" width="8.88671875" style="724"/>
    <col min="256" max="256" width="3.6640625" style="724" bestFit="1" customWidth="1"/>
    <col min="257" max="257" width="8.33203125" style="724" customWidth="1"/>
    <col min="258" max="258" width="46.109375" style="724" customWidth="1"/>
    <col min="259" max="259" width="11" style="724" customWidth="1"/>
    <col min="260" max="260" width="12.5546875" style="724" customWidth="1"/>
    <col min="261" max="261" width="10.88671875" style="724" customWidth="1"/>
    <col min="262" max="262" width="16.109375" style="724" customWidth="1"/>
    <col min="263" max="263" width="0" style="724" hidden="1" customWidth="1"/>
    <col min="264" max="264" width="15.44140625" style="724" customWidth="1"/>
    <col min="265" max="265" width="12.88671875" style="724" bestFit="1" customWidth="1"/>
    <col min="266" max="266" width="8.88671875" style="724"/>
    <col min="267" max="267" width="12.88671875" style="724" bestFit="1" customWidth="1"/>
    <col min="268" max="511" width="8.88671875" style="724"/>
    <col min="512" max="512" width="3.6640625" style="724" bestFit="1" customWidth="1"/>
    <col min="513" max="513" width="8.33203125" style="724" customWidth="1"/>
    <col min="514" max="514" width="46.109375" style="724" customWidth="1"/>
    <col min="515" max="515" width="11" style="724" customWidth="1"/>
    <col min="516" max="516" width="12.5546875" style="724" customWidth="1"/>
    <col min="517" max="517" width="10.88671875" style="724" customWidth="1"/>
    <col min="518" max="518" width="16.109375" style="724" customWidth="1"/>
    <col min="519" max="519" width="0" style="724" hidden="1" customWidth="1"/>
    <col min="520" max="520" width="15.44140625" style="724" customWidth="1"/>
    <col min="521" max="521" width="12.88671875" style="724" bestFit="1" customWidth="1"/>
    <col min="522" max="522" width="8.88671875" style="724"/>
    <col min="523" max="523" width="12.88671875" style="724" bestFit="1" customWidth="1"/>
    <col min="524" max="767" width="8.88671875" style="724"/>
    <col min="768" max="768" width="3.6640625" style="724" bestFit="1" customWidth="1"/>
    <col min="769" max="769" width="8.33203125" style="724" customWidth="1"/>
    <col min="770" max="770" width="46.109375" style="724" customWidth="1"/>
    <col min="771" max="771" width="11" style="724" customWidth="1"/>
    <col min="772" max="772" width="12.5546875" style="724" customWidth="1"/>
    <col min="773" max="773" width="10.88671875" style="724" customWidth="1"/>
    <col min="774" max="774" width="16.109375" style="724" customWidth="1"/>
    <col min="775" max="775" width="0" style="724" hidden="1" customWidth="1"/>
    <col min="776" max="776" width="15.44140625" style="724" customWidth="1"/>
    <col min="777" max="777" width="12.88671875" style="724" bestFit="1" customWidth="1"/>
    <col min="778" max="778" width="8.88671875" style="724"/>
    <col min="779" max="779" width="12.88671875" style="724" bestFit="1" customWidth="1"/>
    <col min="780" max="1023" width="8.88671875" style="724"/>
    <col min="1024" max="1024" width="3.6640625" style="724" bestFit="1" customWidth="1"/>
    <col min="1025" max="1025" width="8.33203125" style="724" customWidth="1"/>
    <col min="1026" max="1026" width="46.109375" style="724" customWidth="1"/>
    <col min="1027" max="1027" width="11" style="724" customWidth="1"/>
    <col min="1028" max="1028" width="12.5546875" style="724" customWidth="1"/>
    <col min="1029" max="1029" width="10.88671875" style="724" customWidth="1"/>
    <col min="1030" max="1030" width="16.109375" style="724" customWidth="1"/>
    <col min="1031" max="1031" width="0" style="724" hidden="1" customWidth="1"/>
    <col min="1032" max="1032" width="15.44140625" style="724" customWidth="1"/>
    <col min="1033" max="1033" width="12.88671875" style="724" bestFit="1" customWidth="1"/>
    <col min="1034" max="1034" width="8.88671875" style="724"/>
    <col min="1035" max="1035" width="12.88671875" style="724" bestFit="1" customWidth="1"/>
    <col min="1036" max="1279" width="8.88671875" style="724"/>
    <col min="1280" max="1280" width="3.6640625" style="724" bestFit="1" customWidth="1"/>
    <col min="1281" max="1281" width="8.33203125" style="724" customWidth="1"/>
    <col min="1282" max="1282" width="46.109375" style="724" customWidth="1"/>
    <col min="1283" max="1283" width="11" style="724" customWidth="1"/>
    <col min="1284" max="1284" width="12.5546875" style="724" customWidth="1"/>
    <col min="1285" max="1285" width="10.88671875" style="724" customWidth="1"/>
    <col min="1286" max="1286" width="16.109375" style="724" customWidth="1"/>
    <col min="1287" max="1287" width="0" style="724" hidden="1" customWidth="1"/>
    <col min="1288" max="1288" width="15.44140625" style="724" customWidth="1"/>
    <col min="1289" max="1289" width="12.88671875" style="724" bestFit="1" customWidth="1"/>
    <col min="1290" max="1290" width="8.88671875" style="724"/>
    <col min="1291" max="1291" width="12.88671875" style="724" bestFit="1" customWidth="1"/>
    <col min="1292" max="1535" width="8.88671875" style="724"/>
    <col min="1536" max="1536" width="3.6640625" style="724" bestFit="1" customWidth="1"/>
    <col min="1537" max="1537" width="8.33203125" style="724" customWidth="1"/>
    <col min="1538" max="1538" width="46.109375" style="724" customWidth="1"/>
    <col min="1539" max="1539" width="11" style="724" customWidth="1"/>
    <col min="1540" max="1540" width="12.5546875" style="724" customWidth="1"/>
    <col min="1541" max="1541" width="10.88671875" style="724" customWidth="1"/>
    <col min="1542" max="1542" width="16.109375" style="724" customWidth="1"/>
    <col min="1543" max="1543" width="0" style="724" hidden="1" customWidth="1"/>
    <col min="1544" max="1544" width="15.44140625" style="724" customWidth="1"/>
    <col min="1545" max="1545" width="12.88671875" style="724" bestFit="1" customWidth="1"/>
    <col min="1546" max="1546" width="8.88671875" style="724"/>
    <col min="1547" max="1547" width="12.88671875" style="724" bestFit="1" customWidth="1"/>
    <col min="1548" max="1791" width="8.88671875" style="724"/>
    <col min="1792" max="1792" width="3.6640625" style="724" bestFit="1" customWidth="1"/>
    <col min="1793" max="1793" width="8.33203125" style="724" customWidth="1"/>
    <col min="1794" max="1794" width="46.109375" style="724" customWidth="1"/>
    <col min="1795" max="1795" width="11" style="724" customWidth="1"/>
    <col min="1796" max="1796" width="12.5546875" style="724" customWidth="1"/>
    <col min="1797" max="1797" width="10.88671875" style="724" customWidth="1"/>
    <col min="1798" max="1798" width="16.109375" style="724" customWidth="1"/>
    <col min="1799" max="1799" width="0" style="724" hidden="1" customWidth="1"/>
    <col min="1800" max="1800" width="15.44140625" style="724" customWidth="1"/>
    <col min="1801" max="1801" width="12.88671875" style="724" bestFit="1" customWidth="1"/>
    <col min="1802" max="1802" width="8.88671875" style="724"/>
    <col min="1803" max="1803" width="12.88671875" style="724" bestFit="1" customWidth="1"/>
    <col min="1804" max="2047" width="8.88671875" style="724"/>
    <col min="2048" max="2048" width="3.6640625" style="724" bestFit="1" customWidth="1"/>
    <col min="2049" max="2049" width="8.33203125" style="724" customWidth="1"/>
    <col min="2050" max="2050" width="46.109375" style="724" customWidth="1"/>
    <col min="2051" max="2051" width="11" style="724" customWidth="1"/>
    <col min="2052" max="2052" width="12.5546875" style="724" customWidth="1"/>
    <col min="2053" max="2053" width="10.88671875" style="724" customWidth="1"/>
    <col min="2054" max="2054" width="16.109375" style="724" customWidth="1"/>
    <col min="2055" max="2055" width="0" style="724" hidden="1" customWidth="1"/>
    <col min="2056" max="2056" width="15.44140625" style="724" customWidth="1"/>
    <col min="2057" max="2057" width="12.88671875" style="724" bestFit="1" customWidth="1"/>
    <col min="2058" max="2058" width="8.88671875" style="724"/>
    <col min="2059" max="2059" width="12.88671875" style="724" bestFit="1" customWidth="1"/>
    <col min="2060" max="2303" width="8.88671875" style="724"/>
    <col min="2304" max="2304" width="3.6640625" style="724" bestFit="1" customWidth="1"/>
    <col min="2305" max="2305" width="8.33203125" style="724" customWidth="1"/>
    <col min="2306" max="2306" width="46.109375" style="724" customWidth="1"/>
    <col min="2307" max="2307" width="11" style="724" customWidth="1"/>
    <col min="2308" max="2308" width="12.5546875" style="724" customWidth="1"/>
    <col min="2309" max="2309" width="10.88671875" style="724" customWidth="1"/>
    <col min="2310" max="2310" width="16.109375" style="724" customWidth="1"/>
    <col min="2311" max="2311" width="0" style="724" hidden="1" customWidth="1"/>
    <col min="2312" max="2312" width="15.44140625" style="724" customWidth="1"/>
    <col min="2313" max="2313" width="12.88671875" style="724" bestFit="1" customWidth="1"/>
    <col min="2314" max="2314" width="8.88671875" style="724"/>
    <col min="2315" max="2315" width="12.88671875" style="724" bestFit="1" customWidth="1"/>
    <col min="2316" max="2559" width="8.88671875" style="724"/>
    <col min="2560" max="2560" width="3.6640625" style="724" bestFit="1" customWidth="1"/>
    <col min="2561" max="2561" width="8.33203125" style="724" customWidth="1"/>
    <col min="2562" max="2562" width="46.109375" style="724" customWidth="1"/>
    <col min="2563" max="2563" width="11" style="724" customWidth="1"/>
    <col min="2564" max="2564" width="12.5546875" style="724" customWidth="1"/>
    <col min="2565" max="2565" width="10.88671875" style="724" customWidth="1"/>
    <col min="2566" max="2566" width="16.109375" style="724" customWidth="1"/>
    <col min="2567" max="2567" width="0" style="724" hidden="1" customWidth="1"/>
    <col min="2568" max="2568" width="15.44140625" style="724" customWidth="1"/>
    <col min="2569" max="2569" width="12.88671875" style="724" bestFit="1" customWidth="1"/>
    <col min="2570" max="2570" width="8.88671875" style="724"/>
    <col min="2571" max="2571" width="12.88671875" style="724" bestFit="1" customWidth="1"/>
    <col min="2572" max="2815" width="8.88671875" style="724"/>
    <col min="2816" max="2816" width="3.6640625" style="724" bestFit="1" customWidth="1"/>
    <col min="2817" max="2817" width="8.33203125" style="724" customWidth="1"/>
    <col min="2818" max="2818" width="46.109375" style="724" customWidth="1"/>
    <col min="2819" max="2819" width="11" style="724" customWidth="1"/>
    <col min="2820" max="2820" width="12.5546875" style="724" customWidth="1"/>
    <col min="2821" max="2821" width="10.88671875" style="724" customWidth="1"/>
    <col min="2822" max="2822" width="16.109375" style="724" customWidth="1"/>
    <col min="2823" max="2823" width="0" style="724" hidden="1" customWidth="1"/>
    <col min="2824" max="2824" width="15.44140625" style="724" customWidth="1"/>
    <col min="2825" max="2825" width="12.88671875" style="724" bestFit="1" customWidth="1"/>
    <col min="2826" max="2826" width="8.88671875" style="724"/>
    <col min="2827" max="2827" width="12.88671875" style="724" bestFit="1" customWidth="1"/>
    <col min="2828" max="3071" width="8.88671875" style="724"/>
    <col min="3072" max="3072" width="3.6640625" style="724" bestFit="1" customWidth="1"/>
    <col min="3073" max="3073" width="8.33203125" style="724" customWidth="1"/>
    <col min="3074" max="3074" width="46.109375" style="724" customWidth="1"/>
    <col min="3075" max="3075" width="11" style="724" customWidth="1"/>
    <col min="3076" max="3076" width="12.5546875" style="724" customWidth="1"/>
    <col min="3077" max="3077" width="10.88671875" style="724" customWidth="1"/>
    <col min="3078" max="3078" width="16.109375" style="724" customWidth="1"/>
    <col min="3079" max="3079" width="0" style="724" hidden="1" customWidth="1"/>
    <col min="3080" max="3080" width="15.44140625" style="724" customWidth="1"/>
    <col min="3081" max="3081" width="12.88671875" style="724" bestFit="1" customWidth="1"/>
    <col min="3082" max="3082" width="8.88671875" style="724"/>
    <col min="3083" max="3083" width="12.88671875" style="724" bestFit="1" customWidth="1"/>
    <col min="3084" max="3327" width="8.88671875" style="724"/>
    <col min="3328" max="3328" width="3.6640625" style="724" bestFit="1" customWidth="1"/>
    <col min="3329" max="3329" width="8.33203125" style="724" customWidth="1"/>
    <col min="3330" max="3330" width="46.109375" style="724" customWidth="1"/>
    <col min="3331" max="3331" width="11" style="724" customWidth="1"/>
    <col min="3332" max="3332" width="12.5546875" style="724" customWidth="1"/>
    <col min="3333" max="3333" width="10.88671875" style="724" customWidth="1"/>
    <col min="3334" max="3334" width="16.109375" style="724" customWidth="1"/>
    <col min="3335" max="3335" width="0" style="724" hidden="1" customWidth="1"/>
    <col min="3336" max="3336" width="15.44140625" style="724" customWidth="1"/>
    <col min="3337" max="3337" width="12.88671875" style="724" bestFit="1" customWidth="1"/>
    <col min="3338" max="3338" width="8.88671875" style="724"/>
    <col min="3339" max="3339" width="12.88671875" style="724" bestFit="1" customWidth="1"/>
    <col min="3340" max="3583" width="8.88671875" style="724"/>
    <col min="3584" max="3584" width="3.6640625" style="724" bestFit="1" customWidth="1"/>
    <col min="3585" max="3585" width="8.33203125" style="724" customWidth="1"/>
    <col min="3586" max="3586" width="46.109375" style="724" customWidth="1"/>
    <col min="3587" max="3587" width="11" style="724" customWidth="1"/>
    <col min="3588" max="3588" width="12.5546875" style="724" customWidth="1"/>
    <col min="3589" max="3589" width="10.88671875" style="724" customWidth="1"/>
    <col min="3590" max="3590" width="16.109375" style="724" customWidth="1"/>
    <col min="3591" max="3591" width="0" style="724" hidden="1" customWidth="1"/>
    <col min="3592" max="3592" width="15.44140625" style="724" customWidth="1"/>
    <col min="3593" max="3593" width="12.88671875" style="724" bestFit="1" customWidth="1"/>
    <col min="3594" max="3594" width="8.88671875" style="724"/>
    <col min="3595" max="3595" width="12.88671875" style="724" bestFit="1" customWidth="1"/>
    <col min="3596" max="3839" width="8.88671875" style="724"/>
    <col min="3840" max="3840" width="3.6640625" style="724" bestFit="1" customWidth="1"/>
    <col min="3841" max="3841" width="8.33203125" style="724" customWidth="1"/>
    <col min="3842" max="3842" width="46.109375" style="724" customWidth="1"/>
    <col min="3843" max="3843" width="11" style="724" customWidth="1"/>
    <col min="3844" max="3844" width="12.5546875" style="724" customWidth="1"/>
    <col min="3845" max="3845" width="10.88671875" style="724" customWidth="1"/>
    <col min="3846" max="3846" width="16.109375" style="724" customWidth="1"/>
    <col min="3847" max="3847" width="0" style="724" hidden="1" customWidth="1"/>
    <col min="3848" max="3848" width="15.44140625" style="724" customWidth="1"/>
    <col min="3849" max="3849" width="12.88671875" style="724" bestFit="1" customWidth="1"/>
    <col min="3850" max="3850" width="8.88671875" style="724"/>
    <col min="3851" max="3851" width="12.88671875" style="724" bestFit="1" customWidth="1"/>
    <col min="3852" max="4095" width="8.88671875" style="724"/>
    <col min="4096" max="4096" width="3.6640625" style="724" bestFit="1" customWidth="1"/>
    <col min="4097" max="4097" width="8.33203125" style="724" customWidth="1"/>
    <col min="4098" max="4098" width="46.109375" style="724" customWidth="1"/>
    <col min="4099" max="4099" width="11" style="724" customWidth="1"/>
    <col min="4100" max="4100" width="12.5546875" style="724" customWidth="1"/>
    <col min="4101" max="4101" width="10.88671875" style="724" customWidth="1"/>
    <col min="4102" max="4102" width="16.109375" style="724" customWidth="1"/>
    <col min="4103" max="4103" width="0" style="724" hidden="1" customWidth="1"/>
    <col min="4104" max="4104" width="15.44140625" style="724" customWidth="1"/>
    <col min="4105" max="4105" width="12.88671875" style="724" bestFit="1" customWidth="1"/>
    <col min="4106" max="4106" width="8.88671875" style="724"/>
    <col min="4107" max="4107" width="12.88671875" style="724" bestFit="1" customWidth="1"/>
    <col min="4108" max="4351" width="8.88671875" style="724"/>
    <col min="4352" max="4352" width="3.6640625" style="724" bestFit="1" customWidth="1"/>
    <col min="4353" max="4353" width="8.33203125" style="724" customWidth="1"/>
    <col min="4354" max="4354" width="46.109375" style="724" customWidth="1"/>
    <col min="4355" max="4355" width="11" style="724" customWidth="1"/>
    <col min="4356" max="4356" width="12.5546875" style="724" customWidth="1"/>
    <col min="4357" max="4357" width="10.88671875" style="724" customWidth="1"/>
    <col min="4358" max="4358" width="16.109375" style="724" customWidth="1"/>
    <col min="4359" max="4359" width="0" style="724" hidden="1" customWidth="1"/>
    <col min="4360" max="4360" width="15.44140625" style="724" customWidth="1"/>
    <col min="4361" max="4361" width="12.88671875" style="724" bestFit="1" customWidth="1"/>
    <col min="4362" max="4362" width="8.88671875" style="724"/>
    <col min="4363" max="4363" width="12.88671875" style="724" bestFit="1" customWidth="1"/>
    <col min="4364" max="4607" width="8.88671875" style="724"/>
    <col min="4608" max="4608" width="3.6640625" style="724" bestFit="1" customWidth="1"/>
    <col min="4609" max="4609" width="8.33203125" style="724" customWidth="1"/>
    <col min="4610" max="4610" width="46.109375" style="724" customWidth="1"/>
    <col min="4611" max="4611" width="11" style="724" customWidth="1"/>
    <col min="4612" max="4612" width="12.5546875" style="724" customWidth="1"/>
    <col min="4613" max="4613" width="10.88671875" style="724" customWidth="1"/>
    <col min="4614" max="4614" width="16.109375" style="724" customWidth="1"/>
    <col min="4615" max="4615" width="0" style="724" hidden="1" customWidth="1"/>
    <col min="4616" max="4616" width="15.44140625" style="724" customWidth="1"/>
    <col min="4617" max="4617" width="12.88671875" style="724" bestFit="1" customWidth="1"/>
    <col min="4618" max="4618" width="8.88671875" style="724"/>
    <col min="4619" max="4619" width="12.88671875" style="724" bestFit="1" customWidth="1"/>
    <col min="4620" max="4863" width="8.88671875" style="724"/>
    <col min="4864" max="4864" width="3.6640625" style="724" bestFit="1" customWidth="1"/>
    <col min="4865" max="4865" width="8.33203125" style="724" customWidth="1"/>
    <col min="4866" max="4866" width="46.109375" style="724" customWidth="1"/>
    <col min="4867" max="4867" width="11" style="724" customWidth="1"/>
    <col min="4868" max="4868" width="12.5546875" style="724" customWidth="1"/>
    <col min="4869" max="4869" width="10.88671875" style="724" customWidth="1"/>
    <col min="4870" max="4870" width="16.109375" style="724" customWidth="1"/>
    <col min="4871" max="4871" width="0" style="724" hidden="1" customWidth="1"/>
    <col min="4872" max="4872" width="15.44140625" style="724" customWidth="1"/>
    <col min="4873" max="4873" width="12.88671875" style="724" bestFit="1" customWidth="1"/>
    <col min="4874" max="4874" width="8.88671875" style="724"/>
    <col min="4875" max="4875" width="12.88671875" style="724" bestFit="1" customWidth="1"/>
    <col min="4876" max="5119" width="8.88671875" style="724"/>
    <col min="5120" max="5120" width="3.6640625" style="724" bestFit="1" customWidth="1"/>
    <col min="5121" max="5121" width="8.33203125" style="724" customWidth="1"/>
    <col min="5122" max="5122" width="46.109375" style="724" customWidth="1"/>
    <col min="5123" max="5123" width="11" style="724" customWidth="1"/>
    <col min="5124" max="5124" width="12.5546875" style="724" customWidth="1"/>
    <col min="5125" max="5125" width="10.88671875" style="724" customWidth="1"/>
    <col min="5126" max="5126" width="16.109375" style="724" customWidth="1"/>
    <col min="5127" max="5127" width="0" style="724" hidden="1" customWidth="1"/>
    <col min="5128" max="5128" width="15.44140625" style="724" customWidth="1"/>
    <col min="5129" max="5129" width="12.88671875" style="724" bestFit="1" customWidth="1"/>
    <col min="5130" max="5130" width="8.88671875" style="724"/>
    <col min="5131" max="5131" width="12.88671875" style="724" bestFit="1" customWidth="1"/>
    <col min="5132" max="5375" width="8.88671875" style="724"/>
    <col min="5376" max="5376" width="3.6640625" style="724" bestFit="1" customWidth="1"/>
    <col min="5377" max="5377" width="8.33203125" style="724" customWidth="1"/>
    <col min="5378" max="5378" width="46.109375" style="724" customWidth="1"/>
    <col min="5379" max="5379" width="11" style="724" customWidth="1"/>
    <col min="5380" max="5380" width="12.5546875" style="724" customWidth="1"/>
    <col min="5381" max="5381" width="10.88671875" style="724" customWidth="1"/>
    <col min="5382" max="5382" width="16.109375" style="724" customWidth="1"/>
    <col min="5383" max="5383" width="0" style="724" hidden="1" customWidth="1"/>
    <col min="5384" max="5384" width="15.44140625" style="724" customWidth="1"/>
    <col min="5385" max="5385" width="12.88671875" style="724" bestFit="1" customWidth="1"/>
    <col min="5386" max="5386" width="8.88671875" style="724"/>
    <col min="5387" max="5387" width="12.88671875" style="724" bestFit="1" customWidth="1"/>
    <col min="5388" max="5631" width="8.88671875" style="724"/>
    <col min="5632" max="5632" width="3.6640625" style="724" bestFit="1" customWidth="1"/>
    <col min="5633" max="5633" width="8.33203125" style="724" customWidth="1"/>
    <col min="5634" max="5634" width="46.109375" style="724" customWidth="1"/>
    <col min="5635" max="5635" width="11" style="724" customWidth="1"/>
    <col min="5636" max="5636" width="12.5546875" style="724" customWidth="1"/>
    <col min="5637" max="5637" width="10.88671875" style="724" customWidth="1"/>
    <col min="5638" max="5638" width="16.109375" style="724" customWidth="1"/>
    <col min="5639" max="5639" width="0" style="724" hidden="1" customWidth="1"/>
    <col min="5640" max="5640" width="15.44140625" style="724" customWidth="1"/>
    <col min="5641" max="5641" width="12.88671875" style="724" bestFit="1" customWidth="1"/>
    <col min="5642" max="5642" width="8.88671875" style="724"/>
    <col min="5643" max="5643" width="12.88671875" style="724" bestFit="1" customWidth="1"/>
    <col min="5644" max="5887" width="8.88671875" style="724"/>
    <col min="5888" max="5888" width="3.6640625" style="724" bestFit="1" customWidth="1"/>
    <col min="5889" max="5889" width="8.33203125" style="724" customWidth="1"/>
    <col min="5890" max="5890" width="46.109375" style="724" customWidth="1"/>
    <col min="5891" max="5891" width="11" style="724" customWidth="1"/>
    <col min="5892" max="5892" width="12.5546875" style="724" customWidth="1"/>
    <col min="5893" max="5893" width="10.88671875" style="724" customWidth="1"/>
    <col min="5894" max="5894" width="16.109375" style="724" customWidth="1"/>
    <col min="5895" max="5895" width="0" style="724" hidden="1" customWidth="1"/>
    <col min="5896" max="5896" width="15.44140625" style="724" customWidth="1"/>
    <col min="5897" max="5897" width="12.88671875" style="724" bestFit="1" customWidth="1"/>
    <col min="5898" max="5898" width="8.88671875" style="724"/>
    <col min="5899" max="5899" width="12.88671875" style="724" bestFit="1" customWidth="1"/>
    <col min="5900" max="6143" width="8.88671875" style="724"/>
    <col min="6144" max="6144" width="3.6640625" style="724" bestFit="1" customWidth="1"/>
    <col min="6145" max="6145" width="8.33203125" style="724" customWidth="1"/>
    <col min="6146" max="6146" width="46.109375" style="724" customWidth="1"/>
    <col min="6147" max="6147" width="11" style="724" customWidth="1"/>
    <col min="6148" max="6148" width="12.5546875" style="724" customWidth="1"/>
    <col min="6149" max="6149" width="10.88671875" style="724" customWidth="1"/>
    <col min="6150" max="6150" width="16.109375" style="724" customWidth="1"/>
    <col min="6151" max="6151" width="0" style="724" hidden="1" customWidth="1"/>
    <col min="6152" max="6152" width="15.44140625" style="724" customWidth="1"/>
    <col min="6153" max="6153" width="12.88671875" style="724" bestFit="1" customWidth="1"/>
    <col min="6154" max="6154" width="8.88671875" style="724"/>
    <col min="6155" max="6155" width="12.88671875" style="724" bestFit="1" customWidth="1"/>
    <col min="6156" max="6399" width="8.88671875" style="724"/>
    <col min="6400" max="6400" width="3.6640625" style="724" bestFit="1" customWidth="1"/>
    <col min="6401" max="6401" width="8.33203125" style="724" customWidth="1"/>
    <col min="6402" max="6402" width="46.109375" style="724" customWidth="1"/>
    <col min="6403" max="6403" width="11" style="724" customWidth="1"/>
    <col min="6404" max="6404" width="12.5546875" style="724" customWidth="1"/>
    <col min="6405" max="6405" width="10.88671875" style="724" customWidth="1"/>
    <col min="6406" max="6406" width="16.109375" style="724" customWidth="1"/>
    <col min="6407" max="6407" width="0" style="724" hidden="1" customWidth="1"/>
    <col min="6408" max="6408" width="15.44140625" style="724" customWidth="1"/>
    <col min="6409" max="6409" width="12.88671875" style="724" bestFit="1" customWidth="1"/>
    <col min="6410" max="6410" width="8.88671875" style="724"/>
    <col min="6411" max="6411" width="12.88671875" style="724" bestFit="1" customWidth="1"/>
    <col min="6412" max="6655" width="8.88671875" style="724"/>
    <col min="6656" max="6656" width="3.6640625" style="724" bestFit="1" customWidth="1"/>
    <col min="6657" max="6657" width="8.33203125" style="724" customWidth="1"/>
    <col min="6658" max="6658" width="46.109375" style="724" customWidth="1"/>
    <col min="6659" max="6659" width="11" style="724" customWidth="1"/>
    <col min="6660" max="6660" width="12.5546875" style="724" customWidth="1"/>
    <col min="6661" max="6661" width="10.88671875" style="724" customWidth="1"/>
    <col min="6662" max="6662" width="16.109375" style="724" customWidth="1"/>
    <col min="6663" max="6663" width="0" style="724" hidden="1" customWidth="1"/>
    <col min="6664" max="6664" width="15.44140625" style="724" customWidth="1"/>
    <col min="6665" max="6665" width="12.88671875" style="724" bestFit="1" customWidth="1"/>
    <col min="6666" max="6666" width="8.88671875" style="724"/>
    <col min="6667" max="6667" width="12.88671875" style="724" bestFit="1" customWidth="1"/>
    <col min="6668" max="6911" width="8.88671875" style="724"/>
    <col min="6912" max="6912" width="3.6640625" style="724" bestFit="1" customWidth="1"/>
    <col min="6913" max="6913" width="8.33203125" style="724" customWidth="1"/>
    <col min="6914" max="6914" width="46.109375" style="724" customWidth="1"/>
    <col min="6915" max="6915" width="11" style="724" customWidth="1"/>
    <col min="6916" max="6916" width="12.5546875" style="724" customWidth="1"/>
    <col min="6917" max="6917" width="10.88671875" style="724" customWidth="1"/>
    <col min="6918" max="6918" width="16.109375" style="724" customWidth="1"/>
    <col min="6919" max="6919" width="0" style="724" hidden="1" customWidth="1"/>
    <col min="6920" max="6920" width="15.44140625" style="724" customWidth="1"/>
    <col min="6921" max="6921" width="12.88671875" style="724" bestFit="1" customWidth="1"/>
    <col min="6922" max="6922" width="8.88671875" style="724"/>
    <col min="6923" max="6923" width="12.88671875" style="724" bestFit="1" customWidth="1"/>
    <col min="6924" max="7167" width="8.88671875" style="724"/>
    <col min="7168" max="7168" width="3.6640625" style="724" bestFit="1" customWidth="1"/>
    <col min="7169" max="7169" width="8.33203125" style="724" customWidth="1"/>
    <col min="7170" max="7170" width="46.109375" style="724" customWidth="1"/>
    <col min="7171" max="7171" width="11" style="724" customWidth="1"/>
    <col min="7172" max="7172" width="12.5546875" style="724" customWidth="1"/>
    <col min="7173" max="7173" width="10.88671875" style="724" customWidth="1"/>
    <col min="7174" max="7174" width="16.109375" style="724" customWidth="1"/>
    <col min="7175" max="7175" width="0" style="724" hidden="1" customWidth="1"/>
    <col min="7176" max="7176" width="15.44140625" style="724" customWidth="1"/>
    <col min="7177" max="7177" width="12.88671875" style="724" bestFit="1" customWidth="1"/>
    <col min="7178" max="7178" width="8.88671875" style="724"/>
    <col min="7179" max="7179" width="12.88671875" style="724" bestFit="1" customWidth="1"/>
    <col min="7180" max="7423" width="8.88671875" style="724"/>
    <col min="7424" max="7424" width="3.6640625" style="724" bestFit="1" customWidth="1"/>
    <col min="7425" max="7425" width="8.33203125" style="724" customWidth="1"/>
    <col min="7426" max="7426" width="46.109375" style="724" customWidth="1"/>
    <col min="7427" max="7427" width="11" style="724" customWidth="1"/>
    <col min="7428" max="7428" width="12.5546875" style="724" customWidth="1"/>
    <col min="7429" max="7429" width="10.88671875" style="724" customWidth="1"/>
    <col min="7430" max="7430" width="16.109375" style="724" customWidth="1"/>
    <col min="7431" max="7431" width="0" style="724" hidden="1" customWidth="1"/>
    <col min="7432" max="7432" width="15.44140625" style="724" customWidth="1"/>
    <col min="7433" max="7433" width="12.88671875" style="724" bestFit="1" customWidth="1"/>
    <col min="7434" max="7434" width="8.88671875" style="724"/>
    <col min="7435" max="7435" width="12.88671875" style="724" bestFit="1" customWidth="1"/>
    <col min="7436" max="7679" width="8.88671875" style="724"/>
    <col min="7680" max="7680" width="3.6640625" style="724" bestFit="1" customWidth="1"/>
    <col min="7681" max="7681" width="8.33203125" style="724" customWidth="1"/>
    <col min="7682" max="7682" width="46.109375" style="724" customWidth="1"/>
    <col min="7683" max="7683" width="11" style="724" customWidth="1"/>
    <col min="7684" max="7684" width="12.5546875" style="724" customWidth="1"/>
    <col min="7685" max="7685" width="10.88671875" style="724" customWidth="1"/>
    <col min="7686" max="7686" width="16.109375" style="724" customWidth="1"/>
    <col min="7687" max="7687" width="0" style="724" hidden="1" customWidth="1"/>
    <col min="7688" max="7688" width="15.44140625" style="724" customWidth="1"/>
    <col min="7689" max="7689" width="12.88671875" style="724" bestFit="1" customWidth="1"/>
    <col min="7690" max="7690" width="8.88671875" style="724"/>
    <col min="7691" max="7691" width="12.88671875" style="724" bestFit="1" customWidth="1"/>
    <col min="7692" max="7935" width="8.88671875" style="724"/>
    <col min="7936" max="7936" width="3.6640625" style="724" bestFit="1" customWidth="1"/>
    <col min="7937" max="7937" width="8.33203125" style="724" customWidth="1"/>
    <col min="7938" max="7938" width="46.109375" style="724" customWidth="1"/>
    <col min="7939" max="7939" width="11" style="724" customWidth="1"/>
    <col min="7940" max="7940" width="12.5546875" style="724" customWidth="1"/>
    <col min="7941" max="7941" width="10.88671875" style="724" customWidth="1"/>
    <col min="7942" max="7942" width="16.109375" style="724" customWidth="1"/>
    <col min="7943" max="7943" width="0" style="724" hidden="1" customWidth="1"/>
    <col min="7944" max="7944" width="15.44140625" style="724" customWidth="1"/>
    <col min="7945" max="7945" width="12.88671875" style="724" bestFit="1" customWidth="1"/>
    <col min="7946" max="7946" width="8.88671875" style="724"/>
    <col min="7947" max="7947" width="12.88671875" style="724" bestFit="1" customWidth="1"/>
    <col min="7948" max="8191" width="8.88671875" style="724"/>
    <col min="8192" max="8192" width="3.6640625" style="724" bestFit="1" customWidth="1"/>
    <col min="8193" max="8193" width="8.33203125" style="724" customWidth="1"/>
    <col min="8194" max="8194" width="46.109375" style="724" customWidth="1"/>
    <col min="8195" max="8195" width="11" style="724" customWidth="1"/>
    <col min="8196" max="8196" width="12.5546875" style="724" customWidth="1"/>
    <col min="8197" max="8197" width="10.88671875" style="724" customWidth="1"/>
    <col min="8198" max="8198" width="16.109375" style="724" customWidth="1"/>
    <col min="8199" max="8199" width="0" style="724" hidden="1" customWidth="1"/>
    <col min="8200" max="8200" width="15.44140625" style="724" customWidth="1"/>
    <col min="8201" max="8201" width="12.88671875" style="724" bestFit="1" customWidth="1"/>
    <col min="8202" max="8202" width="8.88671875" style="724"/>
    <col min="8203" max="8203" width="12.88671875" style="724" bestFit="1" customWidth="1"/>
    <col min="8204" max="8447" width="8.88671875" style="724"/>
    <col min="8448" max="8448" width="3.6640625" style="724" bestFit="1" customWidth="1"/>
    <col min="8449" max="8449" width="8.33203125" style="724" customWidth="1"/>
    <col min="8450" max="8450" width="46.109375" style="724" customWidth="1"/>
    <col min="8451" max="8451" width="11" style="724" customWidth="1"/>
    <col min="8452" max="8452" width="12.5546875" style="724" customWidth="1"/>
    <col min="8453" max="8453" width="10.88671875" style="724" customWidth="1"/>
    <col min="8454" max="8454" width="16.109375" style="724" customWidth="1"/>
    <col min="8455" max="8455" width="0" style="724" hidden="1" customWidth="1"/>
    <col min="8456" max="8456" width="15.44140625" style="724" customWidth="1"/>
    <col min="8457" max="8457" width="12.88671875" style="724" bestFit="1" customWidth="1"/>
    <col min="8458" max="8458" width="8.88671875" style="724"/>
    <col min="8459" max="8459" width="12.88671875" style="724" bestFit="1" customWidth="1"/>
    <col min="8460" max="8703" width="8.88671875" style="724"/>
    <col min="8704" max="8704" width="3.6640625" style="724" bestFit="1" customWidth="1"/>
    <col min="8705" max="8705" width="8.33203125" style="724" customWidth="1"/>
    <col min="8706" max="8706" width="46.109375" style="724" customWidth="1"/>
    <col min="8707" max="8707" width="11" style="724" customWidth="1"/>
    <col min="8708" max="8708" width="12.5546875" style="724" customWidth="1"/>
    <col min="8709" max="8709" width="10.88671875" style="724" customWidth="1"/>
    <col min="8710" max="8710" width="16.109375" style="724" customWidth="1"/>
    <col min="8711" max="8711" width="0" style="724" hidden="1" customWidth="1"/>
    <col min="8712" max="8712" width="15.44140625" style="724" customWidth="1"/>
    <col min="8713" max="8713" width="12.88671875" style="724" bestFit="1" customWidth="1"/>
    <col min="8714" max="8714" width="8.88671875" style="724"/>
    <col min="8715" max="8715" width="12.88671875" style="724" bestFit="1" customWidth="1"/>
    <col min="8716" max="8959" width="8.88671875" style="724"/>
    <col min="8960" max="8960" width="3.6640625" style="724" bestFit="1" customWidth="1"/>
    <col min="8961" max="8961" width="8.33203125" style="724" customWidth="1"/>
    <col min="8962" max="8962" width="46.109375" style="724" customWidth="1"/>
    <col min="8963" max="8963" width="11" style="724" customWidth="1"/>
    <col min="8964" max="8964" width="12.5546875" style="724" customWidth="1"/>
    <col min="8965" max="8965" width="10.88671875" style="724" customWidth="1"/>
    <col min="8966" max="8966" width="16.109375" style="724" customWidth="1"/>
    <col min="8967" max="8967" width="0" style="724" hidden="1" customWidth="1"/>
    <col min="8968" max="8968" width="15.44140625" style="724" customWidth="1"/>
    <col min="8969" max="8969" width="12.88671875" style="724" bestFit="1" customWidth="1"/>
    <col min="8970" max="8970" width="8.88671875" style="724"/>
    <col min="8971" max="8971" width="12.88671875" style="724" bestFit="1" customWidth="1"/>
    <col min="8972" max="9215" width="8.88671875" style="724"/>
    <col min="9216" max="9216" width="3.6640625" style="724" bestFit="1" customWidth="1"/>
    <col min="9217" max="9217" width="8.33203125" style="724" customWidth="1"/>
    <col min="9218" max="9218" width="46.109375" style="724" customWidth="1"/>
    <col min="9219" max="9219" width="11" style="724" customWidth="1"/>
    <col min="9220" max="9220" width="12.5546875" style="724" customWidth="1"/>
    <col min="9221" max="9221" width="10.88671875" style="724" customWidth="1"/>
    <col min="9222" max="9222" width="16.109375" style="724" customWidth="1"/>
    <col min="9223" max="9223" width="0" style="724" hidden="1" customWidth="1"/>
    <col min="9224" max="9224" width="15.44140625" style="724" customWidth="1"/>
    <col min="9225" max="9225" width="12.88671875" style="724" bestFit="1" customWidth="1"/>
    <col min="9226" max="9226" width="8.88671875" style="724"/>
    <col min="9227" max="9227" width="12.88671875" style="724" bestFit="1" customWidth="1"/>
    <col min="9228" max="9471" width="8.88671875" style="724"/>
    <col min="9472" max="9472" width="3.6640625" style="724" bestFit="1" customWidth="1"/>
    <col min="9473" max="9473" width="8.33203125" style="724" customWidth="1"/>
    <col min="9474" max="9474" width="46.109375" style="724" customWidth="1"/>
    <col min="9475" max="9475" width="11" style="724" customWidth="1"/>
    <col min="9476" max="9476" width="12.5546875" style="724" customWidth="1"/>
    <col min="9477" max="9477" width="10.88671875" style="724" customWidth="1"/>
    <col min="9478" max="9478" width="16.109375" style="724" customWidth="1"/>
    <col min="9479" max="9479" width="0" style="724" hidden="1" customWidth="1"/>
    <col min="9480" max="9480" width="15.44140625" style="724" customWidth="1"/>
    <col min="9481" max="9481" width="12.88671875" style="724" bestFit="1" customWidth="1"/>
    <col min="9482" max="9482" width="8.88671875" style="724"/>
    <col min="9483" max="9483" width="12.88671875" style="724" bestFit="1" customWidth="1"/>
    <col min="9484" max="9727" width="8.88671875" style="724"/>
    <col min="9728" max="9728" width="3.6640625" style="724" bestFit="1" customWidth="1"/>
    <col min="9729" max="9729" width="8.33203125" style="724" customWidth="1"/>
    <col min="9730" max="9730" width="46.109375" style="724" customWidth="1"/>
    <col min="9731" max="9731" width="11" style="724" customWidth="1"/>
    <col min="9732" max="9732" width="12.5546875" style="724" customWidth="1"/>
    <col min="9733" max="9733" width="10.88671875" style="724" customWidth="1"/>
    <col min="9734" max="9734" width="16.109375" style="724" customWidth="1"/>
    <col min="9735" max="9735" width="0" style="724" hidden="1" customWidth="1"/>
    <col min="9736" max="9736" width="15.44140625" style="724" customWidth="1"/>
    <col min="9737" max="9737" width="12.88671875" style="724" bestFit="1" customWidth="1"/>
    <col min="9738" max="9738" width="8.88671875" style="724"/>
    <col min="9739" max="9739" width="12.88671875" style="724" bestFit="1" customWidth="1"/>
    <col min="9740" max="9983" width="8.88671875" style="724"/>
    <col min="9984" max="9984" width="3.6640625" style="724" bestFit="1" customWidth="1"/>
    <col min="9985" max="9985" width="8.33203125" style="724" customWidth="1"/>
    <col min="9986" max="9986" width="46.109375" style="724" customWidth="1"/>
    <col min="9987" max="9987" width="11" style="724" customWidth="1"/>
    <col min="9988" max="9988" width="12.5546875" style="724" customWidth="1"/>
    <col min="9989" max="9989" width="10.88671875" style="724" customWidth="1"/>
    <col min="9990" max="9990" width="16.109375" style="724" customWidth="1"/>
    <col min="9991" max="9991" width="0" style="724" hidden="1" customWidth="1"/>
    <col min="9992" max="9992" width="15.44140625" style="724" customWidth="1"/>
    <col min="9993" max="9993" width="12.88671875" style="724" bestFit="1" customWidth="1"/>
    <col min="9994" max="9994" width="8.88671875" style="724"/>
    <col min="9995" max="9995" width="12.88671875" style="724" bestFit="1" customWidth="1"/>
    <col min="9996" max="10239" width="8.88671875" style="724"/>
    <col min="10240" max="10240" width="3.6640625" style="724" bestFit="1" customWidth="1"/>
    <col min="10241" max="10241" width="8.33203125" style="724" customWidth="1"/>
    <col min="10242" max="10242" width="46.109375" style="724" customWidth="1"/>
    <col min="10243" max="10243" width="11" style="724" customWidth="1"/>
    <col min="10244" max="10244" width="12.5546875" style="724" customWidth="1"/>
    <col min="10245" max="10245" width="10.88671875" style="724" customWidth="1"/>
    <col min="10246" max="10246" width="16.109375" style="724" customWidth="1"/>
    <col min="10247" max="10247" width="0" style="724" hidden="1" customWidth="1"/>
    <col min="10248" max="10248" width="15.44140625" style="724" customWidth="1"/>
    <col min="10249" max="10249" width="12.88671875" style="724" bestFit="1" customWidth="1"/>
    <col min="10250" max="10250" width="8.88671875" style="724"/>
    <col min="10251" max="10251" width="12.88671875" style="724" bestFit="1" customWidth="1"/>
    <col min="10252" max="10495" width="8.88671875" style="724"/>
    <col min="10496" max="10496" width="3.6640625" style="724" bestFit="1" customWidth="1"/>
    <col min="10497" max="10497" width="8.33203125" style="724" customWidth="1"/>
    <col min="10498" max="10498" width="46.109375" style="724" customWidth="1"/>
    <col min="10499" max="10499" width="11" style="724" customWidth="1"/>
    <col min="10500" max="10500" width="12.5546875" style="724" customWidth="1"/>
    <col min="10501" max="10501" width="10.88671875" style="724" customWidth="1"/>
    <col min="10502" max="10502" width="16.109375" style="724" customWidth="1"/>
    <col min="10503" max="10503" width="0" style="724" hidden="1" customWidth="1"/>
    <col min="10504" max="10504" width="15.44140625" style="724" customWidth="1"/>
    <col min="10505" max="10505" width="12.88671875" style="724" bestFit="1" customWidth="1"/>
    <col min="10506" max="10506" width="8.88671875" style="724"/>
    <col min="10507" max="10507" width="12.88671875" style="724" bestFit="1" customWidth="1"/>
    <col min="10508" max="10751" width="8.88671875" style="724"/>
    <col min="10752" max="10752" width="3.6640625" style="724" bestFit="1" customWidth="1"/>
    <col min="10753" max="10753" width="8.33203125" style="724" customWidth="1"/>
    <col min="10754" max="10754" width="46.109375" style="724" customWidth="1"/>
    <col min="10755" max="10755" width="11" style="724" customWidth="1"/>
    <col min="10756" max="10756" width="12.5546875" style="724" customWidth="1"/>
    <col min="10757" max="10757" width="10.88671875" style="724" customWidth="1"/>
    <col min="10758" max="10758" width="16.109375" style="724" customWidth="1"/>
    <col min="10759" max="10759" width="0" style="724" hidden="1" customWidth="1"/>
    <col min="10760" max="10760" width="15.44140625" style="724" customWidth="1"/>
    <col min="10761" max="10761" width="12.88671875" style="724" bestFit="1" customWidth="1"/>
    <col min="10762" max="10762" width="8.88671875" style="724"/>
    <col min="10763" max="10763" width="12.88671875" style="724" bestFit="1" customWidth="1"/>
    <col min="10764" max="11007" width="8.88671875" style="724"/>
    <col min="11008" max="11008" width="3.6640625" style="724" bestFit="1" customWidth="1"/>
    <col min="11009" max="11009" width="8.33203125" style="724" customWidth="1"/>
    <col min="11010" max="11010" width="46.109375" style="724" customWidth="1"/>
    <col min="11011" max="11011" width="11" style="724" customWidth="1"/>
    <col min="11012" max="11012" width="12.5546875" style="724" customWidth="1"/>
    <col min="11013" max="11013" width="10.88671875" style="724" customWidth="1"/>
    <col min="11014" max="11014" width="16.109375" style="724" customWidth="1"/>
    <col min="11015" max="11015" width="0" style="724" hidden="1" customWidth="1"/>
    <col min="11016" max="11016" width="15.44140625" style="724" customWidth="1"/>
    <col min="11017" max="11017" width="12.88671875" style="724" bestFit="1" customWidth="1"/>
    <col min="11018" max="11018" width="8.88671875" style="724"/>
    <col min="11019" max="11019" width="12.88671875" style="724" bestFit="1" customWidth="1"/>
    <col min="11020" max="11263" width="8.88671875" style="724"/>
    <col min="11264" max="11264" width="3.6640625" style="724" bestFit="1" customWidth="1"/>
    <col min="11265" max="11265" width="8.33203125" style="724" customWidth="1"/>
    <col min="11266" max="11266" width="46.109375" style="724" customWidth="1"/>
    <col min="11267" max="11267" width="11" style="724" customWidth="1"/>
    <col min="11268" max="11268" width="12.5546875" style="724" customWidth="1"/>
    <col min="11269" max="11269" width="10.88671875" style="724" customWidth="1"/>
    <col min="11270" max="11270" width="16.109375" style="724" customWidth="1"/>
    <col min="11271" max="11271" width="0" style="724" hidden="1" customWidth="1"/>
    <col min="11272" max="11272" width="15.44140625" style="724" customWidth="1"/>
    <col min="11273" max="11273" width="12.88671875" style="724" bestFit="1" customWidth="1"/>
    <col min="11274" max="11274" width="8.88671875" style="724"/>
    <col min="11275" max="11275" width="12.88671875" style="724" bestFit="1" customWidth="1"/>
    <col min="11276" max="11519" width="8.88671875" style="724"/>
    <col min="11520" max="11520" width="3.6640625" style="724" bestFit="1" customWidth="1"/>
    <col min="11521" max="11521" width="8.33203125" style="724" customWidth="1"/>
    <col min="11522" max="11522" width="46.109375" style="724" customWidth="1"/>
    <col min="11523" max="11523" width="11" style="724" customWidth="1"/>
    <col min="11524" max="11524" width="12.5546875" style="724" customWidth="1"/>
    <col min="11525" max="11525" width="10.88671875" style="724" customWidth="1"/>
    <col min="11526" max="11526" width="16.109375" style="724" customWidth="1"/>
    <col min="11527" max="11527" width="0" style="724" hidden="1" customWidth="1"/>
    <col min="11528" max="11528" width="15.44140625" style="724" customWidth="1"/>
    <col min="11529" max="11529" width="12.88671875" style="724" bestFit="1" customWidth="1"/>
    <col min="11530" max="11530" width="8.88671875" style="724"/>
    <col min="11531" max="11531" width="12.88671875" style="724" bestFit="1" customWidth="1"/>
    <col min="11532" max="11775" width="8.88671875" style="724"/>
    <col min="11776" max="11776" width="3.6640625" style="724" bestFit="1" customWidth="1"/>
    <col min="11777" max="11777" width="8.33203125" style="724" customWidth="1"/>
    <col min="11778" max="11778" width="46.109375" style="724" customWidth="1"/>
    <col min="11779" max="11779" width="11" style="724" customWidth="1"/>
    <col min="11780" max="11780" width="12.5546875" style="724" customWidth="1"/>
    <col min="11781" max="11781" width="10.88671875" style="724" customWidth="1"/>
    <col min="11782" max="11782" width="16.109375" style="724" customWidth="1"/>
    <col min="11783" max="11783" width="0" style="724" hidden="1" customWidth="1"/>
    <col min="11784" max="11784" width="15.44140625" style="724" customWidth="1"/>
    <col min="11785" max="11785" width="12.88671875" style="724" bestFit="1" customWidth="1"/>
    <col min="11786" max="11786" width="8.88671875" style="724"/>
    <col min="11787" max="11787" width="12.88671875" style="724" bestFit="1" customWidth="1"/>
    <col min="11788" max="12031" width="8.88671875" style="724"/>
    <col min="12032" max="12032" width="3.6640625" style="724" bestFit="1" customWidth="1"/>
    <col min="12033" max="12033" width="8.33203125" style="724" customWidth="1"/>
    <col min="12034" max="12034" width="46.109375" style="724" customWidth="1"/>
    <col min="12035" max="12035" width="11" style="724" customWidth="1"/>
    <col min="12036" max="12036" width="12.5546875" style="724" customWidth="1"/>
    <col min="12037" max="12037" width="10.88671875" style="724" customWidth="1"/>
    <col min="12038" max="12038" width="16.109375" style="724" customWidth="1"/>
    <col min="12039" max="12039" width="0" style="724" hidden="1" customWidth="1"/>
    <col min="12040" max="12040" width="15.44140625" style="724" customWidth="1"/>
    <col min="12041" max="12041" width="12.88671875" style="724" bestFit="1" customWidth="1"/>
    <col min="12042" max="12042" width="8.88671875" style="724"/>
    <col min="12043" max="12043" width="12.88671875" style="724" bestFit="1" customWidth="1"/>
    <col min="12044" max="12287" width="8.88671875" style="724"/>
    <col min="12288" max="12288" width="3.6640625" style="724" bestFit="1" customWidth="1"/>
    <col min="12289" max="12289" width="8.33203125" style="724" customWidth="1"/>
    <col min="12290" max="12290" width="46.109375" style="724" customWidth="1"/>
    <col min="12291" max="12291" width="11" style="724" customWidth="1"/>
    <col min="12292" max="12292" width="12.5546875" style="724" customWidth="1"/>
    <col min="12293" max="12293" width="10.88671875" style="724" customWidth="1"/>
    <col min="12294" max="12294" width="16.109375" style="724" customWidth="1"/>
    <col min="12295" max="12295" width="0" style="724" hidden="1" customWidth="1"/>
    <col min="12296" max="12296" width="15.44140625" style="724" customWidth="1"/>
    <col min="12297" max="12297" width="12.88671875" style="724" bestFit="1" customWidth="1"/>
    <col min="12298" max="12298" width="8.88671875" style="724"/>
    <col min="12299" max="12299" width="12.88671875" style="724" bestFit="1" customWidth="1"/>
    <col min="12300" max="12543" width="8.88671875" style="724"/>
    <col min="12544" max="12544" width="3.6640625" style="724" bestFit="1" customWidth="1"/>
    <col min="12545" max="12545" width="8.33203125" style="724" customWidth="1"/>
    <col min="12546" max="12546" width="46.109375" style="724" customWidth="1"/>
    <col min="12547" max="12547" width="11" style="724" customWidth="1"/>
    <col min="12548" max="12548" width="12.5546875" style="724" customWidth="1"/>
    <col min="12549" max="12549" width="10.88671875" style="724" customWidth="1"/>
    <col min="12550" max="12550" width="16.109375" style="724" customWidth="1"/>
    <col min="12551" max="12551" width="0" style="724" hidden="1" customWidth="1"/>
    <col min="12552" max="12552" width="15.44140625" style="724" customWidth="1"/>
    <col min="12553" max="12553" width="12.88671875" style="724" bestFit="1" customWidth="1"/>
    <col min="12554" max="12554" width="8.88671875" style="724"/>
    <col min="12555" max="12555" width="12.88671875" style="724" bestFit="1" customWidth="1"/>
    <col min="12556" max="12799" width="8.88671875" style="724"/>
    <col min="12800" max="12800" width="3.6640625" style="724" bestFit="1" customWidth="1"/>
    <col min="12801" max="12801" width="8.33203125" style="724" customWidth="1"/>
    <col min="12802" max="12802" width="46.109375" style="724" customWidth="1"/>
    <col min="12803" max="12803" width="11" style="724" customWidth="1"/>
    <col min="12804" max="12804" width="12.5546875" style="724" customWidth="1"/>
    <col min="12805" max="12805" width="10.88671875" style="724" customWidth="1"/>
    <col min="12806" max="12806" width="16.109375" style="724" customWidth="1"/>
    <col min="12807" max="12807" width="0" style="724" hidden="1" customWidth="1"/>
    <col min="12808" max="12808" width="15.44140625" style="724" customWidth="1"/>
    <col min="12809" max="12809" width="12.88671875" style="724" bestFit="1" customWidth="1"/>
    <col min="12810" max="12810" width="8.88671875" style="724"/>
    <col min="12811" max="12811" width="12.88671875" style="724" bestFit="1" customWidth="1"/>
    <col min="12812" max="13055" width="8.88671875" style="724"/>
    <col min="13056" max="13056" width="3.6640625" style="724" bestFit="1" customWidth="1"/>
    <col min="13057" max="13057" width="8.33203125" style="724" customWidth="1"/>
    <col min="13058" max="13058" width="46.109375" style="724" customWidth="1"/>
    <col min="13059" max="13059" width="11" style="724" customWidth="1"/>
    <col min="13060" max="13060" width="12.5546875" style="724" customWidth="1"/>
    <col min="13061" max="13061" width="10.88671875" style="724" customWidth="1"/>
    <col min="13062" max="13062" width="16.109375" style="724" customWidth="1"/>
    <col min="13063" max="13063" width="0" style="724" hidden="1" customWidth="1"/>
    <col min="13064" max="13064" width="15.44140625" style="724" customWidth="1"/>
    <col min="13065" max="13065" width="12.88671875" style="724" bestFit="1" customWidth="1"/>
    <col min="13066" max="13066" width="8.88671875" style="724"/>
    <col min="13067" max="13067" width="12.88671875" style="724" bestFit="1" customWidth="1"/>
    <col min="13068" max="13311" width="8.88671875" style="724"/>
    <col min="13312" max="13312" width="3.6640625" style="724" bestFit="1" customWidth="1"/>
    <col min="13313" max="13313" width="8.33203125" style="724" customWidth="1"/>
    <col min="13314" max="13314" width="46.109375" style="724" customWidth="1"/>
    <col min="13315" max="13315" width="11" style="724" customWidth="1"/>
    <col min="13316" max="13316" width="12.5546875" style="724" customWidth="1"/>
    <col min="13317" max="13317" width="10.88671875" style="724" customWidth="1"/>
    <col min="13318" max="13318" width="16.109375" style="724" customWidth="1"/>
    <col min="13319" max="13319" width="0" style="724" hidden="1" customWidth="1"/>
    <col min="13320" max="13320" width="15.44140625" style="724" customWidth="1"/>
    <col min="13321" max="13321" width="12.88671875" style="724" bestFit="1" customWidth="1"/>
    <col min="13322" max="13322" width="8.88671875" style="724"/>
    <col min="13323" max="13323" width="12.88671875" style="724" bestFit="1" customWidth="1"/>
    <col min="13324" max="13567" width="8.88671875" style="724"/>
    <col min="13568" max="13568" width="3.6640625" style="724" bestFit="1" customWidth="1"/>
    <col min="13569" max="13569" width="8.33203125" style="724" customWidth="1"/>
    <col min="13570" max="13570" width="46.109375" style="724" customWidth="1"/>
    <col min="13571" max="13571" width="11" style="724" customWidth="1"/>
    <col min="13572" max="13572" width="12.5546875" style="724" customWidth="1"/>
    <col min="13573" max="13573" width="10.88671875" style="724" customWidth="1"/>
    <col min="13574" max="13574" width="16.109375" style="724" customWidth="1"/>
    <col min="13575" max="13575" width="0" style="724" hidden="1" customWidth="1"/>
    <col min="13576" max="13576" width="15.44140625" style="724" customWidth="1"/>
    <col min="13577" max="13577" width="12.88671875" style="724" bestFit="1" customWidth="1"/>
    <col min="13578" max="13578" width="8.88671875" style="724"/>
    <col min="13579" max="13579" width="12.88671875" style="724" bestFit="1" customWidth="1"/>
    <col min="13580" max="13823" width="8.88671875" style="724"/>
    <col min="13824" max="13824" width="3.6640625" style="724" bestFit="1" customWidth="1"/>
    <col min="13825" max="13825" width="8.33203125" style="724" customWidth="1"/>
    <col min="13826" max="13826" width="46.109375" style="724" customWidth="1"/>
    <col min="13827" max="13827" width="11" style="724" customWidth="1"/>
    <col min="13828" max="13828" width="12.5546875" style="724" customWidth="1"/>
    <col min="13829" max="13829" width="10.88671875" style="724" customWidth="1"/>
    <col min="13830" max="13830" width="16.109375" style="724" customWidth="1"/>
    <col min="13831" max="13831" width="0" style="724" hidden="1" customWidth="1"/>
    <col min="13832" max="13832" width="15.44140625" style="724" customWidth="1"/>
    <col min="13833" max="13833" width="12.88671875" style="724" bestFit="1" customWidth="1"/>
    <col min="13834" max="13834" width="8.88671875" style="724"/>
    <col min="13835" max="13835" width="12.88671875" style="724" bestFit="1" customWidth="1"/>
    <col min="13836" max="14079" width="8.88671875" style="724"/>
    <col min="14080" max="14080" width="3.6640625" style="724" bestFit="1" customWidth="1"/>
    <col min="14081" max="14081" width="8.33203125" style="724" customWidth="1"/>
    <col min="14082" max="14082" width="46.109375" style="724" customWidth="1"/>
    <col min="14083" max="14083" width="11" style="724" customWidth="1"/>
    <col min="14084" max="14084" width="12.5546875" style="724" customWidth="1"/>
    <col min="14085" max="14085" width="10.88671875" style="724" customWidth="1"/>
    <col min="14086" max="14086" width="16.109375" style="724" customWidth="1"/>
    <col min="14087" max="14087" width="0" style="724" hidden="1" customWidth="1"/>
    <col min="14088" max="14088" width="15.44140625" style="724" customWidth="1"/>
    <col min="14089" max="14089" width="12.88671875" style="724" bestFit="1" customWidth="1"/>
    <col min="14090" max="14090" width="8.88671875" style="724"/>
    <col min="14091" max="14091" width="12.88671875" style="724" bestFit="1" customWidth="1"/>
    <col min="14092" max="14335" width="8.88671875" style="724"/>
    <col min="14336" max="14336" width="3.6640625" style="724" bestFit="1" customWidth="1"/>
    <col min="14337" max="14337" width="8.33203125" style="724" customWidth="1"/>
    <col min="14338" max="14338" width="46.109375" style="724" customWidth="1"/>
    <col min="14339" max="14339" width="11" style="724" customWidth="1"/>
    <col min="14340" max="14340" width="12.5546875" style="724" customWidth="1"/>
    <col min="14341" max="14341" width="10.88671875" style="724" customWidth="1"/>
    <col min="14342" max="14342" width="16.109375" style="724" customWidth="1"/>
    <col min="14343" max="14343" width="0" style="724" hidden="1" customWidth="1"/>
    <col min="14344" max="14344" width="15.44140625" style="724" customWidth="1"/>
    <col min="14345" max="14345" width="12.88671875" style="724" bestFit="1" customWidth="1"/>
    <col min="14346" max="14346" width="8.88671875" style="724"/>
    <col min="14347" max="14347" width="12.88671875" style="724" bestFit="1" customWidth="1"/>
    <col min="14348" max="14591" width="8.88671875" style="724"/>
    <col min="14592" max="14592" width="3.6640625" style="724" bestFit="1" customWidth="1"/>
    <col min="14593" max="14593" width="8.33203125" style="724" customWidth="1"/>
    <col min="14594" max="14594" width="46.109375" style="724" customWidth="1"/>
    <col min="14595" max="14595" width="11" style="724" customWidth="1"/>
    <col min="14596" max="14596" width="12.5546875" style="724" customWidth="1"/>
    <col min="14597" max="14597" width="10.88671875" style="724" customWidth="1"/>
    <col min="14598" max="14598" width="16.109375" style="724" customWidth="1"/>
    <col min="14599" max="14599" width="0" style="724" hidden="1" customWidth="1"/>
    <col min="14600" max="14600" width="15.44140625" style="724" customWidth="1"/>
    <col min="14601" max="14601" width="12.88671875" style="724" bestFit="1" customWidth="1"/>
    <col min="14602" max="14602" width="8.88671875" style="724"/>
    <col min="14603" max="14603" width="12.88671875" style="724" bestFit="1" customWidth="1"/>
    <col min="14604" max="14847" width="8.88671875" style="724"/>
    <col min="14848" max="14848" width="3.6640625" style="724" bestFit="1" customWidth="1"/>
    <col min="14849" max="14849" width="8.33203125" style="724" customWidth="1"/>
    <col min="14850" max="14850" width="46.109375" style="724" customWidth="1"/>
    <col min="14851" max="14851" width="11" style="724" customWidth="1"/>
    <col min="14852" max="14852" width="12.5546875" style="724" customWidth="1"/>
    <col min="14853" max="14853" width="10.88671875" style="724" customWidth="1"/>
    <col min="14854" max="14854" width="16.109375" style="724" customWidth="1"/>
    <col min="14855" max="14855" width="0" style="724" hidden="1" customWidth="1"/>
    <col min="14856" max="14856" width="15.44140625" style="724" customWidth="1"/>
    <col min="14857" max="14857" width="12.88671875" style="724" bestFit="1" customWidth="1"/>
    <col min="14858" max="14858" width="8.88671875" style="724"/>
    <col min="14859" max="14859" width="12.88671875" style="724" bestFit="1" customWidth="1"/>
    <col min="14860" max="15103" width="8.88671875" style="724"/>
    <col min="15104" max="15104" width="3.6640625" style="724" bestFit="1" customWidth="1"/>
    <col min="15105" max="15105" width="8.33203125" style="724" customWidth="1"/>
    <col min="15106" max="15106" width="46.109375" style="724" customWidth="1"/>
    <col min="15107" max="15107" width="11" style="724" customWidth="1"/>
    <col min="15108" max="15108" width="12.5546875" style="724" customWidth="1"/>
    <col min="15109" max="15109" width="10.88671875" style="724" customWidth="1"/>
    <col min="15110" max="15110" width="16.109375" style="724" customWidth="1"/>
    <col min="15111" max="15111" width="0" style="724" hidden="1" customWidth="1"/>
    <col min="15112" max="15112" width="15.44140625" style="724" customWidth="1"/>
    <col min="15113" max="15113" width="12.88671875" style="724" bestFit="1" customWidth="1"/>
    <col min="15114" max="15114" width="8.88671875" style="724"/>
    <col min="15115" max="15115" width="12.88671875" style="724" bestFit="1" customWidth="1"/>
    <col min="15116" max="15359" width="8.88671875" style="724"/>
    <col min="15360" max="15360" width="3.6640625" style="724" bestFit="1" customWidth="1"/>
    <col min="15361" max="15361" width="8.33203125" style="724" customWidth="1"/>
    <col min="15362" max="15362" width="46.109375" style="724" customWidth="1"/>
    <col min="15363" max="15363" width="11" style="724" customWidth="1"/>
    <col min="15364" max="15364" width="12.5546875" style="724" customWidth="1"/>
    <col min="15365" max="15365" width="10.88671875" style="724" customWidth="1"/>
    <col min="15366" max="15366" width="16.109375" style="724" customWidth="1"/>
    <col min="15367" max="15367" width="0" style="724" hidden="1" customWidth="1"/>
    <col min="15368" max="15368" width="15.44140625" style="724" customWidth="1"/>
    <col min="15369" max="15369" width="12.88671875" style="724" bestFit="1" customWidth="1"/>
    <col min="15370" max="15370" width="8.88671875" style="724"/>
    <col min="15371" max="15371" width="12.88671875" style="724" bestFit="1" customWidth="1"/>
    <col min="15372" max="15615" width="8.88671875" style="724"/>
    <col min="15616" max="15616" width="3.6640625" style="724" bestFit="1" customWidth="1"/>
    <col min="15617" max="15617" width="8.33203125" style="724" customWidth="1"/>
    <col min="15618" max="15618" width="46.109375" style="724" customWidth="1"/>
    <col min="15619" max="15619" width="11" style="724" customWidth="1"/>
    <col min="15620" max="15620" width="12.5546875" style="724" customWidth="1"/>
    <col min="15621" max="15621" width="10.88671875" style="724" customWidth="1"/>
    <col min="15622" max="15622" width="16.109375" style="724" customWidth="1"/>
    <col min="15623" max="15623" width="0" style="724" hidden="1" customWidth="1"/>
    <col min="15624" max="15624" width="15.44140625" style="724" customWidth="1"/>
    <col min="15625" max="15625" width="12.88671875" style="724" bestFit="1" customWidth="1"/>
    <col min="15626" max="15626" width="8.88671875" style="724"/>
    <col min="15627" max="15627" width="12.88671875" style="724" bestFit="1" customWidth="1"/>
    <col min="15628" max="15871" width="8.88671875" style="724"/>
    <col min="15872" max="15872" width="3.6640625" style="724" bestFit="1" customWidth="1"/>
    <col min="15873" max="15873" width="8.33203125" style="724" customWidth="1"/>
    <col min="15874" max="15874" width="46.109375" style="724" customWidth="1"/>
    <col min="15875" max="15875" width="11" style="724" customWidth="1"/>
    <col min="15876" max="15876" width="12.5546875" style="724" customWidth="1"/>
    <col min="15877" max="15877" width="10.88671875" style="724" customWidth="1"/>
    <col min="15878" max="15878" width="16.109375" style="724" customWidth="1"/>
    <col min="15879" max="15879" width="0" style="724" hidden="1" customWidth="1"/>
    <col min="15880" max="15880" width="15.44140625" style="724" customWidth="1"/>
    <col min="15881" max="15881" width="12.88671875" style="724" bestFit="1" customWidth="1"/>
    <col min="15882" max="15882" width="8.88671875" style="724"/>
    <col min="15883" max="15883" width="12.88671875" style="724" bestFit="1" customWidth="1"/>
    <col min="15884" max="16127" width="8.88671875" style="724"/>
    <col min="16128" max="16128" width="3.6640625" style="724" bestFit="1" customWidth="1"/>
    <col min="16129" max="16129" width="8.33203125" style="724" customWidth="1"/>
    <col min="16130" max="16130" width="46.109375" style="724" customWidth="1"/>
    <col min="16131" max="16131" width="11" style="724" customWidth="1"/>
    <col min="16132" max="16132" width="12.5546875" style="724" customWidth="1"/>
    <col min="16133" max="16133" width="10.88671875" style="724" customWidth="1"/>
    <col min="16134" max="16134" width="16.109375" style="724" customWidth="1"/>
    <col min="16135" max="16135" width="0" style="724" hidden="1" customWidth="1"/>
    <col min="16136" max="16136" width="15.44140625" style="724" customWidth="1"/>
    <col min="16137" max="16137" width="12.88671875" style="724" bestFit="1" customWidth="1"/>
    <col min="16138" max="16138" width="8.88671875" style="724"/>
    <col min="16139" max="16139" width="12.88671875" style="724" bestFit="1" customWidth="1"/>
    <col min="16140" max="16384" width="8.88671875" style="724"/>
  </cols>
  <sheetData>
    <row r="1" spans="1:10" s="501" customFormat="1" ht="63" customHeight="1" x14ac:dyDescent="0.25">
      <c r="A1" s="581" t="s">
        <v>706</v>
      </c>
      <c r="B1" s="581"/>
      <c r="C1" s="582"/>
      <c r="D1" s="583" t="str">
        <f>'Bill No 5.1'!D1:G1</f>
        <v xml:space="preserve"> REDUCTION OF LANDSLIDE VULNERABILITY BY MITIGATION MEASURES  : DIGANA - KUNDASALE</v>
      </c>
      <c r="E1" s="583"/>
      <c r="F1" s="583"/>
      <c r="G1" s="584"/>
      <c r="I1" s="490"/>
      <c r="J1" s="378"/>
    </row>
    <row r="2" spans="1:10" s="730" customFormat="1" ht="18" customHeight="1" x14ac:dyDescent="0.25">
      <c r="A2" s="701" t="s">
        <v>17</v>
      </c>
      <c r="B2" s="702" t="s">
        <v>18</v>
      </c>
      <c r="C2" s="703" t="s">
        <v>4</v>
      </c>
      <c r="D2" s="703" t="s">
        <v>19</v>
      </c>
      <c r="E2" s="742" t="s">
        <v>20</v>
      </c>
      <c r="F2" s="235" t="s">
        <v>21</v>
      </c>
      <c r="G2" s="236" t="s">
        <v>22</v>
      </c>
      <c r="I2" s="460"/>
      <c r="J2" s="491"/>
    </row>
    <row r="3" spans="1:10" s="730" customFormat="1" ht="18" customHeight="1" x14ac:dyDescent="0.25">
      <c r="A3" s="705"/>
      <c r="B3" s="703"/>
      <c r="C3" s="706"/>
      <c r="D3" s="706"/>
      <c r="E3" s="743"/>
      <c r="F3" s="240"/>
      <c r="G3" s="241"/>
      <c r="I3" s="460"/>
      <c r="J3" s="491"/>
    </row>
    <row r="4" spans="1:10" s="501" customFormat="1" ht="19.8" customHeight="1" x14ac:dyDescent="0.25">
      <c r="A4" s="744" t="s">
        <v>707</v>
      </c>
      <c r="B4" s="151"/>
      <c r="C4" s="451" t="s">
        <v>503</v>
      </c>
      <c r="D4" s="151"/>
      <c r="E4" s="500"/>
      <c r="F4" s="263"/>
      <c r="G4" s="745"/>
      <c r="I4" s="490"/>
      <c r="J4" s="378"/>
    </row>
    <row r="5" spans="1:10" s="501" customFormat="1" ht="30" customHeight="1" x14ac:dyDescent="0.25">
      <c r="A5" s="746" t="s">
        <v>708</v>
      </c>
      <c r="B5" s="151" t="s">
        <v>212</v>
      </c>
      <c r="C5" s="344" t="s">
        <v>213</v>
      </c>
      <c r="D5" s="151" t="s">
        <v>129</v>
      </c>
      <c r="E5" s="500">
        <v>10</v>
      </c>
      <c r="F5" s="373">
        <f>'Bill No 3.3'!F5</f>
        <v>0</v>
      </c>
      <c r="G5" s="421">
        <f>F5*E5</f>
        <v>0</v>
      </c>
      <c r="I5" s="490">
        <f>('[2]Digana-Drains'!I118)*1.1</f>
        <v>9.240000000000002</v>
      </c>
      <c r="J5" s="378"/>
    </row>
    <row r="6" spans="1:10" s="501" customFormat="1" ht="30" customHeight="1" x14ac:dyDescent="0.25">
      <c r="A6" s="746" t="s">
        <v>709</v>
      </c>
      <c r="B6" s="151" t="s">
        <v>200</v>
      </c>
      <c r="C6" s="344" t="s">
        <v>367</v>
      </c>
      <c r="D6" s="151" t="s">
        <v>150</v>
      </c>
      <c r="E6" s="500">
        <v>48</v>
      </c>
      <c r="F6" s="373">
        <f>'Bill No 3.3'!F6</f>
        <v>0</v>
      </c>
      <c r="G6" s="421">
        <f>F6*E6</f>
        <v>0</v>
      </c>
      <c r="I6" s="490">
        <f>('[2]Digana-Drains'!J118+'[2]Digana-Drains'!J119)*1.1</f>
        <v>46.470703125000007</v>
      </c>
      <c r="J6" s="378"/>
    </row>
    <row r="7" spans="1:10" s="501" customFormat="1" ht="30" customHeight="1" x14ac:dyDescent="0.25">
      <c r="A7" s="746" t="s">
        <v>710</v>
      </c>
      <c r="B7" s="151" t="s">
        <v>203</v>
      </c>
      <c r="C7" s="344" t="s">
        <v>204</v>
      </c>
      <c r="D7" s="151" t="s">
        <v>205</v>
      </c>
      <c r="E7" s="500">
        <v>2828</v>
      </c>
      <c r="F7" s="373">
        <f>'Bill No 3.3'!F7</f>
        <v>0</v>
      </c>
      <c r="G7" s="421">
        <f>F7*E7</f>
        <v>0</v>
      </c>
      <c r="I7" s="490">
        <f>('[2]Digana-Drains'!S118+'[2]Digana-Drains'!S119)*1.1</f>
        <v>2828.9419753086418</v>
      </c>
      <c r="J7" s="378"/>
    </row>
    <row r="8" spans="1:10" s="501" customFormat="1" ht="24.6" customHeight="1" x14ac:dyDescent="0.25">
      <c r="A8" s="746" t="s">
        <v>711</v>
      </c>
      <c r="B8" s="151" t="s">
        <v>207</v>
      </c>
      <c r="C8" s="344" t="s">
        <v>208</v>
      </c>
      <c r="D8" s="151" t="s">
        <v>129</v>
      </c>
      <c r="E8" s="500">
        <v>610</v>
      </c>
      <c r="F8" s="373">
        <f>'Bill No 3.3'!F8</f>
        <v>0</v>
      </c>
      <c r="G8" s="421">
        <f t="shared" ref="G8" si="0">F8*E8</f>
        <v>0</v>
      </c>
      <c r="I8" s="490">
        <f>('[2]Digana-Drains'!K118+'[2]Digana-Drains'!K119)*1.1</f>
        <v>609.55124999999998</v>
      </c>
      <c r="J8" s="378"/>
    </row>
    <row r="9" spans="1:10" s="501" customFormat="1" ht="18.600000000000001" customHeight="1" x14ac:dyDescent="0.25">
      <c r="A9" s="744" t="s">
        <v>712</v>
      </c>
      <c r="B9" s="151"/>
      <c r="C9" s="451" t="s">
        <v>713</v>
      </c>
      <c r="D9" s="151"/>
      <c r="E9" s="500"/>
      <c r="F9" s="263"/>
      <c r="G9" s="745"/>
      <c r="I9" s="490"/>
      <c r="J9" s="378"/>
    </row>
    <row r="10" spans="1:10" s="501" customFormat="1" ht="30" customHeight="1" x14ac:dyDescent="0.25">
      <c r="A10" s="746" t="s">
        <v>714</v>
      </c>
      <c r="B10" s="151" t="s">
        <v>212</v>
      </c>
      <c r="C10" s="344" t="s">
        <v>213</v>
      </c>
      <c r="D10" s="151" t="s">
        <v>129</v>
      </c>
      <c r="E10" s="500">
        <v>10</v>
      </c>
      <c r="F10" s="263">
        <f>F5</f>
        <v>0</v>
      </c>
      <c r="G10" s="505">
        <f>F10*E10</f>
        <v>0</v>
      </c>
      <c r="I10" s="490">
        <f>('[2]Digana-Drains'!I109)*1.1</f>
        <v>9.2235000000000031</v>
      </c>
      <c r="J10" s="378"/>
    </row>
    <row r="11" spans="1:10" s="501" customFormat="1" ht="30" customHeight="1" x14ac:dyDescent="0.25">
      <c r="A11" s="746" t="s">
        <v>715</v>
      </c>
      <c r="B11" s="151" t="s">
        <v>200</v>
      </c>
      <c r="C11" s="344" t="s">
        <v>367</v>
      </c>
      <c r="D11" s="151" t="s">
        <v>150</v>
      </c>
      <c r="E11" s="500">
        <v>45</v>
      </c>
      <c r="F11" s="263">
        <f t="shared" ref="F11:F13" si="1">F6</f>
        <v>0</v>
      </c>
      <c r="G11" s="505">
        <f>F11*E11</f>
        <v>0</v>
      </c>
      <c r="I11" s="490">
        <f>('[2]Digana-Drains'!J109)*1.1</f>
        <v>43.989000000000011</v>
      </c>
      <c r="J11" s="378"/>
    </row>
    <row r="12" spans="1:10" s="501" customFormat="1" ht="30" customHeight="1" x14ac:dyDescent="0.25">
      <c r="A12" s="746" t="s">
        <v>716</v>
      </c>
      <c r="B12" s="151" t="s">
        <v>203</v>
      </c>
      <c r="C12" s="344" t="s">
        <v>204</v>
      </c>
      <c r="D12" s="151" t="s">
        <v>205</v>
      </c>
      <c r="E12" s="500">
        <v>2875</v>
      </c>
      <c r="F12" s="263">
        <f t="shared" si="1"/>
        <v>0</v>
      </c>
      <c r="G12" s="505">
        <f>F12*E12</f>
        <v>0</v>
      </c>
      <c r="I12" s="490">
        <f>('[2]Digana-Drains'!S109+'[2]Digana-Drains'!S110)*1.1</f>
        <v>2873.4783950617284</v>
      </c>
      <c r="J12" s="378"/>
    </row>
    <row r="13" spans="1:10" s="501" customFormat="1" ht="30" customHeight="1" x14ac:dyDescent="0.25">
      <c r="A13" s="746" t="s">
        <v>717</v>
      </c>
      <c r="B13" s="151" t="s">
        <v>207</v>
      </c>
      <c r="C13" s="344" t="s">
        <v>208</v>
      </c>
      <c r="D13" s="151" t="s">
        <v>129</v>
      </c>
      <c r="E13" s="500">
        <v>575</v>
      </c>
      <c r="F13" s="263">
        <f t="shared" si="1"/>
        <v>0</v>
      </c>
      <c r="G13" s="505">
        <f t="shared" ref="G13" si="2">F13*E13</f>
        <v>0</v>
      </c>
      <c r="I13" s="490">
        <f>('[2]Digana-Drains'!K109+'[2]Digana-Drains'!K110)*1.1</f>
        <v>574.19835000000012</v>
      </c>
      <c r="J13" s="378"/>
    </row>
    <row r="14" spans="1:10" s="501" customFormat="1" ht="30" customHeight="1" x14ac:dyDescent="0.25">
      <c r="A14" s="746" t="s">
        <v>718</v>
      </c>
      <c r="B14" s="151" t="s">
        <v>232</v>
      </c>
      <c r="C14" s="747" t="s">
        <v>719</v>
      </c>
      <c r="D14" s="151" t="s">
        <v>234</v>
      </c>
      <c r="E14" s="500">
        <v>100</v>
      </c>
      <c r="F14" s="373"/>
      <c r="G14" s="505"/>
      <c r="I14" s="490">
        <f>[2]Digana!B8</f>
        <v>100</v>
      </c>
      <c r="J14" s="378"/>
    </row>
    <row r="15" spans="1:10" s="501" customFormat="1" ht="18" customHeight="1" x14ac:dyDescent="0.25">
      <c r="A15" s="744" t="s">
        <v>720</v>
      </c>
      <c r="B15" s="151"/>
      <c r="C15" s="451" t="s">
        <v>721</v>
      </c>
      <c r="D15" s="151"/>
      <c r="E15" s="500"/>
      <c r="F15" s="263"/>
      <c r="G15" s="745"/>
      <c r="I15" s="490"/>
      <c r="J15" s="378"/>
    </row>
    <row r="16" spans="1:10" s="501" customFormat="1" ht="30" customHeight="1" x14ac:dyDescent="0.25">
      <c r="A16" s="746" t="s">
        <v>722</v>
      </c>
      <c r="B16" s="151" t="s">
        <v>212</v>
      </c>
      <c r="C16" s="344" t="s">
        <v>213</v>
      </c>
      <c r="D16" s="151" t="s">
        <v>129</v>
      </c>
      <c r="E16" s="500">
        <v>3</v>
      </c>
      <c r="F16" s="263">
        <f>F10</f>
        <v>0</v>
      </c>
      <c r="G16" s="505">
        <f>F16*E16</f>
        <v>0</v>
      </c>
      <c r="I16" s="490">
        <f>'[2]Digana-Drains'!I208</f>
        <v>2.25</v>
      </c>
      <c r="J16" s="378"/>
    </row>
    <row r="17" spans="1:10" s="501" customFormat="1" ht="30" customHeight="1" x14ac:dyDescent="0.25">
      <c r="A17" s="746" t="s">
        <v>723</v>
      </c>
      <c r="B17" s="151" t="s">
        <v>200</v>
      </c>
      <c r="C17" s="344" t="s">
        <v>360</v>
      </c>
      <c r="D17" s="151" t="s">
        <v>150</v>
      </c>
      <c r="E17" s="500">
        <v>5</v>
      </c>
      <c r="F17" s="263">
        <f t="shared" ref="F17:F19" si="3">F11</f>
        <v>0</v>
      </c>
      <c r="G17" s="505">
        <f>F17*E17</f>
        <v>0</v>
      </c>
      <c r="I17" s="490">
        <f>'[2]Digana-Drains'!J208</f>
        <v>4.7700000000000005</v>
      </c>
      <c r="J17" s="378"/>
    </row>
    <row r="18" spans="1:10" s="501" customFormat="1" ht="30" customHeight="1" x14ac:dyDescent="0.25">
      <c r="A18" s="746" t="s">
        <v>724</v>
      </c>
      <c r="B18" s="151" t="s">
        <v>203</v>
      </c>
      <c r="C18" s="344" t="s">
        <v>204</v>
      </c>
      <c r="D18" s="151" t="s">
        <v>205</v>
      </c>
      <c r="E18" s="500">
        <v>655</v>
      </c>
      <c r="F18" s="263">
        <f t="shared" si="3"/>
        <v>0</v>
      </c>
      <c r="G18" s="505">
        <f>F18*E18</f>
        <v>0</v>
      </c>
      <c r="I18" s="490">
        <f>'[2]Digana-Drains'!S208*1.1</f>
        <v>654.16728395061739</v>
      </c>
      <c r="J18" s="378"/>
    </row>
    <row r="19" spans="1:10" s="501" customFormat="1" ht="30" customHeight="1" x14ac:dyDescent="0.25">
      <c r="A19" s="746" t="s">
        <v>725</v>
      </c>
      <c r="B19" s="151" t="s">
        <v>207</v>
      </c>
      <c r="C19" s="344" t="s">
        <v>208</v>
      </c>
      <c r="D19" s="151" t="s">
        <v>129</v>
      </c>
      <c r="E19" s="500">
        <v>168</v>
      </c>
      <c r="F19" s="263">
        <f t="shared" si="3"/>
        <v>0</v>
      </c>
      <c r="G19" s="505">
        <f>F19*E19</f>
        <v>0</v>
      </c>
      <c r="I19" s="490">
        <f>'[2]Digana-Drains'!K208*1.1</f>
        <v>168.30000000000004</v>
      </c>
      <c r="J19" s="378"/>
    </row>
    <row r="20" spans="1:10" s="501" customFormat="1" ht="23.25" customHeight="1" x14ac:dyDescent="0.25">
      <c r="A20" s="744" t="s">
        <v>726</v>
      </c>
      <c r="B20" s="748"/>
      <c r="C20" s="749" t="s">
        <v>727</v>
      </c>
      <c r="D20" s="151"/>
      <c r="E20" s="500"/>
      <c r="F20" s="263"/>
      <c r="G20" s="505"/>
      <c r="I20" s="490"/>
      <c r="J20" s="378"/>
    </row>
    <row r="21" spans="1:10" s="501" customFormat="1" ht="27.75" customHeight="1" x14ac:dyDescent="0.25">
      <c r="A21" s="746" t="s">
        <v>728</v>
      </c>
      <c r="B21" s="151" t="s">
        <v>212</v>
      </c>
      <c r="C21" s="344" t="s">
        <v>213</v>
      </c>
      <c r="D21" s="151" t="s">
        <v>129</v>
      </c>
      <c r="E21" s="500">
        <v>8</v>
      </c>
      <c r="F21" s="263">
        <f>F16</f>
        <v>0</v>
      </c>
      <c r="G21" s="505">
        <f t="shared" ref="G21:G24" si="4">F21*E21</f>
        <v>0</v>
      </c>
      <c r="I21" s="490">
        <f>'[2]Digana-Drains'!I142</f>
        <v>7.8975000000000009</v>
      </c>
      <c r="J21" s="378"/>
    </row>
    <row r="22" spans="1:10" s="501" customFormat="1" ht="27.75" customHeight="1" x14ac:dyDescent="0.25">
      <c r="A22" s="746" t="s">
        <v>729</v>
      </c>
      <c r="B22" s="151" t="s">
        <v>200</v>
      </c>
      <c r="C22" s="344" t="s">
        <v>360</v>
      </c>
      <c r="D22" s="151" t="s">
        <v>150</v>
      </c>
      <c r="E22" s="500">
        <v>77</v>
      </c>
      <c r="F22" s="263">
        <f t="shared" ref="F22:F24" si="5">F17</f>
        <v>0</v>
      </c>
      <c r="G22" s="505">
        <f t="shared" si="4"/>
        <v>0</v>
      </c>
      <c r="I22" s="490">
        <f>'[2]Digana-Drains'!J142+'[2]Digana-Drains'!J143</f>
        <v>76.545000000000016</v>
      </c>
      <c r="J22" s="378"/>
    </row>
    <row r="23" spans="1:10" s="501" customFormat="1" ht="27.75" customHeight="1" x14ac:dyDescent="0.25">
      <c r="A23" s="746" t="s">
        <v>730</v>
      </c>
      <c r="B23" s="151" t="s">
        <v>203</v>
      </c>
      <c r="C23" s="344" t="s">
        <v>204</v>
      </c>
      <c r="D23" s="151" t="s">
        <v>205</v>
      </c>
      <c r="E23" s="500">
        <v>4932</v>
      </c>
      <c r="F23" s="263">
        <f t="shared" si="5"/>
        <v>0</v>
      </c>
      <c r="G23" s="505">
        <f t="shared" si="4"/>
        <v>0</v>
      </c>
      <c r="I23" s="490">
        <f>'[2]Digana-Drains'!S142+'[2]Digana-Drains'!S143</f>
        <v>4931.3950617283954</v>
      </c>
      <c r="J23" s="378"/>
    </row>
    <row r="24" spans="1:10" s="501" customFormat="1" ht="27.75" customHeight="1" x14ac:dyDescent="0.25">
      <c r="A24" s="746" t="s">
        <v>731</v>
      </c>
      <c r="B24" s="151" t="s">
        <v>207</v>
      </c>
      <c r="C24" s="344" t="s">
        <v>208</v>
      </c>
      <c r="D24" s="151" t="s">
        <v>129</v>
      </c>
      <c r="E24" s="500">
        <v>535</v>
      </c>
      <c r="F24" s="263">
        <f t="shared" si="5"/>
        <v>0</v>
      </c>
      <c r="G24" s="505">
        <f t="shared" si="4"/>
        <v>0</v>
      </c>
      <c r="I24" s="490">
        <f>'[2]Digana-Drains'!K142+'[2]Digana-Drains'!K143</f>
        <v>534.6</v>
      </c>
      <c r="J24" s="378"/>
    </row>
    <row r="25" spans="1:10" s="501" customFormat="1" ht="18.600000000000001" customHeight="1" x14ac:dyDescent="0.25">
      <c r="A25" s="744" t="s">
        <v>732</v>
      </c>
      <c r="B25" s="748"/>
      <c r="C25" s="749" t="s">
        <v>733</v>
      </c>
      <c r="D25" s="151"/>
      <c r="E25" s="500"/>
      <c r="F25" s="263"/>
      <c r="G25" s="505"/>
      <c r="I25" s="490"/>
      <c r="J25" s="378"/>
    </row>
    <row r="26" spans="1:10" s="501" customFormat="1" ht="33.6" customHeight="1" x14ac:dyDescent="0.25">
      <c r="A26" s="750" t="s">
        <v>734</v>
      </c>
      <c r="B26" s="151" t="s">
        <v>212</v>
      </c>
      <c r="C26" s="344" t="s">
        <v>213</v>
      </c>
      <c r="D26" s="151" t="s">
        <v>129</v>
      </c>
      <c r="E26" s="500">
        <v>7</v>
      </c>
      <c r="F26" s="263">
        <f>F21</f>
        <v>0</v>
      </c>
      <c r="G26" s="505">
        <f>F26*E26</f>
        <v>0</v>
      </c>
      <c r="I26" s="490">
        <f>'[2]Digana-Drains'!I153</f>
        <v>6.75</v>
      </c>
      <c r="J26" s="378"/>
    </row>
    <row r="27" spans="1:10" s="501" customFormat="1" ht="27.75" customHeight="1" x14ac:dyDescent="0.25">
      <c r="A27" s="750" t="s">
        <v>735</v>
      </c>
      <c r="B27" s="151" t="s">
        <v>200</v>
      </c>
      <c r="C27" s="344" t="s">
        <v>360</v>
      </c>
      <c r="D27" s="151" t="s">
        <v>150</v>
      </c>
      <c r="E27" s="500">
        <v>80</v>
      </c>
      <c r="F27" s="263">
        <f t="shared" ref="F27:F29" si="6">F22</f>
        <v>0</v>
      </c>
      <c r="G27" s="505">
        <f t="shared" ref="G27:G33" si="7">F27*E27</f>
        <v>0</v>
      </c>
      <c r="I27" s="490">
        <f>'[2]Digana-Drains'!J153</f>
        <v>78.749999999999986</v>
      </c>
      <c r="J27" s="378"/>
    </row>
    <row r="28" spans="1:10" s="501" customFormat="1" ht="27.75" customHeight="1" x14ac:dyDescent="0.25">
      <c r="A28" s="750" t="s">
        <v>736</v>
      </c>
      <c r="B28" s="151" t="s">
        <v>203</v>
      </c>
      <c r="C28" s="344" t="s">
        <v>204</v>
      </c>
      <c r="D28" s="151" t="s">
        <v>205</v>
      </c>
      <c r="E28" s="500">
        <v>5900</v>
      </c>
      <c r="F28" s="263">
        <f t="shared" si="6"/>
        <v>0</v>
      </c>
      <c r="G28" s="505">
        <f t="shared" si="7"/>
        <v>0</v>
      </c>
      <c r="I28" s="490">
        <f>'[2]Digana-Drains'!S153</f>
        <v>5902.9629629629626</v>
      </c>
      <c r="J28" s="378"/>
    </row>
    <row r="29" spans="1:10" s="501" customFormat="1" ht="27.75" customHeight="1" x14ac:dyDescent="0.25">
      <c r="A29" s="750" t="s">
        <v>737</v>
      </c>
      <c r="B29" s="151" t="s">
        <v>207</v>
      </c>
      <c r="C29" s="344" t="s">
        <v>208</v>
      </c>
      <c r="D29" s="151" t="s">
        <v>129</v>
      </c>
      <c r="E29" s="500">
        <v>735</v>
      </c>
      <c r="F29" s="263">
        <f t="shared" si="6"/>
        <v>0</v>
      </c>
      <c r="G29" s="505">
        <f t="shared" si="7"/>
        <v>0</v>
      </c>
      <c r="I29" s="490">
        <f>'[2]Digana-Drains'!K153</f>
        <v>735</v>
      </c>
      <c r="J29" s="378"/>
    </row>
    <row r="30" spans="1:10" s="501" customFormat="1" ht="19.2" customHeight="1" x14ac:dyDescent="0.25">
      <c r="A30" s="744" t="s">
        <v>738</v>
      </c>
      <c r="B30" s="144"/>
      <c r="C30" s="751" t="s">
        <v>249</v>
      </c>
      <c r="D30" s="144"/>
      <c r="E30" s="155"/>
      <c r="F30" s="263"/>
      <c r="G30" s="505"/>
      <c r="I30" s="490"/>
      <c r="J30" s="378"/>
    </row>
    <row r="31" spans="1:10" s="501" customFormat="1" ht="27.75" customHeight="1" x14ac:dyDescent="0.25">
      <c r="A31" s="750" t="s">
        <v>739</v>
      </c>
      <c r="B31" s="144" t="s">
        <v>200</v>
      </c>
      <c r="C31" s="679" t="s">
        <v>251</v>
      </c>
      <c r="D31" s="144" t="s">
        <v>150</v>
      </c>
      <c r="E31" s="155">
        <v>24</v>
      </c>
      <c r="F31" s="263">
        <f>F27</f>
        <v>0</v>
      </c>
      <c r="G31" s="505">
        <f t="shared" si="7"/>
        <v>0</v>
      </c>
      <c r="I31" s="490">
        <f>'[2]Digana-Drains'!C223</f>
        <v>24</v>
      </c>
      <c r="J31" s="378"/>
    </row>
    <row r="32" spans="1:10" s="501" customFormat="1" ht="27.75" customHeight="1" x14ac:dyDescent="0.25">
      <c r="A32" s="750" t="s">
        <v>740</v>
      </c>
      <c r="B32" s="144" t="s">
        <v>203</v>
      </c>
      <c r="C32" s="679" t="s">
        <v>204</v>
      </c>
      <c r="D32" s="144" t="s">
        <v>205</v>
      </c>
      <c r="E32" s="155">
        <v>2930</v>
      </c>
      <c r="F32" s="263">
        <f>F28</f>
        <v>0</v>
      </c>
      <c r="G32" s="505">
        <f t="shared" si="7"/>
        <v>0</v>
      </c>
      <c r="I32" s="490">
        <f>'[2]Digana-Drains'!K230</f>
        <v>2930.4</v>
      </c>
      <c r="J32" s="378"/>
    </row>
    <row r="33" spans="1:21" s="501" customFormat="1" ht="27.75" customHeight="1" x14ac:dyDescent="0.25">
      <c r="A33" s="750" t="s">
        <v>741</v>
      </c>
      <c r="B33" s="144" t="s">
        <v>207</v>
      </c>
      <c r="C33" s="679" t="s">
        <v>742</v>
      </c>
      <c r="D33" s="144" t="s">
        <v>129</v>
      </c>
      <c r="E33" s="155">
        <v>142</v>
      </c>
      <c r="F33" s="263">
        <f>F29</f>
        <v>0</v>
      </c>
      <c r="G33" s="505">
        <f t="shared" si="7"/>
        <v>0</v>
      </c>
      <c r="I33" s="490">
        <f>'[2]Digana-Drains'!C224</f>
        <v>141</v>
      </c>
      <c r="J33" s="378"/>
    </row>
    <row r="34" spans="1:21" s="501" customFormat="1" ht="18" customHeight="1" x14ac:dyDescent="0.25">
      <c r="A34" s="691" t="s">
        <v>743</v>
      </c>
      <c r="B34" s="116"/>
      <c r="C34" s="154" t="s">
        <v>402</v>
      </c>
      <c r="D34" s="116"/>
      <c r="E34" s="168"/>
      <c r="F34" s="118"/>
      <c r="G34" s="628"/>
      <c r="I34" s="490"/>
      <c r="J34" s="378"/>
    </row>
    <row r="35" spans="1:21" s="501" customFormat="1" ht="35.4" customHeight="1" x14ac:dyDescent="0.25">
      <c r="A35" s="695" t="s">
        <v>744</v>
      </c>
      <c r="B35" s="116" t="s">
        <v>269</v>
      </c>
      <c r="C35" s="176" t="s">
        <v>292</v>
      </c>
      <c r="D35" s="116" t="s">
        <v>234</v>
      </c>
      <c r="E35" s="168">
        <v>100</v>
      </c>
      <c r="F35" s="118">
        <f>'Bill No 3.3'!F39</f>
        <v>0</v>
      </c>
      <c r="G35" s="628">
        <f>F35*E35</f>
        <v>0</v>
      </c>
      <c r="I35" s="490"/>
      <c r="J35" s="378"/>
    </row>
    <row r="36" spans="1:21" s="501" customFormat="1" ht="21" customHeight="1" x14ac:dyDescent="0.25">
      <c r="A36" s="691" t="s">
        <v>745</v>
      </c>
      <c r="B36" s="116"/>
      <c r="C36" s="451" t="s">
        <v>746</v>
      </c>
      <c r="D36" s="116"/>
      <c r="E36" s="168"/>
      <c r="F36" s="118"/>
      <c r="G36" s="645"/>
      <c r="I36" s="490"/>
      <c r="J36" s="378"/>
    </row>
    <row r="37" spans="1:21" s="501" customFormat="1" ht="27.75" customHeight="1" x14ac:dyDescent="0.25">
      <c r="A37" s="695" t="s">
        <v>747</v>
      </c>
      <c r="B37" s="144" t="s">
        <v>258</v>
      </c>
      <c r="C37" s="679" t="s">
        <v>599</v>
      </c>
      <c r="D37" s="144" t="s">
        <v>150</v>
      </c>
      <c r="E37" s="155">
        <v>665</v>
      </c>
      <c r="F37" s="118">
        <f>'Bill No 3.3'!F35</f>
        <v>0</v>
      </c>
      <c r="G37" s="649">
        <f>F37*E37</f>
        <v>0</v>
      </c>
      <c r="I37" s="490">
        <f>[2]Digana!J152</f>
        <v>663.85</v>
      </c>
      <c r="J37" s="378"/>
    </row>
    <row r="38" spans="1:21" s="501" customFormat="1" ht="27.75" customHeight="1" x14ac:dyDescent="0.25">
      <c r="A38" s="695" t="s">
        <v>748</v>
      </c>
      <c r="B38" s="144" t="s">
        <v>258</v>
      </c>
      <c r="C38" s="176" t="s">
        <v>262</v>
      </c>
      <c r="D38" s="116" t="s">
        <v>150</v>
      </c>
      <c r="E38" s="155">
        <v>140</v>
      </c>
      <c r="F38" s="118">
        <f>'Bill No 3.3'!F36</f>
        <v>0</v>
      </c>
      <c r="G38" s="649">
        <f t="shared" ref="G38:G39" si="8">F38*E38</f>
        <v>0</v>
      </c>
      <c r="I38" s="490">
        <f>[2]Digana!J153</f>
        <v>140.57999999999998</v>
      </c>
      <c r="J38" s="378"/>
    </row>
    <row r="39" spans="1:21" s="501" customFormat="1" ht="27.75" customHeight="1" x14ac:dyDescent="0.25">
      <c r="A39" s="695" t="s">
        <v>749</v>
      </c>
      <c r="B39" s="144" t="s">
        <v>264</v>
      </c>
      <c r="C39" s="679" t="s">
        <v>265</v>
      </c>
      <c r="D39" s="144" t="s">
        <v>129</v>
      </c>
      <c r="E39" s="155">
        <v>860</v>
      </c>
      <c r="F39" s="118">
        <f>'Bill No 3.3'!F37</f>
        <v>0</v>
      </c>
      <c r="G39" s="649">
        <f t="shared" si="8"/>
        <v>0</v>
      </c>
      <c r="I39" s="490">
        <f>[2]Digana!J154</f>
        <v>859.1</v>
      </c>
      <c r="J39" s="378"/>
    </row>
    <row r="40" spans="1:21" s="722" customFormat="1" ht="33.75" customHeight="1" thickBot="1" x14ac:dyDescent="0.3">
      <c r="A40" s="752"/>
      <c r="B40" s="719" t="s">
        <v>750</v>
      </c>
      <c r="C40" s="720"/>
      <c r="D40" s="720"/>
      <c r="E40" s="720"/>
      <c r="F40" s="721"/>
      <c r="G40" s="292">
        <f>SUM(G4:H39)</f>
        <v>0</v>
      </c>
      <c r="H40" s="293"/>
      <c r="I40" s="511"/>
      <c r="J40" s="512"/>
      <c r="K40" s="753"/>
      <c r="L40" s="753"/>
      <c r="M40" s="753"/>
      <c r="N40" s="753"/>
      <c r="O40" s="753"/>
      <c r="P40" s="753"/>
      <c r="Q40" s="753"/>
      <c r="R40" s="753"/>
      <c r="S40" s="753"/>
      <c r="T40" s="753"/>
      <c r="U40" s="753"/>
    </row>
  </sheetData>
  <mergeCells count="9">
    <mergeCell ref="B40:F40"/>
    <mergeCell ref="D1:G1"/>
    <mergeCell ref="A2:A3"/>
    <mergeCell ref="B2:B3"/>
    <mergeCell ref="C2:C3"/>
    <mergeCell ref="D2:D3"/>
    <mergeCell ref="E2:E3"/>
    <mergeCell ref="F2:F3"/>
    <mergeCell ref="G2:G3"/>
  </mergeCells>
  <printOptions horizontalCentered="1"/>
  <pageMargins left="0.75" right="0.5" top="0.57999999999999996" bottom="0.4" header="0.25" footer="0.25"/>
  <pageSetup paperSize="9" scale="80" fitToHeight="0"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2FF17-8F41-492A-B545-CA45698AA48A}">
  <sheetPr>
    <tabColor rgb="FF92D050"/>
  </sheetPr>
  <dimension ref="A1:U34"/>
  <sheetViews>
    <sheetView view="pageBreakPreview" topLeftCell="A7" zoomScaleSheetLayoutView="100" workbookViewId="0">
      <selection activeCell="G37" sqref="G37"/>
    </sheetView>
  </sheetViews>
  <sheetFormatPr defaultColWidth="8.88671875" defaultRowHeight="13.8" x14ac:dyDescent="0.25"/>
  <cols>
    <col min="1" max="1" width="8.6640625" style="741" customWidth="1"/>
    <col min="2" max="2" width="10.6640625" style="728" customWidth="1"/>
    <col min="3" max="3" width="50.6640625" style="724" customWidth="1"/>
    <col min="4" max="4" width="7.6640625" style="728" customWidth="1"/>
    <col min="5" max="5" width="8.6640625" style="754" customWidth="1"/>
    <col min="6" max="6" width="10.6640625" style="301" customWidth="1"/>
    <col min="7" max="7" width="16.5546875" style="301" bestFit="1" customWidth="1"/>
    <col min="8" max="8" width="12.109375" style="724" hidden="1" customWidth="1"/>
    <col min="9" max="9" width="12.88671875" style="768" bestFit="1" customWidth="1"/>
    <col min="10" max="10" width="14.88671875" style="724" customWidth="1"/>
    <col min="11" max="11" width="11.33203125" style="724" bestFit="1" customWidth="1"/>
    <col min="12" max="12" width="10.109375" style="724" bestFit="1" customWidth="1"/>
    <col min="13" max="13" width="41.44140625" style="724" customWidth="1"/>
    <col min="14" max="253" width="8.88671875" style="724"/>
    <col min="254" max="254" width="3.6640625" style="724" bestFit="1" customWidth="1"/>
    <col min="255" max="255" width="8.33203125" style="724" customWidth="1"/>
    <col min="256" max="256" width="46.109375" style="724" customWidth="1"/>
    <col min="257" max="257" width="11" style="724" customWidth="1"/>
    <col min="258" max="258" width="12.5546875" style="724" customWidth="1"/>
    <col min="259" max="259" width="10.88671875" style="724" customWidth="1"/>
    <col min="260" max="260" width="16.109375" style="724" customWidth="1"/>
    <col min="261" max="261" width="0" style="724" hidden="1" customWidth="1"/>
    <col min="262" max="262" width="15.44140625" style="724" customWidth="1"/>
    <col min="263" max="263" width="12.88671875" style="724" bestFit="1" customWidth="1"/>
    <col min="264" max="264" width="8.88671875" style="724"/>
    <col min="265" max="265" width="12.88671875" style="724" bestFit="1" customWidth="1"/>
    <col min="266" max="509" width="8.88671875" style="724"/>
    <col min="510" max="510" width="3.6640625" style="724" bestFit="1" customWidth="1"/>
    <col min="511" max="511" width="8.33203125" style="724" customWidth="1"/>
    <col min="512" max="512" width="46.109375" style="724" customWidth="1"/>
    <col min="513" max="513" width="11" style="724" customWidth="1"/>
    <col min="514" max="514" width="12.5546875" style="724" customWidth="1"/>
    <col min="515" max="515" width="10.88671875" style="724" customWidth="1"/>
    <col min="516" max="516" width="16.109375" style="724" customWidth="1"/>
    <col min="517" max="517" width="0" style="724" hidden="1" customWidth="1"/>
    <col min="518" max="518" width="15.44140625" style="724" customWidth="1"/>
    <col min="519" max="519" width="12.88671875" style="724" bestFit="1" customWidth="1"/>
    <col min="520" max="520" width="8.88671875" style="724"/>
    <col min="521" max="521" width="12.88671875" style="724" bestFit="1" customWidth="1"/>
    <col min="522" max="765" width="8.88671875" style="724"/>
    <col min="766" max="766" width="3.6640625" style="724" bestFit="1" customWidth="1"/>
    <col min="767" max="767" width="8.33203125" style="724" customWidth="1"/>
    <col min="768" max="768" width="46.109375" style="724" customWidth="1"/>
    <col min="769" max="769" width="11" style="724" customWidth="1"/>
    <col min="770" max="770" width="12.5546875" style="724" customWidth="1"/>
    <col min="771" max="771" width="10.88671875" style="724" customWidth="1"/>
    <col min="772" max="772" width="16.109375" style="724" customWidth="1"/>
    <col min="773" max="773" width="0" style="724" hidden="1" customWidth="1"/>
    <col min="774" max="774" width="15.44140625" style="724" customWidth="1"/>
    <col min="775" max="775" width="12.88671875" style="724" bestFit="1" customWidth="1"/>
    <col min="776" max="776" width="8.88671875" style="724"/>
    <col min="777" max="777" width="12.88671875" style="724" bestFit="1" customWidth="1"/>
    <col min="778" max="1021" width="8.88671875" style="724"/>
    <col min="1022" max="1022" width="3.6640625" style="724" bestFit="1" customWidth="1"/>
    <col min="1023" max="1023" width="8.33203125" style="724" customWidth="1"/>
    <col min="1024" max="1024" width="46.109375" style="724" customWidth="1"/>
    <col min="1025" max="1025" width="11" style="724" customWidth="1"/>
    <col min="1026" max="1026" width="12.5546875" style="724" customWidth="1"/>
    <col min="1027" max="1027" width="10.88671875" style="724" customWidth="1"/>
    <col min="1028" max="1028" width="16.109375" style="724" customWidth="1"/>
    <col min="1029" max="1029" width="0" style="724" hidden="1" customWidth="1"/>
    <col min="1030" max="1030" width="15.44140625" style="724" customWidth="1"/>
    <col min="1031" max="1031" width="12.88671875" style="724" bestFit="1" customWidth="1"/>
    <col min="1032" max="1032" width="8.88671875" style="724"/>
    <col min="1033" max="1033" width="12.88671875" style="724" bestFit="1" customWidth="1"/>
    <col min="1034" max="1277" width="8.88671875" style="724"/>
    <col min="1278" max="1278" width="3.6640625" style="724" bestFit="1" customWidth="1"/>
    <col min="1279" max="1279" width="8.33203125" style="724" customWidth="1"/>
    <col min="1280" max="1280" width="46.109375" style="724" customWidth="1"/>
    <col min="1281" max="1281" width="11" style="724" customWidth="1"/>
    <col min="1282" max="1282" width="12.5546875" style="724" customWidth="1"/>
    <col min="1283" max="1283" width="10.88671875" style="724" customWidth="1"/>
    <col min="1284" max="1284" width="16.109375" style="724" customWidth="1"/>
    <col min="1285" max="1285" width="0" style="724" hidden="1" customWidth="1"/>
    <col min="1286" max="1286" width="15.44140625" style="724" customWidth="1"/>
    <col min="1287" max="1287" width="12.88671875" style="724" bestFit="1" customWidth="1"/>
    <col min="1288" max="1288" width="8.88671875" style="724"/>
    <col min="1289" max="1289" width="12.88671875" style="724" bestFit="1" customWidth="1"/>
    <col min="1290" max="1533" width="8.88671875" style="724"/>
    <col min="1534" max="1534" width="3.6640625" style="724" bestFit="1" customWidth="1"/>
    <col min="1535" max="1535" width="8.33203125" style="724" customWidth="1"/>
    <col min="1536" max="1536" width="46.109375" style="724" customWidth="1"/>
    <col min="1537" max="1537" width="11" style="724" customWidth="1"/>
    <col min="1538" max="1538" width="12.5546875" style="724" customWidth="1"/>
    <col min="1539" max="1539" width="10.88671875" style="724" customWidth="1"/>
    <col min="1540" max="1540" width="16.109375" style="724" customWidth="1"/>
    <col min="1541" max="1541" width="0" style="724" hidden="1" customWidth="1"/>
    <col min="1542" max="1542" width="15.44140625" style="724" customWidth="1"/>
    <col min="1543" max="1543" width="12.88671875" style="724" bestFit="1" customWidth="1"/>
    <col min="1544" max="1544" width="8.88671875" style="724"/>
    <col min="1545" max="1545" width="12.88671875" style="724" bestFit="1" customWidth="1"/>
    <col min="1546" max="1789" width="8.88671875" style="724"/>
    <col min="1790" max="1790" width="3.6640625" style="724" bestFit="1" customWidth="1"/>
    <col min="1791" max="1791" width="8.33203125" style="724" customWidth="1"/>
    <col min="1792" max="1792" width="46.109375" style="724" customWidth="1"/>
    <col min="1793" max="1793" width="11" style="724" customWidth="1"/>
    <col min="1794" max="1794" width="12.5546875" style="724" customWidth="1"/>
    <col min="1795" max="1795" width="10.88671875" style="724" customWidth="1"/>
    <col min="1796" max="1796" width="16.109375" style="724" customWidth="1"/>
    <col min="1797" max="1797" width="0" style="724" hidden="1" customWidth="1"/>
    <col min="1798" max="1798" width="15.44140625" style="724" customWidth="1"/>
    <col min="1799" max="1799" width="12.88671875" style="724" bestFit="1" customWidth="1"/>
    <col min="1800" max="1800" width="8.88671875" style="724"/>
    <col min="1801" max="1801" width="12.88671875" style="724" bestFit="1" customWidth="1"/>
    <col min="1802" max="2045" width="8.88671875" style="724"/>
    <col min="2046" max="2046" width="3.6640625" style="724" bestFit="1" customWidth="1"/>
    <col min="2047" max="2047" width="8.33203125" style="724" customWidth="1"/>
    <col min="2048" max="2048" width="46.109375" style="724" customWidth="1"/>
    <col min="2049" max="2049" width="11" style="724" customWidth="1"/>
    <col min="2050" max="2050" width="12.5546875" style="724" customWidth="1"/>
    <col min="2051" max="2051" width="10.88671875" style="724" customWidth="1"/>
    <col min="2052" max="2052" width="16.109375" style="724" customWidth="1"/>
    <col min="2053" max="2053" width="0" style="724" hidden="1" customWidth="1"/>
    <col min="2054" max="2054" width="15.44140625" style="724" customWidth="1"/>
    <col min="2055" max="2055" width="12.88671875" style="724" bestFit="1" customWidth="1"/>
    <col min="2056" max="2056" width="8.88671875" style="724"/>
    <col min="2057" max="2057" width="12.88671875" style="724" bestFit="1" customWidth="1"/>
    <col min="2058" max="2301" width="8.88671875" style="724"/>
    <col min="2302" max="2302" width="3.6640625" style="724" bestFit="1" customWidth="1"/>
    <col min="2303" max="2303" width="8.33203125" style="724" customWidth="1"/>
    <col min="2304" max="2304" width="46.109375" style="724" customWidth="1"/>
    <col min="2305" max="2305" width="11" style="724" customWidth="1"/>
    <col min="2306" max="2306" width="12.5546875" style="724" customWidth="1"/>
    <col min="2307" max="2307" width="10.88671875" style="724" customWidth="1"/>
    <col min="2308" max="2308" width="16.109375" style="724" customWidth="1"/>
    <col min="2309" max="2309" width="0" style="724" hidden="1" customWidth="1"/>
    <col min="2310" max="2310" width="15.44140625" style="724" customWidth="1"/>
    <col min="2311" max="2311" width="12.88671875" style="724" bestFit="1" customWidth="1"/>
    <col min="2312" max="2312" width="8.88671875" style="724"/>
    <col min="2313" max="2313" width="12.88671875" style="724" bestFit="1" customWidth="1"/>
    <col min="2314" max="2557" width="8.88671875" style="724"/>
    <col min="2558" max="2558" width="3.6640625" style="724" bestFit="1" customWidth="1"/>
    <col min="2559" max="2559" width="8.33203125" style="724" customWidth="1"/>
    <col min="2560" max="2560" width="46.109375" style="724" customWidth="1"/>
    <col min="2561" max="2561" width="11" style="724" customWidth="1"/>
    <col min="2562" max="2562" width="12.5546875" style="724" customWidth="1"/>
    <col min="2563" max="2563" width="10.88671875" style="724" customWidth="1"/>
    <col min="2564" max="2564" width="16.109375" style="724" customWidth="1"/>
    <col min="2565" max="2565" width="0" style="724" hidden="1" customWidth="1"/>
    <col min="2566" max="2566" width="15.44140625" style="724" customWidth="1"/>
    <col min="2567" max="2567" width="12.88671875" style="724" bestFit="1" customWidth="1"/>
    <col min="2568" max="2568" width="8.88671875" style="724"/>
    <col min="2569" max="2569" width="12.88671875" style="724" bestFit="1" customWidth="1"/>
    <col min="2570" max="2813" width="8.88671875" style="724"/>
    <col min="2814" max="2814" width="3.6640625" style="724" bestFit="1" customWidth="1"/>
    <col min="2815" max="2815" width="8.33203125" style="724" customWidth="1"/>
    <col min="2816" max="2816" width="46.109375" style="724" customWidth="1"/>
    <col min="2817" max="2817" width="11" style="724" customWidth="1"/>
    <col min="2818" max="2818" width="12.5546875" style="724" customWidth="1"/>
    <col min="2819" max="2819" width="10.88671875" style="724" customWidth="1"/>
    <col min="2820" max="2820" width="16.109375" style="724" customWidth="1"/>
    <col min="2821" max="2821" width="0" style="724" hidden="1" customWidth="1"/>
    <col min="2822" max="2822" width="15.44140625" style="724" customWidth="1"/>
    <col min="2823" max="2823" width="12.88671875" style="724" bestFit="1" customWidth="1"/>
    <col min="2824" max="2824" width="8.88671875" style="724"/>
    <col min="2825" max="2825" width="12.88671875" style="724" bestFit="1" customWidth="1"/>
    <col min="2826" max="3069" width="8.88671875" style="724"/>
    <col min="3070" max="3070" width="3.6640625" style="724" bestFit="1" customWidth="1"/>
    <col min="3071" max="3071" width="8.33203125" style="724" customWidth="1"/>
    <col min="3072" max="3072" width="46.109375" style="724" customWidth="1"/>
    <col min="3073" max="3073" width="11" style="724" customWidth="1"/>
    <col min="3074" max="3074" width="12.5546875" style="724" customWidth="1"/>
    <col min="3075" max="3075" width="10.88671875" style="724" customWidth="1"/>
    <col min="3076" max="3076" width="16.109375" style="724" customWidth="1"/>
    <col min="3077" max="3077" width="0" style="724" hidden="1" customWidth="1"/>
    <col min="3078" max="3078" width="15.44140625" style="724" customWidth="1"/>
    <col min="3079" max="3079" width="12.88671875" style="724" bestFit="1" customWidth="1"/>
    <col min="3080" max="3080" width="8.88671875" style="724"/>
    <col min="3081" max="3081" width="12.88671875" style="724" bestFit="1" customWidth="1"/>
    <col min="3082" max="3325" width="8.88671875" style="724"/>
    <col min="3326" max="3326" width="3.6640625" style="724" bestFit="1" customWidth="1"/>
    <col min="3327" max="3327" width="8.33203125" style="724" customWidth="1"/>
    <col min="3328" max="3328" width="46.109375" style="724" customWidth="1"/>
    <col min="3329" max="3329" width="11" style="724" customWidth="1"/>
    <col min="3330" max="3330" width="12.5546875" style="724" customWidth="1"/>
    <col min="3331" max="3331" width="10.88671875" style="724" customWidth="1"/>
    <col min="3332" max="3332" width="16.109375" style="724" customWidth="1"/>
    <col min="3333" max="3333" width="0" style="724" hidden="1" customWidth="1"/>
    <col min="3334" max="3334" width="15.44140625" style="724" customWidth="1"/>
    <col min="3335" max="3335" width="12.88671875" style="724" bestFit="1" customWidth="1"/>
    <col min="3336" max="3336" width="8.88671875" style="724"/>
    <col min="3337" max="3337" width="12.88671875" style="724" bestFit="1" customWidth="1"/>
    <col min="3338" max="3581" width="8.88671875" style="724"/>
    <col min="3582" max="3582" width="3.6640625" style="724" bestFit="1" customWidth="1"/>
    <col min="3583" max="3583" width="8.33203125" style="724" customWidth="1"/>
    <col min="3584" max="3584" width="46.109375" style="724" customWidth="1"/>
    <col min="3585" max="3585" width="11" style="724" customWidth="1"/>
    <col min="3586" max="3586" width="12.5546875" style="724" customWidth="1"/>
    <col min="3587" max="3587" width="10.88671875" style="724" customWidth="1"/>
    <col min="3588" max="3588" width="16.109375" style="724" customWidth="1"/>
    <col min="3589" max="3589" width="0" style="724" hidden="1" customWidth="1"/>
    <col min="3590" max="3590" width="15.44140625" style="724" customWidth="1"/>
    <col min="3591" max="3591" width="12.88671875" style="724" bestFit="1" customWidth="1"/>
    <col min="3592" max="3592" width="8.88671875" style="724"/>
    <col min="3593" max="3593" width="12.88671875" style="724" bestFit="1" customWidth="1"/>
    <col min="3594" max="3837" width="8.88671875" style="724"/>
    <col min="3838" max="3838" width="3.6640625" style="724" bestFit="1" customWidth="1"/>
    <col min="3839" max="3839" width="8.33203125" style="724" customWidth="1"/>
    <col min="3840" max="3840" width="46.109375" style="724" customWidth="1"/>
    <col min="3841" max="3841" width="11" style="724" customWidth="1"/>
    <col min="3842" max="3842" width="12.5546875" style="724" customWidth="1"/>
    <col min="3843" max="3843" width="10.88671875" style="724" customWidth="1"/>
    <col min="3844" max="3844" width="16.109375" style="724" customWidth="1"/>
    <col min="3845" max="3845" width="0" style="724" hidden="1" customWidth="1"/>
    <col min="3846" max="3846" width="15.44140625" style="724" customWidth="1"/>
    <col min="3847" max="3847" width="12.88671875" style="724" bestFit="1" customWidth="1"/>
    <col min="3848" max="3848" width="8.88671875" style="724"/>
    <col min="3849" max="3849" width="12.88671875" style="724" bestFit="1" customWidth="1"/>
    <col min="3850" max="4093" width="8.88671875" style="724"/>
    <col min="4094" max="4094" width="3.6640625" style="724" bestFit="1" customWidth="1"/>
    <col min="4095" max="4095" width="8.33203125" style="724" customWidth="1"/>
    <col min="4096" max="4096" width="46.109375" style="724" customWidth="1"/>
    <col min="4097" max="4097" width="11" style="724" customWidth="1"/>
    <col min="4098" max="4098" width="12.5546875" style="724" customWidth="1"/>
    <col min="4099" max="4099" width="10.88671875" style="724" customWidth="1"/>
    <col min="4100" max="4100" width="16.109375" style="724" customWidth="1"/>
    <col min="4101" max="4101" width="0" style="724" hidden="1" customWidth="1"/>
    <col min="4102" max="4102" width="15.44140625" style="724" customWidth="1"/>
    <col min="4103" max="4103" width="12.88671875" style="724" bestFit="1" customWidth="1"/>
    <col min="4104" max="4104" width="8.88671875" style="724"/>
    <col min="4105" max="4105" width="12.88671875" style="724" bestFit="1" customWidth="1"/>
    <col min="4106" max="4349" width="8.88671875" style="724"/>
    <col min="4350" max="4350" width="3.6640625" style="724" bestFit="1" customWidth="1"/>
    <col min="4351" max="4351" width="8.33203125" style="724" customWidth="1"/>
    <col min="4352" max="4352" width="46.109375" style="724" customWidth="1"/>
    <col min="4353" max="4353" width="11" style="724" customWidth="1"/>
    <col min="4354" max="4354" width="12.5546875" style="724" customWidth="1"/>
    <col min="4355" max="4355" width="10.88671875" style="724" customWidth="1"/>
    <col min="4356" max="4356" width="16.109375" style="724" customWidth="1"/>
    <col min="4357" max="4357" width="0" style="724" hidden="1" customWidth="1"/>
    <col min="4358" max="4358" width="15.44140625" style="724" customWidth="1"/>
    <col min="4359" max="4359" width="12.88671875" style="724" bestFit="1" customWidth="1"/>
    <col min="4360" max="4360" width="8.88671875" style="724"/>
    <col min="4361" max="4361" width="12.88671875" style="724" bestFit="1" customWidth="1"/>
    <col min="4362" max="4605" width="8.88671875" style="724"/>
    <col min="4606" max="4606" width="3.6640625" style="724" bestFit="1" customWidth="1"/>
    <col min="4607" max="4607" width="8.33203125" style="724" customWidth="1"/>
    <col min="4608" max="4608" width="46.109375" style="724" customWidth="1"/>
    <col min="4609" max="4609" width="11" style="724" customWidth="1"/>
    <col min="4610" max="4610" width="12.5546875" style="724" customWidth="1"/>
    <col min="4611" max="4611" width="10.88671875" style="724" customWidth="1"/>
    <col min="4612" max="4612" width="16.109375" style="724" customWidth="1"/>
    <col min="4613" max="4613" width="0" style="724" hidden="1" customWidth="1"/>
    <col min="4614" max="4614" width="15.44140625" style="724" customWidth="1"/>
    <col min="4615" max="4615" width="12.88671875" style="724" bestFit="1" customWidth="1"/>
    <col min="4616" max="4616" width="8.88671875" style="724"/>
    <col min="4617" max="4617" width="12.88671875" style="724" bestFit="1" customWidth="1"/>
    <col min="4618" max="4861" width="8.88671875" style="724"/>
    <col min="4862" max="4862" width="3.6640625" style="724" bestFit="1" customWidth="1"/>
    <col min="4863" max="4863" width="8.33203125" style="724" customWidth="1"/>
    <col min="4864" max="4864" width="46.109375" style="724" customWidth="1"/>
    <col min="4865" max="4865" width="11" style="724" customWidth="1"/>
    <col min="4866" max="4866" width="12.5546875" style="724" customWidth="1"/>
    <col min="4867" max="4867" width="10.88671875" style="724" customWidth="1"/>
    <col min="4868" max="4868" width="16.109375" style="724" customWidth="1"/>
    <col min="4869" max="4869" width="0" style="724" hidden="1" customWidth="1"/>
    <col min="4870" max="4870" width="15.44140625" style="724" customWidth="1"/>
    <col min="4871" max="4871" width="12.88671875" style="724" bestFit="1" customWidth="1"/>
    <col min="4872" max="4872" width="8.88671875" style="724"/>
    <col min="4873" max="4873" width="12.88671875" style="724" bestFit="1" customWidth="1"/>
    <col min="4874" max="5117" width="8.88671875" style="724"/>
    <col min="5118" max="5118" width="3.6640625" style="724" bestFit="1" customWidth="1"/>
    <col min="5119" max="5119" width="8.33203125" style="724" customWidth="1"/>
    <col min="5120" max="5120" width="46.109375" style="724" customWidth="1"/>
    <col min="5121" max="5121" width="11" style="724" customWidth="1"/>
    <col min="5122" max="5122" width="12.5546875" style="724" customWidth="1"/>
    <col min="5123" max="5123" width="10.88671875" style="724" customWidth="1"/>
    <col min="5124" max="5124" width="16.109375" style="724" customWidth="1"/>
    <col min="5125" max="5125" width="0" style="724" hidden="1" customWidth="1"/>
    <col min="5126" max="5126" width="15.44140625" style="724" customWidth="1"/>
    <col min="5127" max="5127" width="12.88671875" style="724" bestFit="1" customWidth="1"/>
    <col min="5128" max="5128" width="8.88671875" style="724"/>
    <col min="5129" max="5129" width="12.88671875" style="724" bestFit="1" customWidth="1"/>
    <col min="5130" max="5373" width="8.88671875" style="724"/>
    <col min="5374" max="5374" width="3.6640625" style="724" bestFit="1" customWidth="1"/>
    <col min="5375" max="5375" width="8.33203125" style="724" customWidth="1"/>
    <col min="5376" max="5376" width="46.109375" style="724" customWidth="1"/>
    <col min="5377" max="5377" width="11" style="724" customWidth="1"/>
    <col min="5378" max="5378" width="12.5546875" style="724" customWidth="1"/>
    <col min="5379" max="5379" width="10.88671875" style="724" customWidth="1"/>
    <col min="5380" max="5380" width="16.109375" style="724" customWidth="1"/>
    <col min="5381" max="5381" width="0" style="724" hidden="1" customWidth="1"/>
    <col min="5382" max="5382" width="15.44140625" style="724" customWidth="1"/>
    <col min="5383" max="5383" width="12.88671875" style="724" bestFit="1" customWidth="1"/>
    <col min="5384" max="5384" width="8.88671875" style="724"/>
    <col min="5385" max="5385" width="12.88671875" style="724" bestFit="1" customWidth="1"/>
    <col min="5386" max="5629" width="8.88671875" style="724"/>
    <col min="5630" max="5630" width="3.6640625" style="724" bestFit="1" customWidth="1"/>
    <col min="5631" max="5631" width="8.33203125" style="724" customWidth="1"/>
    <col min="5632" max="5632" width="46.109375" style="724" customWidth="1"/>
    <col min="5633" max="5633" width="11" style="724" customWidth="1"/>
    <col min="5634" max="5634" width="12.5546875" style="724" customWidth="1"/>
    <col min="5635" max="5635" width="10.88671875" style="724" customWidth="1"/>
    <col min="5636" max="5636" width="16.109375" style="724" customWidth="1"/>
    <col min="5637" max="5637" width="0" style="724" hidden="1" customWidth="1"/>
    <col min="5638" max="5638" width="15.44140625" style="724" customWidth="1"/>
    <col min="5639" max="5639" width="12.88671875" style="724" bestFit="1" customWidth="1"/>
    <col min="5640" max="5640" width="8.88671875" style="724"/>
    <col min="5641" max="5641" width="12.88671875" style="724" bestFit="1" customWidth="1"/>
    <col min="5642" max="5885" width="8.88671875" style="724"/>
    <col min="5886" max="5886" width="3.6640625" style="724" bestFit="1" customWidth="1"/>
    <col min="5887" max="5887" width="8.33203125" style="724" customWidth="1"/>
    <col min="5888" max="5888" width="46.109375" style="724" customWidth="1"/>
    <col min="5889" max="5889" width="11" style="724" customWidth="1"/>
    <col min="5890" max="5890" width="12.5546875" style="724" customWidth="1"/>
    <col min="5891" max="5891" width="10.88671875" style="724" customWidth="1"/>
    <col min="5892" max="5892" width="16.109375" style="724" customWidth="1"/>
    <col min="5893" max="5893" width="0" style="724" hidden="1" customWidth="1"/>
    <col min="5894" max="5894" width="15.44140625" style="724" customWidth="1"/>
    <col min="5895" max="5895" width="12.88671875" style="724" bestFit="1" customWidth="1"/>
    <col min="5896" max="5896" width="8.88671875" style="724"/>
    <col min="5897" max="5897" width="12.88671875" style="724" bestFit="1" customWidth="1"/>
    <col min="5898" max="6141" width="8.88671875" style="724"/>
    <col min="6142" max="6142" width="3.6640625" style="724" bestFit="1" customWidth="1"/>
    <col min="6143" max="6143" width="8.33203125" style="724" customWidth="1"/>
    <col min="6144" max="6144" width="46.109375" style="724" customWidth="1"/>
    <col min="6145" max="6145" width="11" style="724" customWidth="1"/>
    <col min="6146" max="6146" width="12.5546875" style="724" customWidth="1"/>
    <col min="6147" max="6147" width="10.88671875" style="724" customWidth="1"/>
    <col min="6148" max="6148" width="16.109375" style="724" customWidth="1"/>
    <col min="6149" max="6149" width="0" style="724" hidden="1" customWidth="1"/>
    <col min="6150" max="6150" width="15.44140625" style="724" customWidth="1"/>
    <col min="6151" max="6151" width="12.88671875" style="724" bestFit="1" customWidth="1"/>
    <col min="6152" max="6152" width="8.88671875" style="724"/>
    <col min="6153" max="6153" width="12.88671875" style="724" bestFit="1" customWidth="1"/>
    <col min="6154" max="6397" width="8.88671875" style="724"/>
    <col min="6398" max="6398" width="3.6640625" style="724" bestFit="1" customWidth="1"/>
    <col min="6399" max="6399" width="8.33203125" style="724" customWidth="1"/>
    <col min="6400" max="6400" width="46.109375" style="724" customWidth="1"/>
    <col min="6401" max="6401" width="11" style="724" customWidth="1"/>
    <col min="6402" max="6402" width="12.5546875" style="724" customWidth="1"/>
    <col min="6403" max="6403" width="10.88671875" style="724" customWidth="1"/>
    <col min="6404" max="6404" width="16.109375" style="724" customWidth="1"/>
    <col min="6405" max="6405" width="0" style="724" hidden="1" customWidth="1"/>
    <col min="6406" max="6406" width="15.44140625" style="724" customWidth="1"/>
    <col min="6407" max="6407" width="12.88671875" style="724" bestFit="1" customWidth="1"/>
    <col min="6408" max="6408" width="8.88671875" style="724"/>
    <col min="6409" max="6409" width="12.88671875" style="724" bestFit="1" customWidth="1"/>
    <col min="6410" max="6653" width="8.88671875" style="724"/>
    <col min="6654" max="6654" width="3.6640625" style="724" bestFit="1" customWidth="1"/>
    <col min="6655" max="6655" width="8.33203125" style="724" customWidth="1"/>
    <col min="6656" max="6656" width="46.109375" style="724" customWidth="1"/>
    <col min="6657" max="6657" width="11" style="724" customWidth="1"/>
    <col min="6658" max="6658" width="12.5546875" style="724" customWidth="1"/>
    <col min="6659" max="6659" width="10.88671875" style="724" customWidth="1"/>
    <col min="6660" max="6660" width="16.109375" style="724" customWidth="1"/>
    <col min="6661" max="6661" width="0" style="724" hidden="1" customWidth="1"/>
    <col min="6662" max="6662" width="15.44140625" style="724" customWidth="1"/>
    <col min="6663" max="6663" width="12.88671875" style="724" bestFit="1" customWidth="1"/>
    <col min="6664" max="6664" width="8.88671875" style="724"/>
    <col min="6665" max="6665" width="12.88671875" style="724" bestFit="1" customWidth="1"/>
    <col min="6666" max="6909" width="8.88671875" style="724"/>
    <col min="6910" max="6910" width="3.6640625" style="724" bestFit="1" customWidth="1"/>
    <col min="6911" max="6911" width="8.33203125" style="724" customWidth="1"/>
    <col min="6912" max="6912" width="46.109375" style="724" customWidth="1"/>
    <col min="6913" max="6913" width="11" style="724" customWidth="1"/>
    <col min="6914" max="6914" width="12.5546875" style="724" customWidth="1"/>
    <col min="6915" max="6915" width="10.88671875" style="724" customWidth="1"/>
    <col min="6916" max="6916" width="16.109375" style="724" customWidth="1"/>
    <col min="6917" max="6917" width="0" style="724" hidden="1" customWidth="1"/>
    <col min="6918" max="6918" width="15.44140625" style="724" customWidth="1"/>
    <col min="6919" max="6919" width="12.88671875" style="724" bestFit="1" customWidth="1"/>
    <col min="6920" max="6920" width="8.88671875" style="724"/>
    <col min="6921" max="6921" width="12.88671875" style="724" bestFit="1" customWidth="1"/>
    <col min="6922" max="7165" width="8.88671875" style="724"/>
    <col min="7166" max="7166" width="3.6640625" style="724" bestFit="1" customWidth="1"/>
    <col min="7167" max="7167" width="8.33203125" style="724" customWidth="1"/>
    <col min="7168" max="7168" width="46.109375" style="724" customWidth="1"/>
    <col min="7169" max="7169" width="11" style="724" customWidth="1"/>
    <col min="7170" max="7170" width="12.5546875" style="724" customWidth="1"/>
    <col min="7171" max="7171" width="10.88671875" style="724" customWidth="1"/>
    <col min="7172" max="7172" width="16.109375" style="724" customWidth="1"/>
    <col min="7173" max="7173" width="0" style="724" hidden="1" customWidth="1"/>
    <col min="7174" max="7174" width="15.44140625" style="724" customWidth="1"/>
    <col min="7175" max="7175" width="12.88671875" style="724" bestFit="1" customWidth="1"/>
    <col min="7176" max="7176" width="8.88671875" style="724"/>
    <col min="7177" max="7177" width="12.88671875" style="724" bestFit="1" customWidth="1"/>
    <col min="7178" max="7421" width="8.88671875" style="724"/>
    <col min="7422" max="7422" width="3.6640625" style="724" bestFit="1" customWidth="1"/>
    <col min="7423" max="7423" width="8.33203125" style="724" customWidth="1"/>
    <col min="7424" max="7424" width="46.109375" style="724" customWidth="1"/>
    <col min="7425" max="7425" width="11" style="724" customWidth="1"/>
    <col min="7426" max="7426" width="12.5546875" style="724" customWidth="1"/>
    <col min="7427" max="7427" width="10.88671875" style="724" customWidth="1"/>
    <col min="7428" max="7428" width="16.109375" style="724" customWidth="1"/>
    <col min="7429" max="7429" width="0" style="724" hidden="1" customWidth="1"/>
    <col min="7430" max="7430" width="15.44140625" style="724" customWidth="1"/>
    <col min="7431" max="7431" width="12.88671875" style="724" bestFit="1" customWidth="1"/>
    <col min="7432" max="7432" width="8.88671875" style="724"/>
    <col min="7433" max="7433" width="12.88671875" style="724" bestFit="1" customWidth="1"/>
    <col min="7434" max="7677" width="8.88671875" style="724"/>
    <col min="7678" max="7678" width="3.6640625" style="724" bestFit="1" customWidth="1"/>
    <col min="7679" max="7679" width="8.33203125" style="724" customWidth="1"/>
    <col min="7680" max="7680" width="46.109375" style="724" customWidth="1"/>
    <col min="7681" max="7681" width="11" style="724" customWidth="1"/>
    <col min="7682" max="7682" width="12.5546875" style="724" customWidth="1"/>
    <col min="7683" max="7683" width="10.88671875" style="724" customWidth="1"/>
    <col min="7684" max="7684" width="16.109375" style="724" customWidth="1"/>
    <col min="7685" max="7685" width="0" style="724" hidden="1" customWidth="1"/>
    <col min="7686" max="7686" width="15.44140625" style="724" customWidth="1"/>
    <col min="7687" max="7687" width="12.88671875" style="724" bestFit="1" customWidth="1"/>
    <col min="7688" max="7688" width="8.88671875" style="724"/>
    <col min="7689" max="7689" width="12.88671875" style="724" bestFit="1" customWidth="1"/>
    <col min="7690" max="7933" width="8.88671875" style="724"/>
    <col min="7934" max="7934" width="3.6640625" style="724" bestFit="1" customWidth="1"/>
    <col min="7935" max="7935" width="8.33203125" style="724" customWidth="1"/>
    <col min="7936" max="7936" width="46.109375" style="724" customWidth="1"/>
    <col min="7937" max="7937" width="11" style="724" customWidth="1"/>
    <col min="7938" max="7938" width="12.5546875" style="724" customWidth="1"/>
    <col min="7939" max="7939" width="10.88671875" style="724" customWidth="1"/>
    <col min="7940" max="7940" width="16.109375" style="724" customWidth="1"/>
    <col min="7941" max="7941" width="0" style="724" hidden="1" customWidth="1"/>
    <col min="7942" max="7942" width="15.44140625" style="724" customWidth="1"/>
    <col min="7943" max="7943" width="12.88671875" style="724" bestFit="1" customWidth="1"/>
    <col min="7944" max="7944" width="8.88671875" style="724"/>
    <col min="7945" max="7945" width="12.88671875" style="724" bestFit="1" customWidth="1"/>
    <col min="7946" max="8189" width="8.88671875" style="724"/>
    <col min="8190" max="8190" width="3.6640625" style="724" bestFit="1" customWidth="1"/>
    <col min="8191" max="8191" width="8.33203125" style="724" customWidth="1"/>
    <col min="8192" max="8192" width="46.109375" style="724" customWidth="1"/>
    <col min="8193" max="8193" width="11" style="724" customWidth="1"/>
    <col min="8194" max="8194" width="12.5546875" style="724" customWidth="1"/>
    <col min="8195" max="8195" width="10.88671875" style="724" customWidth="1"/>
    <col min="8196" max="8196" width="16.109375" style="724" customWidth="1"/>
    <col min="8197" max="8197" width="0" style="724" hidden="1" customWidth="1"/>
    <col min="8198" max="8198" width="15.44140625" style="724" customWidth="1"/>
    <col min="8199" max="8199" width="12.88671875" style="724" bestFit="1" customWidth="1"/>
    <col min="8200" max="8200" width="8.88671875" style="724"/>
    <col min="8201" max="8201" width="12.88671875" style="724" bestFit="1" customWidth="1"/>
    <col min="8202" max="8445" width="8.88671875" style="724"/>
    <col min="8446" max="8446" width="3.6640625" style="724" bestFit="1" customWidth="1"/>
    <col min="8447" max="8447" width="8.33203125" style="724" customWidth="1"/>
    <col min="8448" max="8448" width="46.109375" style="724" customWidth="1"/>
    <col min="8449" max="8449" width="11" style="724" customWidth="1"/>
    <col min="8450" max="8450" width="12.5546875" style="724" customWidth="1"/>
    <col min="8451" max="8451" width="10.88671875" style="724" customWidth="1"/>
    <col min="8452" max="8452" width="16.109375" style="724" customWidth="1"/>
    <col min="8453" max="8453" width="0" style="724" hidden="1" customWidth="1"/>
    <col min="8454" max="8454" width="15.44140625" style="724" customWidth="1"/>
    <col min="8455" max="8455" width="12.88671875" style="724" bestFit="1" customWidth="1"/>
    <col min="8456" max="8456" width="8.88671875" style="724"/>
    <col min="8457" max="8457" width="12.88671875" style="724" bestFit="1" customWidth="1"/>
    <col min="8458" max="8701" width="8.88671875" style="724"/>
    <col min="8702" max="8702" width="3.6640625" style="724" bestFit="1" customWidth="1"/>
    <col min="8703" max="8703" width="8.33203125" style="724" customWidth="1"/>
    <col min="8704" max="8704" width="46.109375" style="724" customWidth="1"/>
    <col min="8705" max="8705" width="11" style="724" customWidth="1"/>
    <col min="8706" max="8706" width="12.5546875" style="724" customWidth="1"/>
    <col min="8707" max="8707" width="10.88671875" style="724" customWidth="1"/>
    <col min="8708" max="8708" width="16.109375" style="724" customWidth="1"/>
    <col min="8709" max="8709" width="0" style="724" hidden="1" customWidth="1"/>
    <col min="8710" max="8710" width="15.44140625" style="724" customWidth="1"/>
    <col min="8711" max="8711" width="12.88671875" style="724" bestFit="1" customWidth="1"/>
    <col min="8712" max="8712" width="8.88671875" style="724"/>
    <col min="8713" max="8713" width="12.88671875" style="724" bestFit="1" customWidth="1"/>
    <col min="8714" max="8957" width="8.88671875" style="724"/>
    <col min="8958" max="8958" width="3.6640625" style="724" bestFit="1" customWidth="1"/>
    <col min="8959" max="8959" width="8.33203125" style="724" customWidth="1"/>
    <col min="8960" max="8960" width="46.109375" style="724" customWidth="1"/>
    <col min="8961" max="8961" width="11" style="724" customWidth="1"/>
    <col min="8962" max="8962" width="12.5546875" style="724" customWidth="1"/>
    <col min="8963" max="8963" width="10.88671875" style="724" customWidth="1"/>
    <col min="8964" max="8964" width="16.109375" style="724" customWidth="1"/>
    <col min="8965" max="8965" width="0" style="724" hidden="1" customWidth="1"/>
    <col min="8966" max="8966" width="15.44140625" style="724" customWidth="1"/>
    <col min="8967" max="8967" width="12.88671875" style="724" bestFit="1" customWidth="1"/>
    <col min="8968" max="8968" width="8.88671875" style="724"/>
    <col min="8969" max="8969" width="12.88671875" style="724" bestFit="1" customWidth="1"/>
    <col min="8970" max="9213" width="8.88671875" style="724"/>
    <col min="9214" max="9214" width="3.6640625" style="724" bestFit="1" customWidth="1"/>
    <col min="9215" max="9215" width="8.33203125" style="724" customWidth="1"/>
    <col min="9216" max="9216" width="46.109375" style="724" customWidth="1"/>
    <col min="9217" max="9217" width="11" style="724" customWidth="1"/>
    <col min="9218" max="9218" width="12.5546875" style="724" customWidth="1"/>
    <col min="9219" max="9219" width="10.88671875" style="724" customWidth="1"/>
    <col min="9220" max="9220" width="16.109375" style="724" customWidth="1"/>
    <col min="9221" max="9221" width="0" style="724" hidden="1" customWidth="1"/>
    <col min="9222" max="9222" width="15.44140625" style="724" customWidth="1"/>
    <col min="9223" max="9223" width="12.88671875" style="724" bestFit="1" customWidth="1"/>
    <col min="9224" max="9224" width="8.88671875" style="724"/>
    <col min="9225" max="9225" width="12.88671875" style="724" bestFit="1" customWidth="1"/>
    <col min="9226" max="9469" width="8.88671875" style="724"/>
    <col min="9470" max="9470" width="3.6640625" style="724" bestFit="1" customWidth="1"/>
    <col min="9471" max="9471" width="8.33203125" style="724" customWidth="1"/>
    <col min="9472" max="9472" width="46.109375" style="724" customWidth="1"/>
    <col min="9473" max="9473" width="11" style="724" customWidth="1"/>
    <col min="9474" max="9474" width="12.5546875" style="724" customWidth="1"/>
    <col min="9475" max="9475" width="10.88671875" style="724" customWidth="1"/>
    <col min="9476" max="9476" width="16.109375" style="724" customWidth="1"/>
    <col min="9477" max="9477" width="0" style="724" hidden="1" customWidth="1"/>
    <col min="9478" max="9478" width="15.44140625" style="724" customWidth="1"/>
    <col min="9479" max="9479" width="12.88671875" style="724" bestFit="1" customWidth="1"/>
    <col min="9480" max="9480" width="8.88671875" style="724"/>
    <col min="9481" max="9481" width="12.88671875" style="724" bestFit="1" customWidth="1"/>
    <col min="9482" max="9725" width="8.88671875" style="724"/>
    <col min="9726" max="9726" width="3.6640625" style="724" bestFit="1" customWidth="1"/>
    <col min="9727" max="9727" width="8.33203125" style="724" customWidth="1"/>
    <col min="9728" max="9728" width="46.109375" style="724" customWidth="1"/>
    <col min="9729" max="9729" width="11" style="724" customWidth="1"/>
    <col min="9730" max="9730" width="12.5546875" style="724" customWidth="1"/>
    <col min="9731" max="9731" width="10.88671875" style="724" customWidth="1"/>
    <col min="9732" max="9732" width="16.109375" style="724" customWidth="1"/>
    <col min="9733" max="9733" width="0" style="724" hidden="1" customWidth="1"/>
    <col min="9734" max="9734" width="15.44140625" style="724" customWidth="1"/>
    <col min="9735" max="9735" width="12.88671875" style="724" bestFit="1" customWidth="1"/>
    <col min="9736" max="9736" width="8.88671875" style="724"/>
    <col min="9737" max="9737" width="12.88671875" style="724" bestFit="1" customWidth="1"/>
    <col min="9738" max="9981" width="8.88671875" style="724"/>
    <col min="9982" max="9982" width="3.6640625" style="724" bestFit="1" customWidth="1"/>
    <col min="9983" max="9983" width="8.33203125" style="724" customWidth="1"/>
    <col min="9984" max="9984" width="46.109375" style="724" customWidth="1"/>
    <col min="9985" max="9985" width="11" style="724" customWidth="1"/>
    <col min="9986" max="9986" width="12.5546875" style="724" customWidth="1"/>
    <col min="9987" max="9987" width="10.88671875" style="724" customWidth="1"/>
    <col min="9988" max="9988" width="16.109375" style="724" customWidth="1"/>
    <col min="9989" max="9989" width="0" style="724" hidden="1" customWidth="1"/>
    <col min="9990" max="9990" width="15.44140625" style="724" customWidth="1"/>
    <col min="9991" max="9991" width="12.88671875" style="724" bestFit="1" customWidth="1"/>
    <col min="9992" max="9992" width="8.88671875" style="724"/>
    <col min="9993" max="9993" width="12.88671875" style="724" bestFit="1" customWidth="1"/>
    <col min="9994" max="10237" width="8.88671875" style="724"/>
    <col min="10238" max="10238" width="3.6640625" style="724" bestFit="1" customWidth="1"/>
    <col min="10239" max="10239" width="8.33203125" style="724" customWidth="1"/>
    <col min="10240" max="10240" width="46.109375" style="724" customWidth="1"/>
    <col min="10241" max="10241" width="11" style="724" customWidth="1"/>
    <col min="10242" max="10242" width="12.5546875" style="724" customWidth="1"/>
    <col min="10243" max="10243" width="10.88671875" style="724" customWidth="1"/>
    <col min="10244" max="10244" width="16.109375" style="724" customWidth="1"/>
    <col min="10245" max="10245" width="0" style="724" hidden="1" customWidth="1"/>
    <col min="10246" max="10246" width="15.44140625" style="724" customWidth="1"/>
    <col min="10247" max="10247" width="12.88671875" style="724" bestFit="1" customWidth="1"/>
    <col min="10248" max="10248" width="8.88671875" style="724"/>
    <col min="10249" max="10249" width="12.88671875" style="724" bestFit="1" customWidth="1"/>
    <col min="10250" max="10493" width="8.88671875" style="724"/>
    <col min="10494" max="10494" width="3.6640625" style="724" bestFit="1" customWidth="1"/>
    <col min="10495" max="10495" width="8.33203125" style="724" customWidth="1"/>
    <col min="10496" max="10496" width="46.109375" style="724" customWidth="1"/>
    <col min="10497" max="10497" width="11" style="724" customWidth="1"/>
    <col min="10498" max="10498" width="12.5546875" style="724" customWidth="1"/>
    <col min="10499" max="10499" width="10.88671875" style="724" customWidth="1"/>
    <col min="10500" max="10500" width="16.109375" style="724" customWidth="1"/>
    <col min="10501" max="10501" width="0" style="724" hidden="1" customWidth="1"/>
    <col min="10502" max="10502" width="15.44140625" style="724" customWidth="1"/>
    <col min="10503" max="10503" width="12.88671875" style="724" bestFit="1" customWidth="1"/>
    <col min="10504" max="10504" width="8.88671875" style="724"/>
    <col min="10505" max="10505" width="12.88671875" style="724" bestFit="1" customWidth="1"/>
    <col min="10506" max="10749" width="8.88671875" style="724"/>
    <col min="10750" max="10750" width="3.6640625" style="724" bestFit="1" customWidth="1"/>
    <col min="10751" max="10751" width="8.33203125" style="724" customWidth="1"/>
    <col min="10752" max="10752" width="46.109375" style="724" customWidth="1"/>
    <col min="10753" max="10753" width="11" style="724" customWidth="1"/>
    <col min="10754" max="10754" width="12.5546875" style="724" customWidth="1"/>
    <col min="10755" max="10755" width="10.88671875" style="724" customWidth="1"/>
    <col min="10756" max="10756" width="16.109375" style="724" customWidth="1"/>
    <col min="10757" max="10757" width="0" style="724" hidden="1" customWidth="1"/>
    <col min="10758" max="10758" width="15.44140625" style="724" customWidth="1"/>
    <col min="10759" max="10759" width="12.88671875" style="724" bestFit="1" customWidth="1"/>
    <col min="10760" max="10760" width="8.88671875" style="724"/>
    <col min="10761" max="10761" width="12.88671875" style="724" bestFit="1" customWidth="1"/>
    <col min="10762" max="11005" width="8.88671875" style="724"/>
    <col min="11006" max="11006" width="3.6640625" style="724" bestFit="1" customWidth="1"/>
    <col min="11007" max="11007" width="8.33203125" style="724" customWidth="1"/>
    <col min="11008" max="11008" width="46.109375" style="724" customWidth="1"/>
    <col min="11009" max="11009" width="11" style="724" customWidth="1"/>
    <col min="11010" max="11010" width="12.5546875" style="724" customWidth="1"/>
    <col min="11011" max="11011" width="10.88671875" style="724" customWidth="1"/>
    <col min="11012" max="11012" width="16.109375" style="724" customWidth="1"/>
    <col min="11013" max="11013" width="0" style="724" hidden="1" customWidth="1"/>
    <col min="11014" max="11014" width="15.44140625" style="724" customWidth="1"/>
    <col min="11015" max="11015" width="12.88671875" style="724" bestFit="1" customWidth="1"/>
    <col min="11016" max="11016" width="8.88671875" style="724"/>
    <col min="11017" max="11017" width="12.88671875" style="724" bestFit="1" customWidth="1"/>
    <col min="11018" max="11261" width="8.88671875" style="724"/>
    <col min="11262" max="11262" width="3.6640625" style="724" bestFit="1" customWidth="1"/>
    <col min="11263" max="11263" width="8.33203125" style="724" customWidth="1"/>
    <col min="11264" max="11264" width="46.109375" style="724" customWidth="1"/>
    <col min="11265" max="11265" width="11" style="724" customWidth="1"/>
    <col min="11266" max="11266" width="12.5546875" style="724" customWidth="1"/>
    <col min="11267" max="11267" width="10.88671875" style="724" customWidth="1"/>
    <col min="11268" max="11268" width="16.109375" style="724" customWidth="1"/>
    <col min="11269" max="11269" width="0" style="724" hidden="1" customWidth="1"/>
    <col min="11270" max="11270" width="15.44140625" style="724" customWidth="1"/>
    <col min="11271" max="11271" width="12.88671875" style="724" bestFit="1" customWidth="1"/>
    <col min="11272" max="11272" width="8.88671875" style="724"/>
    <col min="11273" max="11273" width="12.88671875" style="724" bestFit="1" customWidth="1"/>
    <col min="11274" max="11517" width="8.88671875" style="724"/>
    <col min="11518" max="11518" width="3.6640625" style="724" bestFit="1" customWidth="1"/>
    <col min="11519" max="11519" width="8.33203125" style="724" customWidth="1"/>
    <col min="11520" max="11520" width="46.109375" style="724" customWidth="1"/>
    <col min="11521" max="11521" width="11" style="724" customWidth="1"/>
    <col min="11522" max="11522" width="12.5546875" style="724" customWidth="1"/>
    <col min="11523" max="11523" width="10.88671875" style="724" customWidth="1"/>
    <col min="11524" max="11524" width="16.109375" style="724" customWidth="1"/>
    <col min="11525" max="11525" width="0" style="724" hidden="1" customWidth="1"/>
    <col min="11526" max="11526" width="15.44140625" style="724" customWidth="1"/>
    <col min="11527" max="11527" width="12.88671875" style="724" bestFit="1" customWidth="1"/>
    <col min="11528" max="11528" width="8.88671875" style="724"/>
    <col min="11529" max="11529" width="12.88671875" style="724" bestFit="1" customWidth="1"/>
    <col min="11530" max="11773" width="8.88671875" style="724"/>
    <col min="11774" max="11774" width="3.6640625" style="724" bestFit="1" customWidth="1"/>
    <col min="11775" max="11775" width="8.33203125" style="724" customWidth="1"/>
    <col min="11776" max="11776" width="46.109375" style="724" customWidth="1"/>
    <col min="11777" max="11777" width="11" style="724" customWidth="1"/>
    <col min="11778" max="11778" width="12.5546875" style="724" customWidth="1"/>
    <col min="11779" max="11779" width="10.88671875" style="724" customWidth="1"/>
    <col min="11780" max="11780" width="16.109375" style="724" customWidth="1"/>
    <col min="11781" max="11781" width="0" style="724" hidden="1" customWidth="1"/>
    <col min="11782" max="11782" width="15.44140625" style="724" customWidth="1"/>
    <col min="11783" max="11783" width="12.88671875" style="724" bestFit="1" customWidth="1"/>
    <col min="11784" max="11784" width="8.88671875" style="724"/>
    <col min="11785" max="11785" width="12.88671875" style="724" bestFit="1" customWidth="1"/>
    <col min="11786" max="12029" width="8.88671875" style="724"/>
    <col min="12030" max="12030" width="3.6640625" style="724" bestFit="1" customWidth="1"/>
    <col min="12031" max="12031" width="8.33203125" style="724" customWidth="1"/>
    <col min="12032" max="12032" width="46.109375" style="724" customWidth="1"/>
    <col min="12033" max="12033" width="11" style="724" customWidth="1"/>
    <col min="12034" max="12034" width="12.5546875" style="724" customWidth="1"/>
    <col min="12035" max="12035" width="10.88671875" style="724" customWidth="1"/>
    <col min="12036" max="12036" width="16.109375" style="724" customWidth="1"/>
    <col min="12037" max="12037" width="0" style="724" hidden="1" customWidth="1"/>
    <col min="12038" max="12038" width="15.44140625" style="724" customWidth="1"/>
    <col min="12039" max="12039" width="12.88671875" style="724" bestFit="1" customWidth="1"/>
    <col min="12040" max="12040" width="8.88671875" style="724"/>
    <col min="12041" max="12041" width="12.88671875" style="724" bestFit="1" customWidth="1"/>
    <col min="12042" max="12285" width="8.88671875" style="724"/>
    <col min="12286" max="12286" width="3.6640625" style="724" bestFit="1" customWidth="1"/>
    <col min="12287" max="12287" width="8.33203125" style="724" customWidth="1"/>
    <col min="12288" max="12288" width="46.109375" style="724" customWidth="1"/>
    <col min="12289" max="12289" width="11" style="724" customWidth="1"/>
    <col min="12290" max="12290" width="12.5546875" style="724" customWidth="1"/>
    <col min="12291" max="12291" width="10.88671875" style="724" customWidth="1"/>
    <col min="12292" max="12292" width="16.109375" style="724" customWidth="1"/>
    <col min="12293" max="12293" width="0" style="724" hidden="1" customWidth="1"/>
    <col min="12294" max="12294" width="15.44140625" style="724" customWidth="1"/>
    <col min="12295" max="12295" width="12.88671875" style="724" bestFit="1" customWidth="1"/>
    <col min="12296" max="12296" width="8.88671875" style="724"/>
    <col min="12297" max="12297" width="12.88671875" style="724" bestFit="1" customWidth="1"/>
    <col min="12298" max="12541" width="8.88671875" style="724"/>
    <col min="12542" max="12542" width="3.6640625" style="724" bestFit="1" customWidth="1"/>
    <col min="12543" max="12543" width="8.33203125" style="724" customWidth="1"/>
    <col min="12544" max="12544" width="46.109375" style="724" customWidth="1"/>
    <col min="12545" max="12545" width="11" style="724" customWidth="1"/>
    <col min="12546" max="12546" width="12.5546875" style="724" customWidth="1"/>
    <col min="12547" max="12547" width="10.88671875" style="724" customWidth="1"/>
    <col min="12548" max="12548" width="16.109375" style="724" customWidth="1"/>
    <col min="12549" max="12549" width="0" style="724" hidden="1" customWidth="1"/>
    <col min="12550" max="12550" width="15.44140625" style="724" customWidth="1"/>
    <col min="12551" max="12551" width="12.88671875" style="724" bestFit="1" customWidth="1"/>
    <col min="12552" max="12552" width="8.88671875" style="724"/>
    <col min="12553" max="12553" width="12.88671875" style="724" bestFit="1" customWidth="1"/>
    <col min="12554" max="12797" width="8.88671875" style="724"/>
    <col min="12798" max="12798" width="3.6640625" style="724" bestFit="1" customWidth="1"/>
    <col min="12799" max="12799" width="8.33203125" style="724" customWidth="1"/>
    <col min="12800" max="12800" width="46.109375" style="724" customWidth="1"/>
    <col min="12801" max="12801" width="11" style="724" customWidth="1"/>
    <col min="12802" max="12802" width="12.5546875" style="724" customWidth="1"/>
    <col min="12803" max="12803" width="10.88671875" style="724" customWidth="1"/>
    <col min="12804" max="12804" width="16.109375" style="724" customWidth="1"/>
    <col min="12805" max="12805" width="0" style="724" hidden="1" customWidth="1"/>
    <col min="12806" max="12806" width="15.44140625" style="724" customWidth="1"/>
    <col min="12807" max="12807" width="12.88671875" style="724" bestFit="1" customWidth="1"/>
    <col min="12808" max="12808" width="8.88671875" style="724"/>
    <col min="12809" max="12809" width="12.88671875" style="724" bestFit="1" customWidth="1"/>
    <col min="12810" max="13053" width="8.88671875" style="724"/>
    <col min="13054" max="13054" width="3.6640625" style="724" bestFit="1" customWidth="1"/>
    <col min="13055" max="13055" width="8.33203125" style="724" customWidth="1"/>
    <col min="13056" max="13056" width="46.109375" style="724" customWidth="1"/>
    <col min="13057" max="13057" width="11" style="724" customWidth="1"/>
    <col min="13058" max="13058" width="12.5546875" style="724" customWidth="1"/>
    <col min="13059" max="13059" width="10.88671875" style="724" customWidth="1"/>
    <col min="13060" max="13060" width="16.109375" style="724" customWidth="1"/>
    <col min="13061" max="13061" width="0" style="724" hidden="1" customWidth="1"/>
    <col min="13062" max="13062" width="15.44140625" style="724" customWidth="1"/>
    <col min="13063" max="13063" width="12.88671875" style="724" bestFit="1" customWidth="1"/>
    <col min="13064" max="13064" width="8.88671875" style="724"/>
    <col min="13065" max="13065" width="12.88671875" style="724" bestFit="1" customWidth="1"/>
    <col min="13066" max="13309" width="8.88671875" style="724"/>
    <col min="13310" max="13310" width="3.6640625" style="724" bestFit="1" customWidth="1"/>
    <col min="13311" max="13311" width="8.33203125" style="724" customWidth="1"/>
    <col min="13312" max="13312" width="46.109375" style="724" customWidth="1"/>
    <col min="13313" max="13313" width="11" style="724" customWidth="1"/>
    <col min="13314" max="13314" width="12.5546875" style="724" customWidth="1"/>
    <col min="13315" max="13315" width="10.88671875" style="724" customWidth="1"/>
    <col min="13316" max="13316" width="16.109375" style="724" customWidth="1"/>
    <col min="13317" max="13317" width="0" style="724" hidden="1" customWidth="1"/>
    <col min="13318" max="13318" width="15.44140625" style="724" customWidth="1"/>
    <col min="13319" max="13319" width="12.88671875" style="724" bestFit="1" customWidth="1"/>
    <col min="13320" max="13320" width="8.88671875" style="724"/>
    <col min="13321" max="13321" width="12.88671875" style="724" bestFit="1" customWidth="1"/>
    <col min="13322" max="13565" width="8.88671875" style="724"/>
    <col min="13566" max="13566" width="3.6640625" style="724" bestFit="1" customWidth="1"/>
    <col min="13567" max="13567" width="8.33203125" style="724" customWidth="1"/>
    <col min="13568" max="13568" width="46.109375" style="724" customWidth="1"/>
    <col min="13569" max="13569" width="11" style="724" customWidth="1"/>
    <col min="13570" max="13570" width="12.5546875" style="724" customWidth="1"/>
    <col min="13571" max="13571" width="10.88671875" style="724" customWidth="1"/>
    <col min="13572" max="13572" width="16.109375" style="724" customWidth="1"/>
    <col min="13573" max="13573" width="0" style="724" hidden="1" customWidth="1"/>
    <col min="13574" max="13574" width="15.44140625" style="724" customWidth="1"/>
    <col min="13575" max="13575" width="12.88671875" style="724" bestFit="1" customWidth="1"/>
    <col min="13576" max="13576" width="8.88671875" style="724"/>
    <col min="13577" max="13577" width="12.88671875" style="724" bestFit="1" customWidth="1"/>
    <col min="13578" max="13821" width="8.88671875" style="724"/>
    <col min="13822" max="13822" width="3.6640625" style="724" bestFit="1" customWidth="1"/>
    <col min="13823" max="13823" width="8.33203125" style="724" customWidth="1"/>
    <col min="13824" max="13824" width="46.109375" style="724" customWidth="1"/>
    <col min="13825" max="13825" width="11" style="724" customWidth="1"/>
    <col min="13826" max="13826" width="12.5546875" style="724" customWidth="1"/>
    <col min="13827" max="13827" width="10.88671875" style="724" customWidth="1"/>
    <col min="13828" max="13828" width="16.109375" style="724" customWidth="1"/>
    <col min="13829" max="13829" width="0" style="724" hidden="1" customWidth="1"/>
    <col min="13830" max="13830" width="15.44140625" style="724" customWidth="1"/>
    <col min="13831" max="13831" width="12.88671875" style="724" bestFit="1" customWidth="1"/>
    <col min="13832" max="13832" width="8.88671875" style="724"/>
    <col min="13833" max="13833" width="12.88671875" style="724" bestFit="1" customWidth="1"/>
    <col min="13834" max="14077" width="8.88671875" style="724"/>
    <col min="14078" max="14078" width="3.6640625" style="724" bestFit="1" customWidth="1"/>
    <col min="14079" max="14079" width="8.33203125" style="724" customWidth="1"/>
    <col min="14080" max="14080" width="46.109375" style="724" customWidth="1"/>
    <col min="14081" max="14081" width="11" style="724" customWidth="1"/>
    <col min="14082" max="14082" width="12.5546875" style="724" customWidth="1"/>
    <col min="14083" max="14083" width="10.88671875" style="724" customWidth="1"/>
    <col min="14084" max="14084" width="16.109375" style="724" customWidth="1"/>
    <col min="14085" max="14085" width="0" style="724" hidden="1" customWidth="1"/>
    <col min="14086" max="14086" width="15.44140625" style="724" customWidth="1"/>
    <col min="14087" max="14087" width="12.88671875" style="724" bestFit="1" customWidth="1"/>
    <col min="14088" max="14088" width="8.88671875" style="724"/>
    <col min="14089" max="14089" width="12.88671875" style="724" bestFit="1" customWidth="1"/>
    <col min="14090" max="14333" width="8.88671875" style="724"/>
    <col min="14334" max="14334" width="3.6640625" style="724" bestFit="1" customWidth="1"/>
    <col min="14335" max="14335" width="8.33203125" style="724" customWidth="1"/>
    <col min="14336" max="14336" width="46.109375" style="724" customWidth="1"/>
    <col min="14337" max="14337" width="11" style="724" customWidth="1"/>
    <col min="14338" max="14338" width="12.5546875" style="724" customWidth="1"/>
    <col min="14339" max="14339" width="10.88671875" style="724" customWidth="1"/>
    <col min="14340" max="14340" width="16.109375" style="724" customWidth="1"/>
    <col min="14341" max="14341" width="0" style="724" hidden="1" customWidth="1"/>
    <col min="14342" max="14342" width="15.44140625" style="724" customWidth="1"/>
    <col min="14343" max="14343" width="12.88671875" style="724" bestFit="1" customWidth="1"/>
    <col min="14344" max="14344" width="8.88671875" style="724"/>
    <col min="14345" max="14345" width="12.88671875" style="724" bestFit="1" customWidth="1"/>
    <col min="14346" max="14589" width="8.88671875" style="724"/>
    <col min="14590" max="14590" width="3.6640625" style="724" bestFit="1" customWidth="1"/>
    <col min="14591" max="14591" width="8.33203125" style="724" customWidth="1"/>
    <col min="14592" max="14592" width="46.109375" style="724" customWidth="1"/>
    <col min="14593" max="14593" width="11" style="724" customWidth="1"/>
    <col min="14594" max="14594" width="12.5546875" style="724" customWidth="1"/>
    <col min="14595" max="14595" width="10.88671875" style="724" customWidth="1"/>
    <col min="14596" max="14596" width="16.109375" style="724" customWidth="1"/>
    <col min="14597" max="14597" width="0" style="724" hidden="1" customWidth="1"/>
    <col min="14598" max="14598" width="15.44140625" style="724" customWidth="1"/>
    <col min="14599" max="14599" width="12.88671875" style="724" bestFit="1" customWidth="1"/>
    <col min="14600" max="14600" width="8.88671875" style="724"/>
    <col min="14601" max="14601" width="12.88671875" style="724" bestFit="1" customWidth="1"/>
    <col min="14602" max="14845" width="8.88671875" style="724"/>
    <col min="14846" max="14846" width="3.6640625" style="724" bestFit="1" customWidth="1"/>
    <col min="14847" max="14847" width="8.33203125" style="724" customWidth="1"/>
    <col min="14848" max="14848" width="46.109375" style="724" customWidth="1"/>
    <col min="14849" max="14849" width="11" style="724" customWidth="1"/>
    <col min="14850" max="14850" width="12.5546875" style="724" customWidth="1"/>
    <col min="14851" max="14851" width="10.88671875" style="724" customWidth="1"/>
    <col min="14852" max="14852" width="16.109375" style="724" customWidth="1"/>
    <col min="14853" max="14853" width="0" style="724" hidden="1" customWidth="1"/>
    <col min="14854" max="14854" width="15.44140625" style="724" customWidth="1"/>
    <col min="14855" max="14855" width="12.88671875" style="724" bestFit="1" customWidth="1"/>
    <col min="14856" max="14856" width="8.88671875" style="724"/>
    <col min="14857" max="14857" width="12.88671875" style="724" bestFit="1" customWidth="1"/>
    <col min="14858" max="15101" width="8.88671875" style="724"/>
    <col min="15102" max="15102" width="3.6640625" style="724" bestFit="1" customWidth="1"/>
    <col min="15103" max="15103" width="8.33203125" style="724" customWidth="1"/>
    <col min="15104" max="15104" width="46.109375" style="724" customWidth="1"/>
    <col min="15105" max="15105" width="11" style="724" customWidth="1"/>
    <col min="15106" max="15106" width="12.5546875" style="724" customWidth="1"/>
    <col min="15107" max="15107" width="10.88671875" style="724" customWidth="1"/>
    <col min="15108" max="15108" width="16.109375" style="724" customWidth="1"/>
    <col min="15109" max="15109" width="0" style="724" hidden="1" customWidth="1"/>
    <col min="15110" max="15110" width="15.44140625" style="724" customWidth="1"/>
    <col min="15111" max="15111" width="12.88671875" style="724" bestFit="1" customWidth="1"/>
    <col min="15112" max="15112" width="8.88671875" style="724"/>
    <col min="15113" max="15113" width="12.88671875" style="724" bestFit="1" customWidth="1"/>
    <col min="15114" max="15357" width="8.88671875" style="724"/>
    <col min="15358" max="15358" width="3.6640625" style="724" bestFit="1" customWidth="1"/>
    <col min="15359" max="15359" width="8.33203125" style="724" customWidth="1"/>
    <col min="15360" max="15360" width="46.109375" style="724" customWidth="1"/>
    <col min="15361" max="15361" width="11" style="724" customWidth="1"/>
    <col min="15362" max="15362" width="12.5546875" style="724" customWidth="1"/>
    <col min="15363" max="15363" width="10.88671875" style="724" customWidth="1"/>
    <col min="15364" max="15364" width="16.109375" style="724" customWidth="1"/>
    <col min="15365" max="15365" width="0" style="724" hidden="1" customWidth="1"/>
    <col min="15366" max="15366" width="15.44140625" style="724" customWidth="1"/>
    <col min="15367" max="15367" width="12.88671875" style="724" bestFit="1" customWidth="1"/>
    <col min="15368" max="15368" width="8.88671875" style="724"/>
    <col min="15369" max="15369" width="12.88671875" style="724" bestFit="1" customWidth="1"/>
    <col min="15370" max="15613" width="8.88671875" style="724"/>
    <col min="15614" max="15614" width="3.6640625" style="724" bestFit="1" customWidth="1"/>
    <col min="15615" max="15615" width="8.33203125" style="724" customWidth="1"/>
    <col min="15616" max="15616" width="46.109375" style="724" customWidth="1"/>
    <col min="15617" max="15617" width="11" style="724" customWidth="1"/>
    <col min="15618" max="15618" width="12.5546875" style="724" customWidth="1"/>
    <col min="15619" max="15619" width="10.88671875" style="724" customWidth="1"/>
    <col min="15620" max="15620" width="16.109375" style="724" customWidth="1"/>
    <col min="15621" max="15621" width="0" style="724" hidden="1" customWidth="1"/>
    <col min="15622" max="15622" width="15.44140625" style="724" customWidth="1"/>
    <col min="15623" max="15623" width="12.88671875" style="724" bestFit="1" customWidth="1"/>
    <col min="15624" max="15624" width="8.88671875" style="724"/>
    <col min="15625" max="15625" width="12.88671875" style="724" bestFit="1" customWidth="1"/>
    <col min="15626" max="15869" width="8.88671875" style="724"/>
    <col min="15870" max="15870" width="3.6640625" style="724" bestFit="1" customWidth="1"/>
    <col min="15871" max="15871" width="8.33203125" style="724" customWidth="1"/>
    <col min="15872" max="15872" width="46.109375" style="724" customWidth="1"/>
    <col min="15873" max="15873" width="11" style="724" customWidth="1"/>
    <col min="15874" max="15874" width="12.5546875" style="724" customWidth="1"/>
    <col min="15875" max="15875" width="10.88671875" style="724" customWidth="1"/>
    <col min="15876" max="15876" width="16.109375" style="724" customWidth="1"/>
    <col min="15877" max="15877" width="0" style="724" hidden="1" customWidth="1"/>
    <col min="15878" max="15878" width="15.44140625" style="724" customWidth="1"/>
    <col min="15879" max="15879" width="12.88671875" style="724" bestFit="1" customWidth="1"/>
    <col min="15880" max="15880" width="8.88671875" style="724"/>
    <col min="15881" max="15881" width="12.88671875" style="724" bestFit="1" customWidth="1"/>
    <col min="15882" max="16125" width="8.88671875" style="724"/>
    <col min="16126" max="16126" width="3.6640625" style="724" bestFit="1" customWidth="1"/>
    <col min="16127" max="16127" width="8.33203125" style="724" customWidth="1"/>
    <col min="16128" max="16128" width="46.109375" style="724" customWidth="1"/>
    <col min="16129" max="16129" width="11" style="724" customWidth="1"/>
    <col min="16130" max="16130" width="12.5546875" style="724" customWidth="1"/>
    <col min="16131" max="16131" width="10.88671875" style="724" customWidth="1"/>
    <col min="16132" max="16132" width="16.109375" style="724" customWidth="1"/>
    <col min="16133" max="16133" width="0" style="724" hidden="1" customWidth="1"/>
    <col min="16134" max="16134" width="15.44140625" style="724" customWidth="1"/>
    <col min="16135" max="16135" width="12.88671875" style="724" bestFit="1" customWidth="1"/>
    <col min="16136" max="16136" width="8.88671875" style="724"/>
    <col min="16137" max="16137" width="12.88671875" style="724" bestFit="1" customWidth="1"/>
    <col min="16138" max="16384" width="8.88671875" style="724"/>
  </cols>
  <sheetData>
    <row r="1" spans="1:21" s="501" customFormat="1" ht="61.5" customHeight="1" x14ac:dyDescent="0.25">
      <c r="A1" s="581" t="s">
        <v>751</v>
      </c>
      <c r="B1" s="581"/>
      <c r="C1" s="582"/>
      <c r="D1" s="583" t="str">
        <f>'Bill No 5.1'!D1:G1</f>
        <v xml:space="preserve"> REDUCTION OF LANDSLIDE VULNERABILITY BY MITIGATION MEASURES  : DIGANA - KUNDASALE</v>
      </c>
      <c r="E1" s="583"/>
      <c r="F1" s="583"/>
      <c r="G1" s="584"/>
      <c r="I1" s="660"/>
    </row>
    <row r="2" spans="1:21" s="730" customFormat="1" ht="18" customHeight="1" x14ac:dyDescent="0.25">
      <c r="A2" s="755" t="s">
        <v>17</v>
      </c>
      <c r="B2" s="756" t="s">
        <v>18</v>
      </c>
      <c r="C2" s="706" t="s">
        <v>4</v>
      </c>
      <c r="D2" s="706" t="s">
        <v>19</v>
      </c>
      <c r="E2" s="743" t="s">
        <v>20</v>
      </c>
      <c r="F2" s="240" t="s">
        <v>21</v>
      </c>
      <c r="G2" s="241" t="s">
        <v>22</v>
      </c>
      <c r="I2" s="757"/>
    </row>
    <row r="3" spans="1:21" s="730" customFormat="1" ht="18" customHeight="1" x14ac:dyDescent="0.25">
      <c r="A3" s="705"/>
      <c r="B3" s="703"/>
      <c r="C3" s="706"/>
      <c r="D3" s="706"/>
      <c r="E3" s="743"/>
      <c r="F3" s="240"/>
      <c r="G3" s="241"/>
      <c r="I3" s="660"/>
      <c r="J3" s="501"/>
      <c r="K3" s="501"/>
      <c r="L3" s="501"/>
      <c r="M3" s="501"/>
      <c r="N3" s="501"/>
      <c r="O3" s="501"/>
      <c r="P3" s="501"/>
      <c r="Q3" s="501"/>
      <c r="R3" s="501"/>
      <c r="S3" s="501"/>
      <c r="T3" s="501"/>
      <c r="U3" s="501"/>
    </row>
    <row r="4" spans="1:21" s="501" customFormat="1" ht="21.75" customHeight="1" x14ac:dyDescent="0.25">
      <c r="A4" s="758" t="s">
        <v>752</v>
      </c>
      <c r="B4" s="151"/>
      <c r="C4" s="759" t="s">
        <v>753</v>
      </c>
      <c r="D4" s="151"/>
      <c r="E4" s="500"/>
      <c r="F4" s="263"/>
      <c r="G4" s="745"/>
      <c r="I4" s="660"/>
    </row>
    <row r="5" spans="1:21" s="501" customFormat="1" ht="17.399999999999999" customHeight="1" x14ac:dyDescent="0.25">
      <c r="A5" s="714" t="s">
        <v>754</v>
      </c>
      <c r="B5" s="151"/>
      <c r="C5" s="253" t="s">
        <v>755</v>
      </c>
      <c r="D5" s="151" t="s">
        <v>234</v>
      </c>
      <c r="E5" s="500">
        <v>20</v>
      </c>
      <c r="F5" s="263"/>
      <c r="G5" s="745"/>
      <c r="I5" s="660"/>
    </row>
    <row r="6" spans="1:21" s="501" customFormat="1" ht="57.6" customHeight="1" x14ac:dyDescent="0.25">
      <c r="A6" s="714" t="s">
        <v>756</v>
      </c>
      <c r="B6" s="252" t="s">
        <v>434</v>
      </c>
      <c r="C6" s="253" t="s">
        <v>757</v>
      </c>
      <c r="D6" s="252" t="s">
        <v>234</v>
      </c>
      <c r="E6" s="500">
        <v>70</v>
      </c>
      <c r="F6" s="263"/>
      <c r="G6" s="745"/>
      <c r="I6" s="660">
        <f>[2]Digana!J114</f>
        <v>70</v>
      </c>
    </row>
    <row r="7" spans="1:21" s="501" customFormat="1" ht="29.4" customHeight="1" x14ac:dyDescent="0.25">
      <c r="A7" s="714" t="s">
        <v>758</v>
      </c>
      <c r="B7" s="252" t="s">
        <v>200</v>
      </c>
      <c r="C7" s="253" t="s">
        <v>759</v>
      </c>
      <c r="D7" s="252" t="s">
        <v>150</v>
      </c>
      <c r="E7" s="500">
        <v>35</v>
      </c>
      <c r="F7" s="263"/>
      <c r="G7" s="745"/>
      <c r="I7" s="660">
        <f>[2]Digana!$J$119</f>
        <v>33</v>
      </c>
    </row>
    <row r="8" spans="1:21" s="501" customFormat="1" ht="27" customHeight="1" x14ac:dyDescent="0.25">
      <c r="A8" s="714" t="s">
        <v>760</v>
      </c>
      <c r="B8" s="252" t="s">
        <v>203</v>
      </c>
      <c r="C8" s="253" t="s">
        <v>761</v>
      </c>
      <c r="D8" s="252" t="s">
        <v>205</v>
      </c>
      <c r="E8" s="463">
        <v>2950</v>
      </c>
      <c r="F8" s="263"/>
      <c r="G8" s="745"/>
      <c r="I8" s="660">
        <f>[2]Digana!$J$128</f>
        <v>2940</v>
      </c>
    </row>
    <row r="9" spans="1:21" s="501" customFormat="1" ht="25.8" customHeight="1" x14ac:dyDescent="0.25">
      <c r="A9" s="714" t="s">
        <v>762</v>
      </c>
      <c r="B9" s="252" t="s">
        <v>207</v>
      </c>
      <c r="C9" s="253" t="s">
        <v>763</v>
      </c>
      <c r="D9" s="252" t="s">
        <v>129</v>
      </c>
      <c r="E9" s="463">
        <v>400</v>
      </c>
      <c r="F9" s="263"/>
      <c r="G9" s="745"/>
      <c r="I9" s="660">
        <f>[2]Digana!J132</f>
        <v>396</v>
      </c>
      <c r="L9" s="533" t="s">
        <v>764</v>
      </c>
      <c r="M9" s="760" t="s">
        <v>765</v>
      </c>
    </row>
    <row r="10" spans="1:21" s="501" customFormat="1" ht="26.4" customHeight="1" x14ac:dyDescent="0.25">
      <c r="A10" s="714" t="s">
        <v>766</v>
      </c>
      <c r="B10" s="252" t="s">
        <v>207</v>
      </c>
      <c r="C10" s="253" t="s">
        <v>767</v>
      </c>
      <c r="D10" s="252" t="s">
        <v>129</v>
      </c>
      <c r="E10" s="463">
        <v>40</v>
      </c>
      <c r="F10" s="263"/>
      <c r="G10" s="745"/>
      <c r="I10" s="660">
        <f>[2]Digana!J133</f>
        <v>39</v>
      </c>
      <c r="J10" s="501">
        <v>614880</v>
      </c>
      <c r="L10" s="533" t="s">
        <v>286</v>
      </c>
      <c r="M10" s="760" t="s">
        <v>768</v>
      </c>
    </row>
    <row r="11" spans="1:21" s="501" customFormat="1" ht="48" customHeight="1" x14ac:dyDescent="0.25">
      <c r="A11" s="714" t="s">
        <v>769</v>
      </c>
      <c r="B11" s="761" t="s">
        <v>770</v>
      </c>
      <c r="C11" s="762" t="s">
        <v>771</v>
      </c>
      <c r="D11" s="763" t="s">
        <v>234</v>
      </c>
      <c r="E11" s="463">
        <v>50</v>
      </c>
      <c r="F11" s="263"/>
      <c r="G11" s="745"/>
      <c r="I11" s="660">
        <f>[2]Digana!J139</f>
        <v>50</v>
      </c>
      <c r="J11" s="501">
        <v>510400</v>
      </c>
      <c r="L11" s="533" t="s">
        <v>289</v>
      </c>
      <c r="M11" s="760" t="s">
        <v>772</v>
      </c>
    </row>
    <row r="12" spans="1:21" s="501" customFormat="1" ht="46.2" customHeight="1" x14ac:dyDescent="0.25">
      <c r="A12" s="714" t="s">
        <v>773</v>
      </c>
      <c r="B12" s="761"/>
      <c r="C12" s="762" t="s">
        <v>774</v>
      </c>
      <c r="D12" s="763" t="s">
        <v>775</v>
      </c>
      <c r="E12" s="463">
        <v>2</v>
      </c>
      <c r="F12" s="263"/>
      <c r="G12" s="745"/>
      <c r="I12" s="660"/>
      <c r="L12" s="764"/>
      <c r="M12" s="765"/>
    </row>
    <row r="13" spans="1:21" s="501" customFormat="1" ht="61.8" customHeight="1" x14ac:dyDescent="0.25">
      <c r="A13" s="714" t="s">
        <v>776</v>
      </c>
      <c r="B13" s="761"/>
      <c r="C13" s="762" t="s">
        <v>777</v>
      </c>
      <c r="D13" s="763" t="s">
        <v>775</v>
      </c>
      <c r="E13" s="463">
        <v>2</v>
      </c>
      <c r="F13" s="263"/>
      <c r="G13" s="745"/>
      <c r="I13" s="660"/>
      <c r="L13" s="764"/>
      <c r="M13" s="765"/>
    </row>
    <row r="14" spans="1:21" s="501" customFormat="1" ht="19.8" customHeight="1" x14ac:dyDescent="0.25">
      <c r="A14" s="766" t="s">
        <v>778</v>
      </c>
      <c r="B14" s="761"/>
      <c r="C14" s="759" t="s">
        <v>297</v>
      </c>
      <c r="D14" s="763"/>
      <c r="E14" s="463"/>
      <c r="F14" s="263"/>
      <c r="G14" s="745"/>
      <c r="I14" s="660"/>
      <c r="L14" s="764"/>
      <c r="M14" s="765"/>
    </row>
    <row r="15" spans="1:21" s="501" customFormat="1" ht="60.6" customHeight="1" x14ac:dyDescent="0.25">
      <c r="A15" s="714" t="s">
        <v>779</v>
      </c>
      <c r="B15" s="761" t="s">
        <v>299</v>
      </c>
      <c r="C15" s="767" t="s">
        <v>780</v>
      </c>
      <c r="D15" s="763" t="s">
        <v>234</v>
      </c>
      <c r="E15" s="463">
        <v>240</v>
      </c>
      <c r="F15" s="373"/>
      <c r="G15" s="745"/>
      <c r="I15" s="768">
        <f>[2]Digana!J140</f>
        <v>240</v>
      </c>
      <c r="J15" s="724"/>
      <c r="K15" s="724"/>
      <c r="L15" s="724"/>
      <c r="M15" s="724"/>
      <c r="N15" s="724"/>
      <c r="O15" s="724"/>
      <c r="P15" s="724"/>
      <c r="Q15" s="724"/>
      <c r="R15" s="724"/>
      <c r="S15" s="724"/>
      <c r="T15" s="724"/>
      <c r="U15" s="724"/>
    </row>
    <row r="16" spans="1:21" s="501" customFormat="1" ht="19.2" customHeight="1" x14ac:dyDescent="0.25">
      <c r="A16" s="766" t="s">
        <v>781</v>
      </c>
      <c r="B16" s="151"/>
      <c r="C16" s="759" t="s">
        <v>302</v>
      </c>
      <c r="D16" s="151"/>
      <c r="E16" s="500"/>
      <c r="F16" s="696"/>
      <c r="G16" s="745">
        <f t="shared" ref="G16" si="0">F16*E16</f>
        <v>0</v>
      </c>
      <c r="I16" s="660"/>
      <c r="J16" s="501">
        <v>418348</v>
      </c>
    </row>
    <row r="17" spans="1:13" s="501" customFormat="1" ht="30" customHeight="1" x14ac:dyDescent="0.25">
      <c r="A17" s="714" t="s">
        <v>782</v>
      </c>
      <c r="B17" s="151" t="s">
        <v>304</v>
      </c>
      <c r="C17" s="769" t="s">
        <v>783</v>
      </c>
      <c r="D17" s="151" t="s">
        <v>129</v>
      </c>
      <c r="E17" s="463">
        <v>1820</v>
      </c>
      <c r="F17" s="263">
        <f>'Bill No 4.2.4'!F5</f>
        <v>0</v>
      </c>
      <c r="G17" s="505">
        <f>F17*E17</f>
        <v>0</v>
      </c>
      <c r="I17" s="660">
        <f>[2]Digana!J5</f>
        <v>1820</v>
      </c>
      <c r="J17" s="501">
        <v>836250</v>
      </c>
    </row>
    <row r="18" spans="1:13" ht="30" customHeight="1" thickBot="1" x14ac:dyDescent="0.3">
      <c r="A18" s="770"/>
      <c r="B18" s="719" t="s">
        <v>784</v>
      </c>
      <c r="C18" s="720"/>
      <c r="D18" s="720"/>
      <c r="E18" s="720"/>
      <c r="F18" s="721"/>
      <c r="G18" s="292">
        <f>ROUND(SUM(G5:H17),2)</f>
        <v>0</v>
      </c>
    </row>
    <row r="19" spans="1:13" ht="13.2" x14ac:dyDescent="0.25">
      <c r="A19" s="723"/>
      <c r="B19" s="723"/>
      <c r="C19" s="704"/>
      <c r="D19" s="723"/>
      <c r="E19" s="771"/>
      <c r="F19" s="295"/>
      <c r="G19" s="295"/>
      <c r="M19" s="724" t="e">
        <f>#REF!+#REF!+#REF!</f>
        <v>#REF!</v>
      </c>
    </row>
    <row r="20" spans="1:13" ht="13.2" x14ac:dyDescent="0.25">
      <c r="A20" s="723"/>
      <c r="B20" s="723"/>
      <c r="C20" s="704"/>
      <c r="D20" s="723"/>
      <c r="E20" s="771"/>
      <c r="F20" s="295"/>
      <c r="G20" s="295"/>
      <c r="M20" s="724" t="e">
        <f>#REF!-M19</f>
        <v>#REF!</v>
      </c>
    </row>
    <row r="21" spans="1:13" x14ac:dyDescent="0.25">
      <c r="A21" s="727"/>
      <c r="B21" s="723"/>
      <c r="C21" s="704"/>
      <c r="D21" s="723"/>
      <c r="E21" s="771"/>
      <c r="F21" s="295"/>
      <c r="G21" s="295">
        <v>99007400</v>
      </c>
    </row>
    <row r="22" spans="1:13" ht="13.2" x14ac:dyDescent="0.25">
      <c r="A22" s="723"/>
      <c r="B22" s="723"/>
      <c r="C22" s="704"/>
      <c r="D22" s="723"/>
      <c r="E22" s="771"/>
      <c r="F22" s="295"/>
      <c r="G22" s="295"/>
      <c r="I22" s="724"/>
    </row>
    <row r="23" spans="1:13" ht="13.2" x14ac:dyDescent="0.25">
      <c r="A23" s="725"/>
      <c r="B23" s="723"/>
      <c r="C23" s="704"/>
      <c r="D23" s="723"/>
      <c r="E23" s="771"/>
      <c r="F23" s="295"/>
      <c r="G23" s="295"/>
      <c r="I23" s="724"/>
    </row>
    <row r="24" spans="1:13" ht="13.2" x14ac:dyDescent="0.25">
      <c r="A24" s="723"/>
      <c r="B24" s="723"/>
      <c r="C24" s="704"/>
      <c r="D24" s="723"/>
      <c r="E24" s="771"/>
      <c r="F24" s="295"/>
      <c r="G24" s="295"/>
      <c r="I24" s="724"/>
    </row>
    <row r="25" spans="1:13" x14ac:dyDescent="0.25">
      <c r="A25" s="726"/>
      <c r="B25" s="723"/>
      <c r="C25" s="704"/>
      <c r="D25" s="723"/>
      <c r="E25" s="771"/>
      <c r="F25" s="295"/>
      <c r="G25" s="295">
        <f>G18-'[6]Bill No 11.4'!$G$23</f>
        <v>-95041840</v>
      </c>
      <c r="I25" s="724"/>
    </row>
    <row r="26" spans="1:13" x14ac:dyDescent="0.25">
      <c r="A26" s="727"/>
      <c r="B26" s="723"/>
      <c r="C26" s="704"/>
      <c r="D26" s="723"/>
      <c r="E26" s="771"/>
      <c r="F26" s="295"/>
      <c r="G26" s="295"/>
      <c r="I26" s="724"/>
    </row>
    <row r="27" spans="1:13" x14ac:dyDescent="0.25">
      <c r="A27" s="726"/>
      <c r="B27" s="723"/>
      <c r="C27" s="704"/>
      <c r="D27" s="723"/>
      <c r="E27" s="771"/>
      <c r="F27" s="295"/>
      <c r="G27" s="295"/>
      <c r="I27" s="724"/>
    </row>
    <row r="28" spans="1:13" x14ac:dyDescent="0.25">
      <c r="B28" s="723"/>
      <c r="C28" s="704"/>
      <c r="D28" s="723"/>
      <c r="E28" s="771"/>
      <c r="F28" s="295"/>
      <c r="G28" s="295"/>
      <c r="I28" s="724"/>
    </row>
    <row r="29" spans="1:13" x14ac:dyDescent="0.25">
      <c r="B29" s="723"/>
      <c r="C29" s="704"/>
      <c r="D29" s="723"/>
      <c r="E29" s="771"/>
      <c r="F29" s="295"/>
      <c r="G29" s="295"/>
      <c r="I29" s="724"/>
    </row>
    <row r="30" spans="1:13" x14ac:dyDescent="0.25">
      <c r="B30" s="723"/>
      <c r="C30" s="704"/>
      <c r="D30" s="723"/>
      <c r="E30" s="771"/>
      <c r="F30" s="295"/>
      <c r="G30" s="295"/>
      <c r="I30" s="724"/>
    </row>
    <row r="31" spans="1:13" x14ac:dyDescent="0.25">
      <c r="B31" s="723"/>
      <c r="C31" s="704"/>
      <c r="D31" s="723"/>
      <c r="E31" s="771"/>
      <c r="F31" s="295"/>
      <c r="G31" s="295"/>
      <c r="I31" s="724"/>
    </row>
    <row r="32" spans="1:13" x14ac:dyDescent="0.25">
      <c r="B32" s="723"/>
      <c r="C32" s="704"/>
      <c r="D32" s="723"/>
      <c r="E32" s="771"/>
      <c r="F32" s="295"/>
      <c r="G32" s="295"/>
      <c r="I32" s="724"/>
    </row>
    <row r="33" spans="2:9" x14ac:dyDescent="0.25">
      <c r="B33" s="723"/>
      <c r="C33" s="704"/>
      <c r="D33" s="723"/>
      <c r="E33" s="771"/>
      <c r="F33" s="295"/>
      <c r="G33" s="295"/>
      <c r="I33" s="724"/>
    </row>
    <row r="34" spans="2:9" x14ac:dyDescent="0.25">
      <c r="B34" s="723"/>
      <c r="C34" s="704"/>
      <c r="D34" s="723"/>
      <c r="E34" s="771"/>
      <c r="F34" s="295"/>
      <c r="G34" s="295"/>
    </row>
  </sheetData>
  <mergeCells count="9">
    <mergeCell ref="B18:F18"/>
    <mergeCell ref="D1:G1"/>
    <mergeCell ref="A2:A3"/>
    <mergeCell ref="B2:B3"/>
    <mergeCell ref="C2:C3"/>
    <mergeCell ref="D2:D3"/>
    <mergeCell ref="E2:E3"/>
    <mergeCell ref="F2:F3"/>
    <mergeCell ref="G2:G3"/>
  </mergeCells>
  <printOptions horizontalCentered="1"/>
  <pageMargins left="0.75" right="0.5" top="1" bottom="0.5" header="0.25" footer="0.25"/>
  <pageSetup paperSize="9" scale="78" fitToWidth="0" fitToHeight="0" orientation="portrait" r:id="rId1"/>
  <headerFooter alignWithMargins="0"/>
  <colBreaks count="1" manualBreakCount="1">
    <brk id="7" max="21"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B71DE-3C79-40DF-92AF-F85130D61DDA}">
  <sheetPr>
    <tabColor rgb="FFFFC000"/>
    <pageSetUpPr fitToPage="1"/>
  </sheetPr>
  <dimension ref="A1:J35"/>
  <sheetViews>
    <sheetView tabSelected="1" view="pageBreakPreview" zoomScaleNormal="100" zoomScaleSheetLayoutView="100" workbookViewId="0">
      <selection activeCell="H9" sqref="H9"/>
    </sheetView>
  </sheetViews>
  <sheetFormatPr defaultColWidth="9.109375" defaultRowHeight="13.2" x14ac:dyDescent="0.25"/>
  <cols>
    <col min="1" max="1" width="7.6640625" style="815" customWidth="1"/>
    <col min="2" max="2" width="51.6640625" style="778" customWidth="1"/>
    <col min="3" max="4" width="12" style="778" customWidth="1"/>
    <col min="5" max="5" width="11.44140625" style="816" customWidth="1"/>
    <col min="6" max="6" width="14.77734375" style="816" customWidth="1"/>
    <col min="7" max="7" width="9.33203125" style="778" bestFit="1" customWidth="1"/>
    <col min="8" max="16384" width="9.109375" style="778"/>
  </cols>
  <sheetData>
    <row r="1" spans="1:6" s="509" customFormat="1" ht="50.1" customHeight="1" x14ac:dyDescent="0.25">
      <c r="A1" s="772" t="s">
        <v>785</v>
      </c>
      <c r="B1" s="773"/>
      <c r="C1" s="774"/>
      <c r="D1" s="774"/>
      <c r="E1" s="774"/>
      <c r="F1" s="775"/>
    </row>
    <row r="2" spans="1:6" ht="40.5" customHeight="1" x14ac:dyDescent="0.25">
      <c r="A2" s="776" t="s">
        <v>786</v>
      </c>
      <c r="B2" s="776" t="s">
        <v>4</v>
      </c>
      <c r="C2" s="776" t="s">
        <v>19</v>
      </c>
      <c r="D2" s="776" t="s">
        <v>787</v>
      </c>
      <c r="E2" s="777" t="s">
        <v>21</v>
      </c>
      <c r="F2" s="777" t="s">
        <v>788</v>
      </c>
    </row>
    <row r="3" spans="1:6" ht="22.5" customHeight="1" x14ac:dyDescent="0.25">
      <c r="A3" s="779">
        <v>6.1</v>
      </c>
      <c r="B3" s="780" t="s">
        <v>789</v>
      </c>
      <c r="C3" s="781"/>
      <c r="D3" s="781"/>
      <c r="E3" s="782"/>
      <c r="F3" s="782"/>
    </row>
    <row r="4" spans="1:6" ht="22.5" customHeight="1" x14ac:dyDescent="0.25">
      <c r="A4" s="783" t="s">
        <v>790</v>
      </c>
      <c r="B4" s="784" t="s">
        <v>791</v>
      </c>
      <c r="C4" s="783" t="s">
        <v>792</v>
      </c>
      <c r="D4" s="785">
        <v>150</v>
      </c>
      <c r="E4" s="786"/>
      <c r="F4" s="786"/>
    </row>
    <row r="5" spans="1:6" ht="22.5" customHeight="1" x14ac:dyDescent="0.25">
      <c r="A5" s="783" t="s">
        <v>793</v>
      </c>
      <c r="B5" s="787" t="s">
        <v>794</v>
      </c>
      <c r="C5" s="788" t="s">
        <v>792</v>
      </c>
      <c r="D5" s="789">
        <v>300</v>
      </c>
      <c r="E5" s="790"/>
      <c r="F5" s="790"/>
    </row>
    <row r="6" spans="1:6" ht="22.5" customHeight="1" x14ac:dyDescent="0.25">
      <c r="A6" s="783" t="s">
        <v>795</v>
      </c>
      <c r="B6" s="787" t="s">
        <v>796</v>
      </c>
      <c r="C6" s="788" t="s">
        <v>792</v>
      </c>
      <c r="D6" s="789">
        <v>100</v>
      </c>
      <c r="E6" s="790"/>
      <c r="F6" s="790"/>
    </row>
    <row r="7" spans="1:6" ht="22.5" customHeight="1" x14ac:dyDescent="0.25">
      <c r="A7" s="783" t="s">
        <v>797</v>
      </c>
      <c r="B7" s="787" t="s">
        <v>798</v>
      </c>
      <c r="C7" s="788" t="s">
        <v>792</v>
      </c>
      <c r="D7" s="789">
        <v>100</v>
      </c>
      <c r="E7" s="790"/>
      <c r="F7" s="790"/>
    </row>
    <row r="8" spans="1:6" ht="22.5" customHeight="1" x14ac:dyDescent="0.25">
      <c r="A8" s="783" t="s">
        <v>799</v>
      </c>
      <c r="B8" s="787" t="s">
        <v>800</v>
      </c>
      <c r="C8" s="788" t="s">
        <v>792</v>
      </c>
      <c r="D8" s="789">
        <v>100</v>
      </c>
      <c r="E8" s="790"/>
      <c r="F8" s="790"/>
    </row>
    <row r="9" spans="1:6" ht="22.5" customHeight="1" x14ac:dyDescent="0.25">
      <c r="A9" s="783" t="s">
        <v>801</v>
      </c>
      <c r="B9" s="787" t="s">
        <v>802</v>
      </c>
      <c r="C9" s="788" t="s">
        <v>792</v>
      </c>
      <c r="D9" s="789">
        <v>100</v>
      </c>
      <c r="E9" s="790"/>
      <c r="F9" s="790"/>
    </row>
    <row r="10" spans="1:6" ht="22.5" customHeight="1" x14ac:dyDescent="0.25">
      <c r="A10" s="783" t="s">
        <v>803</v>
      </c>
      <c r="B10" s="787" t="s">
        <v>804</v>
      </c>
      <c r="C10" s="788" t="s">
        <v>792</v>
      </c>
      <c r="D10" s="789">
        <v>100</v>
      </c>
      <c r="E10" s="790"/>
      <c r="F10" s="790"/>
    </row>
    <row r="11" spans="1:6" ht="22.5" customHeight="1" x14ac:dyDescent="0.25">
      <c r="A11" s="783" t="s">
        <v>805</v>
      </c>
      <c r="B11" s="787" t="s">
        <v>806</v>
      </c>
      <c r="C11" s="788" t="s">
        <v>792</v>
      </c>
      <c r="D11" s="789">
        <v>100</v>
      </c>
      <c r="E11" s="790"/>
      <c r="F11" s="790"/>
    </row>
    <row r="12" spans="1:6" ht="22.5" customHeight="1" x14ac:dyDescent="0.25">
      <c r="A12" s="783" t="s">
        <v>807</v>
      </c>
      <c r="B12" s="791" t="s">
        <v>808</v>
      </c>
      <c r="C12" s="792" t="s">
        <v>792</v>
      </c>
      <c r="D12" s="789">
        <v>100</v>
      </c>
      <c r="E12" s="793"/>
      <c r="F12" s="790"/>
    </row>
    <row r="13" spans="1:6" ht="22.5" customHeight="1" x14ac:dyDescent="0.25">
      <c r="A13" s="779">
        <v>6.2</v>
      </c>
      <c r="B13" s="780" t="s">
        <v>809</v>
      </c>
      <c r="C13" s="781"/>
      <c r="D13" s="781"/>
      <c r="E13" s="794"/>
      <c r="F13" s="794"/>
    </row>
    <row r="14" spans="1:6" ht="25.5" customHeight="1" x14ac:dyDescent="0.25">
      <c r="A14" s="783" t="s">
        <v>810</v>
      </c>
      <c r="B14" s="795" t="s">
        <v>811</v>
      </c>
      <c r="C14" s="796" t="s">
        <v>812</v>
      </c>
      <c r="D14" s="797">
        <v>30</v>
      </c>
      <c r="E14" s="790"/>
      <c r="F14" s="790"/>
    </row>
    <row r="15" spans="1:6" ht="22.5" customHeight="1" x14ac:dyDescent="0.25">
      <c r="A15" s="783" t="s">
        <v>813</v>
      </c>
      <c r="B15" s="798" t="s">
        <v>814</v>
      </c>
      <c r="C15" s="799" t="s">
        <v>150</v>
      </c>
      <c r="D15" s="799">
        <v>20</v>
      </c>
      <c r="E15" s="790"/>
      <c r="F15" s="790"/>
    </row>
    <row r="16" spans="1:6" ht="22.5" customHeight="1" x14ac:dyDescent="0.25">
      <c r="A16" s="783" t="s">
        <v>815</v>
      </c>
      <c r="B16" s="798" t="s">
        <v>816</v>
      </c>
      <c r="C16" s="799" t="s">
        <v>150</v>
      </c>
      <c r="D16" s="799">
        <v>20</v>
      </c>
      <c r="E16" s="790"/>
      <c r="F16" s="790"/>
    </row>
    <row r="17" spans="1:10" ht="22.5" customHeight="1" x14ac:dyDescent="0.25">
      <c r="A17" s="783" t="s">
        <v>817</v>
      </c>
      <c r="B17" s="798" t="s">
        <v>818</v>
      </c>
      <c r="C17" s="799" t="s">
        <v>150</v>
      </c>
      <c r="D17" s="799">
        <v>20</v>
      </c>
      <c r="E17" s="790"/>
      <c r="F17" s="790"/>
    </row>
    <row r="18" spans="1:10" ht="22.5" customHeight="1" x14ac:dyDescent="0.25">
      <c r="A18" s="783" t="s">
        <v>819</v>
      </c>
      <c r="B18" s="798" t="s">
        <v>820</v>
      </c>
      <c r="C18" s="799" t="s">
        <v>205</v>
      </c>
      <c r="D18" s="799">
        <v>150</v>
      </c>
      <c r="E18" s="790"/>
      <c r="F18" s="790"/>
    </row>
    <row r="19" spans="1:10" ht="22.5" customHeight="1" x14ac:dyDescent="0.25">
      <c r="A19" s="783" t="s">
        <v>821</v>
      </c>
      <c r="B19" s="798" t="s">
        <v>822</v>
      </c>
      <c r="C19" s="799" t="s">
        <v>205</v>
      </c>
      <c r="D19" s="799">
        <v>150</v>
      </c>
      <c r="E19" s="790"/>
      <c r="F19" s="790"/>
    </row>
    <row r="20" spans="1:10" ht="22.5" customHeight="1" x14ac:dyDescent="0.25">
      <c r="A20" s="783" t="s">
        <v>823</v>
      </c>
      <c r="B20" s="798" t="s">
        <v>824</v>
      </c>
      <c r="C20" s="799" t="s">
        <v>234</v>
      </c>
      <c r="D20" s="799">
        <v>20</v>
      </c>
      <c r="E20" s="790"/>
      <c r="F20" s="790"/>
    </row>
    <row r="21" spans="1:10" ht="22.5" customHeight="1" x14ac:dyDescent="0.25">
      <c r="A21" s="783" t="s">
        <v>825</v>
      </c>
      <c r="B21" s="798" t="s">
        <v>826</v>
      </c>
      <c r="C21" s="799" t="s">
        <v>150</v>
      </c>
      <c r="D21" s="799">
        <v>10</v>
      </c>
      <c r="E21" s="790"/>
      <c r="F21" s="790"/>
    </row>
    <row r="22" spans="1:10" ht="22.5" customHeight="1" x14ac:dyDescent="0.25">
      <c r="A22" s="783" t="s">
        <v>827</v>
      </c>
      <c r="B22" s="798" t="s">
        <v>828</v>
      </c>
      <c r="C22" s="799" t="s">
        <v>150</v>
      </c>
      <c r="D22" s="799">
        <v>5</v>
      </c>
      <c r="E22" s="790"/>
      <c r="F22" s="790"/>
    </row>
    <row r="23" spans="1:10" ht="22.5" customHeight="1" x14ac:dyDescent="0.25">
      <c r="A23" s="783" t="s">
        <v>829</v>
      </c>
      <c r="B23" s="800" t="s">
        <v>830</v>
      </c>
      <c r="C23" s="801" t="s">
        <v>129</v>
      </c>
      <c r="D23" s="802">
        <v>10</v>
      </c>
      <c r="E23" s="790"/>
      <c r="F23" s="790"/>
    </row>
    <row r="24" spans="1:10" ht="22.5" customHeight="1" x14ac:dyDescent="0.25">
      <c r="A24" s="779">
        <v>6.3</v>
      </c>
      <c r="B24" s="780" t="s">
        <v>831</v>
      </c>
      <c r="C24" s="781"/>
      <c r="D24" s="781"/>
      <c r="E24" s="794"/>
      <c r="F24" s="794"/>
    </row>
    <row r="25" spans="1:10" ht="22.5" customHeight="1" x14ac:dyDescent="0.25">
      <c r="A25" s="783" t="s">
        <v>832</v>
      </c>
      <c r="B25" s="795" t="s">
        <v>833</v>
      </c>
      <c r="C25" s="783" t="s">
        <v>792</v>
      </c>
      <c r="D25" s="803">
        <v>30</v>
      </c>
      <c r="E25" s="790"/>
      <c r="F25" s="790"/>
    </row>
    <row r="26" spans="1:10" ht="22.5" customHeight="1" x14ac:dyDescent="0.25">
      <c r="A26" s="783" t="s">
        <v>834</v>
      </c>
      <c r="B26" s="798" t="s">
        <v>835</v>
      </c>
      <c r="C26" s="788" t="s">
        <v>836</v>
      </c>
      <c r="D26" s="803">
        <v>50</v>
      </c>
      <c r="E26" s="790"/>
      <c r="F26" s="790"/>
      <c r="J26" s="804" t="s">
        <v>837</v>
      </c>
    </row>
    <row r="27" spans="1:10" ht="22.5" customHeight="1" x14ac:dyDescent="0.25">
      <c r="A27" s="783" t="s">
        <v>838</v>
      </c>
      <c r="B27" s="798" t="s">
        <v>839</v>
      </c>
      <c r="C27" s="788" t="s">
        <v>792</v>
      </c>
      <c r="D27" s="803">
        <v>50</v>
      </c>
      <c r="E27" s="790"/>
      <c r="F27" s="790"/>
    </row>
    <row r="28" spans="1:10" ht="22.5" customHeight="1" x14ac:dyDescent="0.25">
      <c r="A28" s="783" t="s">
        <v>840</v>
      </c>
      <c r="B28" s="798" t="s">
        <v>841</v>
      </c>
      <c r="C28" s="788" t="s">
        <v>792</v>
      </c>
      <c r="D28" s="803">
        <v>50</v>
      </c>
      <c r="E28" s="790"/>
      <c r="F28" s="790"/>
      <c r="H28" s="778">
        <v>1250</v>
      </c>
      <c r="I28" s="778">
        <v>1.25</v>
      </c>
      <c r="J28" s="778">
        <f>+H28*1.25</f>
        <v>1562.5</v>
      </c>
    </row>
    <row r="29" spans="1:10" ht="22.5" customHeight="1" x14ac:dyDescent="0.25">
      <c r="A29" s="783" t="s">
        <v>842</v>
      </c>
      <c r="B29" s="805" t="s">
        <v>843</v>
      </c>
      <c r="C29" s="806" t="s">
        <v>792</v>
      </c>
      <c r="D29" s="803">
        <v>30</v>
      </c>
      <c r="E29" s="807"/>
      <c r="F29" s="790"/>
      <c r="H29" s="778">
        <v>5000</v>
      </c>
      <c r="J29" s="778">
        <f t="shared" ref="J29:J30" si="0">+H29*1.25</f>
        <v>6250</v>
      </c>
    </row>
    <row r="30" spans="1:10" ht="22.5" customHeight="1" x14ac:dyDescent="0.25">
      <c r="A30" s="783" t="s">
        <v>844</v>
      </c>
      <c r="B30" s="805" t="s">
        <v>845</v>
      </c>
      <c r="C30" s="806" t="s">
        <v>792</v>
      </c>
      <c r="D30" s="803">
        <v>30</v>
      </c>
      <c r="E30" s="807"/>
      <c r="F30" s="790"/>
      <c r="H30" s="778">
        <v>1850</v>
      </c>
      <c r="J30" s="778">
        <f t="shared" si="0"/>
        <v>2312.5</v>
      </c>
    </row>
    <row r="31" spans="1:10" ht="22.5" customHeight="1" x14ac:dyDescent="0.25">
      <c r="A31" s="783" t="s">
        <v>846</v>
      </c>
      <c r="B31" s="805" t="s">
        <v>847</v>
      </c>
      <c r="C31" s="806" t="s">
        <v>792</v>
      </c>
      <c r="D31" s="803">
        <v>30</v>
      </c>
      <c r="E31" s="807"/>
      <c r="F31" s="790"/>
    </row>
    <row r="32" spans="1:10" ht="22.5" customHeight="1" x14ac:dyDescent="0.25">
      <c r="A32" s="783" t="s">
        <v>848</v>
      </c>
      <c r="B32" s="808" t="s">
        <v>849</v>
      </c>
      <c r="C32" s="809" t="s">
        <v>792</v>
      </c>
      <c r="D32" s="803">
        <v>30</v>
      </c>
      <c r="E32" s="810"/>
      <c r="F32" s="790"/>
    </row>
    <row r="33" spans="1:6" ht="22.5" customHeight="1" x14ac:dyDescent="0.25">
      <c r="A33" s="783" t="s">
        <v>850</v>
      </c>
      <c r="B33" s="808" t="s">
        <v>851</v>
      </c>
      <c r="C33" s="809" t="s">
        <v>792</v>
      </c>
      <c r="D33" s="803">
        <v>30</v>
      </c>
      <c r="E33" s="810"/>
      <c r="F33" s="790"/>
    </row>
    <row r="34" spans="1:6" ht="22.5" customHeight="1" x14ac:dyDescent="0.25">
      <c r="A34" s="783" t="s">
        <v>852</v>
      </c>
      <c r="B34" s="800" t="s">
        <v>853</v>
      </c>
      <c r="C34" s="801" t="s">
        <v>792</v>
      </c>
      <c r="D34" s="803">
        <v>30</v>
      </c>
      <c r="E34" s="810"/>
      <c r="F34" s="793"/>
    </row>
    <row r="35" spans="1:6" ht="30" customHeight="1" x14ac:dyDescent="0.25">
      <c r="A35" s="811"/>
      <c r="B35" s="812" t="s">
        <v>854</v>
      </c>
      <c r="C35" s="813"/>
      <c r="D35" s="813"/>
      <c r="E35" s="813"/>
      <c r="F35" s="814">
        <f>SUM(F4:F34)</f>
        <v>0</v>
      </c>
    </row>
  </sheetData>
  <mergeCells count="2">
    <mergeCell ref="C1:F1"/>
    <mergeCell ref="B35:E35"/>
  </mergeCells>
  <printOptions horizontalCentered="1"/>
  <pageMargins left="0.75" right="0.5" top="0.75" bottom="0.5" header="0" footer="0"/>
  <pageSetup paperSize="9" scale="8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A7D71-4D7D-4BFD-AF58-45D50C2F3502}">
  <sheetPr>
    <tabColor rgb="FF92D050"/>
    <pageSetUpPr fitToPage="1"/>
  </sheetPr>
  <dimension ref="A1:N33"/>
  <sheetViews>
    <sheetView view="pageBreakPreview" zoomScaleSheetLayoutView="100" workbookViewId="0">
      <selection activeCell="G37" sqref="G37"/>
    </sheetView>
  </sheetViews>
  <sheetFormatPr defaultColWidth="8.88671875" defaultRowHeight="13.8" x14ac:dyDescent="0.25"/>
  <cols>
    <col min="1" max="1" width="8.6640625" style="298" customWidth="1"/>
    <col min="2" max="2" width="10.33203125" style="250" customWidth="1"/>
    <col min="3" max="3" width="53.109375" style="296" customWidth="1"/>
    <col min="4" max="4" width="7.6640625" style="300" customWidth="1"/>
    <col min="5" max="5" width="8" style="300" customWidth="1"/>
    <col min="6" max="6" width="9.88671875" style="301" customWidth="1"/>
    <col min="7" max="7" width="16" style="301" customWidth="1"/>
    <col min="8" max="8" width="12.109375" style="296" hidden="1" customWidth="1"/>
    <col min="9" max="9" width="15.44140625" style="296" customWidth="1"/>
    <col min="10" max="10" width="12.88671875" style="296" bestFit="1" customWidth="1"/>
    <col min="11" max="11" width="8.88671875" style="296"/>
    <col min="12" max="12" width="12.88671875" style="296" bestFit="1" customWidth="1"/>
    <col min="13" max="13" width="8.88671875" style="296"/>
    <col min="14" max="14" width="10.109375" style="296" bestFit="1" customWidth="1"/>
    <col min="15" max="256" width="8.88671875" style="296"/>
    <col min="257" max="257" width="3.6640625" style="296" bestFit="1" customWidth="1"/>
    <col min="258" max="258" width="8.33203125" style="296" customWidth="1"/>
    <col min="259" max="259" width="46.109375" style="296" customWidth="1"/>
    <col min="260" max="260" width="11" style="296" customWidth="1"/>
    <col min="261" max="261" width="12.5546875" style="296" customWidth="1"/>
    <col min="262" max="262" width="10.88671875" style="296" customWidth="1"/>
    <col min="263" max="263" width="16.109375" style="296" customWidth="1"/>
    <col min="264" max="264" width="0" style="296" hidden="1" customWidth="1"/>
    <col min="265" max="265" width="15.44140625" style="296" customWidth="1"/>
    <col min="266" max="266" width="12.88671875" style="296" bestFit="1" customWidth="1"/>
    <col min="267" max="267" width="8.88671875" style="296"/>
    <col min="268" max="268" width="12.88671875" style="296" bestFit="1" customWidth="1"/>
    <col min="269" max="512" width="8.88671875" style="296"/>
    <col min="513" max="513" width="3.6640625" style="296" bestFit="1" customWidth="1"/>
    <col min="514" max="514" width="8.33203125" style="296" customWidth="1"/>
    <col min="515" max="515" width="46.109375" style="296" customWidth="1"/>
    <col min="516" max="516" width="11" style="296" customWidth="1"/>
    <col min="517" max="517" width="12.5546875" style="296" customWidth="1"/>
    <col min="518" max="518" width="10.88671875" style="296" customWidth="1"/>
    <col min="519" max="519" width="16.109375" style="296" customWidth="1"/>
    <col min="520" max="520" width="0" style="296" hidden="1" customWidth="1"/>
    <col min="521" max="521" width="15.44140625" style="296" customWidth="1"/>
    <col min="522" max="522" width="12.88671875" style="296" bestFit="1" customWidth="1"/>
    <col min="523" max="523" width="8.88671875" style="296"/>
    <col min="524" max="524" width="12.88671875" style="296" bestFit="1" customWidth="1"/>
    <col min="525" max="768" width="8.88671875" style="296"/>
    <col min="769" max="769" width="3.6640625" style="296" bestFit="1" customWidth="1"/>
    <col min="770" max="770" width="8.33203125" style="296" customWidth="1"/>
    <col min="771" max="771" width="46.109375" style="296" customWidth="1"/>
    <col min="772" max="772" width="11" style="296" customWidth="1"/>
    <col min="773" max="773" width="12.5546875" style="296" customWidth="1"/>
    <col min="774" max="774" width="10.88671875" style="296" customWidth="1"/>
    <col min="775" max="775" width="16.109375" style="296" customWidth="1"/>
    <col min="776" max="776" width="0" style="296" hidden="1" customWidth="1"/>
    <col min="777" max="777" width="15.44140625" style="296" customWidth="1"/>
    <col min="778" max="778" width="12.88671875" style="296" bestFit="1" customWidth="1"/>
    <col min="779" max="779" width="8.88671875" style="296"/>
    <col min="780" max="780" width="12.88671875" style="296" bestFit="1" customWidth="1"/>
    <col min="781" max="1024" width="8.88671875" style="296"/>
    <col min="1025" max="1025" width="3.6640625" style="296" bestFit="1" customWidth="1"/>
    <col min="1026" max="1026" width="8.33203125" style="296" customWidth="1"/>
    <col min="1027" max="1027" width="46.109375" style="296" customWidth="1"/>
    <col min="1028" max="1028" width="11" style="296" customWidth="1"/>
    <col min="1029" max="1029" width="12.5546875" style="296" customWidth="1"/>
    <col min="1030" max="1030" width="10.88671875" style="296" customWidth="1"/>
    <col min="1031" max="1031" width="16.109375" style="296" customWidth="1"/>
    <col min="1032" max="1032" width="0" style="296" hidden="1" customWidth="1"/>
    <col min="1033" max="1033" width="15.44140625" style="296" customWidth="1"/>
    <col min="1034" max="1034" width="12.88671875" style="296" bestFit="1" customWidth="1"/>
    <col min="1035" max="1035" width="8.88671875" style="296"/>
    <col min="1036" max="1036" width="12.88671875" style="296" bestFit="1" customWidth="1"/>
    <col min="1037" max="1280" width="8.88671875" style="296"/>
    <col min="1281" max="1281" width="3.6640625" style="296" bestFit="1" customWidth="1"/>
    <col min="1282" max="1282" width="8.33203125" style="296" customWidth="1"/>
    <col min="1283" max="1283" width="46.109375" style="296" customWidth="1"/>
    <col min="1284" max="1284" width="11" style="296" customWidth="1"/>
    <col min="1285" max="1285" width="12.5546875" style="296" customWidth="1"/>
    <col min="1286" max="1286" width="10.88671875" style="296" customWidth="1"/>
    <col min="1287" max="1287" width="16.109375" style="296" customWidth="1"/>
    <col min="1288" max="1288" width="0" style="296" hidden="1" customWidth="1"/>
    <col min="1289" max="1289" width="15.44140625" style="296" customWidth="1"/>
    <col min="1290" max="1290" width="12.88671875" style="296" bestFit="1" customWidth="1"/>
    <col min="1291" max="1291" width="8.88671875" style="296"/>
    <col min="1292" max="1292" width="12.88671875" style="296" bestFit="1" customWidth="1"/>
    <col min="1293" max="1536" width="8.88671875" style="296"/>
    <col min="1537" max="1537" width="3.6640625" style="296" bestFit="1" customWidth="1"/>
    <col min="1538" max="1538" width="8.33203125" style="296" customWidth="1"/>
    <col min="1539" max="1539" width="46.109375" style="296" customWidth="1"/>
    <col min="1540" max="1540" width="11" style="296" customWidth="1"/>
    <col min="1541" max="1541" width="12.5546875" style="296" customWidth="1"/>
    <col min="1542" max="1542" width="10.88671875" style="296" customWidth="1"/>
    <col min="1543" max="1543" width="16.109375" style="296" customWidth="1"/>
    <col min="1544" max="1544" width="0" style="296" hidden="1" customWidth="1"/>
    <col min="1545" max="1545" width="15.44140625" style="296" customWidth="1"/>
    <col min="1546" max="1546" width="12.88671875" style="296" bestFit="1" customWidth="1"/>
    <col min="1547" max="1547" width="8.88671875" style="296"/>
    <col min="1548" max="1548" width="12.88671875" style="296" bestFit="1" customWidth="1"/>
    <col min="1549" max="1792" width="8.88671875" style="296"/>
    <col min="1793" max="1793" width="3.6640625" style="296" bestFit="1" customWidth="1"/>
    <col min="1794" max="1794" width="8.33203125" style="296" customWidth="1"/>
    <col min="1795" max="1795" width="46.109375" style="296" customWidth="1"/>
    <col min="1796" max="1796" width="11" style="296" customWidth="1"/>
    <col min="1797" max="1797" width="12.5546875" style="296" customWidth="1"/>
    <col min="1798" max="1798" width="10.88671875" style="296" customWidth="1"/>
    <col min="1799" max="1799" width="16.109375" style="296" customWidth="1"/>
    <col min="1800" max="1800" width="0" style="296" hidden="1" customWidth="1"/>
    <col min="1801" max="1801" width="15.44140625" style="296" customWidth="1"/>
    <col min="1802" max="1802" width="12.88671875" style="296" bestFit="1" customWidth="1"/>
    <col min="1803" max="1803" width="8.88671875" style="296"/>
    <col min="1804" max="1804" width="12.88671875" style="296" bestFit="1" customWidth="1"/>
    <col min="1805" max="2048" width="8.88671875" style="296"/>
    <col min="2049" max="2049" width="3.6640625" style="296" bestFit="1" customWidth="1"/>
    <col min="2050" max="2050" width="8.33203125" style="296" customWidth="1"/>
    <col min="2051" max="2051" width="46.109375" style="296" customWidth="1"/>
    <col min="2052" max="2052" width="11" style="296" customWidth="1"/>
    <col min="2053" max="2053" width="12.5546875" style="296" customWidth="1"/>
    <col min="2054" max="2054" width="10.88671875" style="296" customWidth="1"/>
    <col min="2055" max="2055" width="16.109375" style="296" customWidth="1"/>
    <col min="2056" max="2056" width="0" style="296" hidden="1" customWidth="1"/>
    <col min="2057" max="2057" width="15.44140625" style="296" customWidth="1"/>
    <col min="2058" max="2058" width="12.88671875" style="296" bestFit="1" customWidth="1"/>
    <col min="2059" max="2059" width="8.88671875" style="296"/>
    <col min="2060" max="2060" width="12.88671875" style="296" bestFit="1" customWidth="1"/>
    <col min="2061" max="2304" width="8.88671875" style="296"/>
    <col min="2305" max="2305" width="3.6640625" style="296" bestFit="1" customWidth="1"/>
    <col min="2306" max="2306" width="8.33203125" style="296" customWidth="1"/>
    <col min="2307" max="2307" width="46.109375" style="296" customWidth="1"/>
    <col min="2308" max="2308" width="11" style="296" customWidth="1"/>
    <col min="2309" max="2309" width="12.5546875" style="296" customWidth="1"/>
    <col min="2310" max="2310" width="10.88671875" style="296" customWidth="1"/>
    <col min="2311" max="2311" width="16.109375" style="296" customWidth="1"/>
    <col min="2312" max="2312" width="0" style="296" hidden="1" customWidth="1"/>
    <col min="2313" max="2313" width="15.44140625" style="296" customWidth="1"/>
    <col min="2314" max="2314" width="12.88671875" style="296" bestFit="1" customWidth="1"/>
    <col min="2315" max="2315" width="8.88671875" style="296"/>
    <col min="2316" max="2316" width="12.88671875" style="296" bestFit="1" customWidth="1"/>
    <col min="2317" max="2560" width="8.88671875" style="296"/>
    <col min="2561" max="2561" width="3.6640625" style="296" bestFit="1" customWidth="1"/>
    <col min="2562" max="2562" width="8.33203125" style="296" customWidth="1"/>
    <col min="2563" max="2563" width="46.109375" style="296" customWidth="1"/>
    <col min="2564" max="2564" width="11" style="296" customWidth="1"/>
    <col min="2565" max="2565" width="12.5546875" style="296" customWidth="1"/>
    <col min="2566" max="2566" width="10.88671875" style="296" customWidth="1"/>
    <col min="2567" max="2567" width="16.109375" style="296" customWidth="1"/>
    <col min="2568" max="2568" width="0" style="296" hidden="1" customWidth="1"/>
    <col min="2569" max="2569" width="15.44140625" style="296" customWidth="1"/>
    <col min="2570" max="2570" width="12.88671875" style="296" bestFit="1" customWidth="1"/>
    <col min="2571" max="2571" width="8.88671875" style="296"/>
    <col min="2572" max="2572" width="12.88671875" style="296" bestFit="1" customWidth="1"/>
    <col min="2573" max="2816" width="8.88671875" style="296"/>
    <col min="2817" max="2817" width="3.6640625" style="296" bestFit="1" customWidth="1"/>
    <col min="2818" max="2818" width="8.33203125" style="296" customWidth="1"/>
    <col min="2819" max="2819" width="46.109375" style="296" customWidth="1"/>
    <col min="2820" max="2820" width="11" style="296" customWidth="1"/>
    <col min="2821" max="2821" width="12.5546875" style="296" customWidth="1"/>
    <col min="2822" max="2822" width="10.88671875" style="296" customWidth="1"/>
    <col min="2823" max="2823" width="16.109375" style="296" customWidth="1"/>
    <col min="2824" max="2824" width="0" style="296" hidden="1" customWidth="1"/>
    <col min="2825" max="2825" width="15.44140625" style="296" customWidth="1"/>
    <col min="2826" max="2826" width="12.88671875" style="296" bestFit="1" customWidth="1"/>
    <col min="2827" max="2827" width="8.88671875" style="296"/>
    <col min="2828" max="2828" width="12.88671875" style="296" bestFit="1" customWidth="1"/>
    <col min="2829" max="3072" width="8.88671875" style="296"/>
    <col min="3073" max="3073" width="3.6640625" style="296" bestFit="1" customWidth="1"/>
    <col min="3074" max="3074" width="8.33203125" style="296" customWidth="1"/>
    <col min="3075" max="3075" width="46.109375" style="296" customWidth="1"/>
    <col min="3076" max="3076" width="11" style="296" customWidth="1"/>
    <col min="3077" max="3077" width="12.5546875" style="296" customWidth="1"/>
    <col min="3078" max="3078" width="10.88671875" style="296" customWidth="1"/>
    <col min="3079" max="3079" width="16.109375" style="296" customWidth="1"/>
    <col min="3080" max="3080" width="0" style="296" hidden="1" customWidth="1"/>
    <col min="3081" max="3081" width="15.44140625" style="296" customWidth="1"/>
    <col min="3082" max="3082" width="12.88671875" style="296" bestFit="1" customWidth="1"/>
    <col min="3083" max="3083" width="8.88671875" style="296"/>
    <col min="3084" max="3084" width="12.88671875" style="296" bestFit="1" customWidth="1"/>
    <col min="3085" max="3328" width="8.88671875" style="296"/>
    <col min="3329" max="3329" width="3.6640625" style="296" bestFit="1" customWidth="1"/>
    <col min="3330" max="3330" width="8.33203125" style="296" customWidth="1"/>
    <col min="3331" max="3331" width="46.109375" style="296" customWidth="1"/>
    <col min="3332" max="3332" width="11" style="296" customWidth="1"/>
    <col min="3333" max="3333" width="12.5546875" style="296" customWidth="1"/>
    <col min="3334" max="3334" width="10.88671875" style="296" customWidth="1"/>
    <col min="3335" max="3335" width="16.109375" style="296" customWidth="1"/>
    <col min="3336" max="3336" width="0" style="296" hidden="1" customWidth="1"/>
    <col min="3337" max="3337" width="15.44140625" style="296" customWidth="1"/>
    <col min="3338" max="3338" width="12.88671875" style="296" bestFit="1" customWidth="1"/>
    <col min="3339" max="3339" width="8.88671875" style="296"/>
    <col min="3340" max="3340" width="12.88671875" style="296" bestFit="1" customWidth="1"/>
    <col min="3341" max="3584" width="8.88671875" style="296"/>
    <col min="3585" max="3585" width="3.6640625" style="296" bestFit="1" customWidth="1"/>
    <col min="3586" max="3586" width="8.33203125" style="296" customWidth="1"/>
    <col min="3587" max="3587" width="46.109375" style="296" customWidth="1"/>
    <col min="3588" max="3588" width="11" style="296" customWidth="1"/>
    <col min="3589" max="3589" width="12.5546875" style="296" customWidth="1"/>
    <col min="3590" max="3590" width="10.88671875" style="296" customWidth="1"/>
    <col min="3591" max="3591" width="16.109375" style="296" customWidth="1"/>
    <col min="3592" max="3592" width="0" style="296" hidden="1" customWidth="1"/>
    <col min="3593" max="3593" width="15.44140625" style="296" customWidth="1"/>
    <col min="3594" max="3594" width="12.88671875" style="296" bestFit="1" customWidth="1"/>
    <col min="3595" max="3595" width="8.88671875" style="296"/>
    <col min="3596" max="3596" width="12.88671875" style="296" bestFit="1" customWidth="1"/>
    <col min="3597" max="3840" width="8.88671875" style="296"/>
    <col min="3841" max="3841" width="3.6640625" style="296" bestFit="1" customWidth="1"/>
    <col min="3842" max="3842" width="8.33203125" style="296" customWidth="1"/>
    <col min="3843" max="3843" width="46.109375" style="296" customWidth="1"/>
    <col min="3844" max="3844" width="11" style="296" customWidth="1"/>
    <col min="3845" max="3845" width="12.5546875" style="296" customWidth="1"/>
    <col min="3846" max="3846" width="10.88671875" style="296" customWidth="1"/>
    <col min="3847" max="3847" width="16.109375" style="296" customWidth="1"/>
    <col min="3848" max="3848" width="0" style="296" hidden="1" customWidth="1"/>
    <col min="3849" max="3849" width="15.44140625" style="296" customWidth="1"/>
    <col min="3850" max="3850" width="12.88671875" style="296" bestFit="1" customWidth="1"/>
    <col min="3851" max="3851" width="8.88671875" style="296"/>
    <col min="3852" max="3852" width="12.88671875" style="296" bestFit="1" customWidth="1"/>
    <col min="3853" max="4096" width="8.88671875" style="296"/>
    <col min="4097" max="4097" width="3.6640625" style="296" bestFit="1" customWidth="1"/>
    <col min="4098" max="4098" width="8.33203125" style="296" customWidth="1"/>
    <col min="4099" max="4099" width="46.109375" style="296" customWidth="1"/>
    <col min="4100" max="4100" width="11" style="296" customWidth="1"/>
    <col min="4101" max="4101" width="12.5546875" style="296" customWidth="1"/>
    <col min="4102" max="4102" width="10.88671875" style="296" customWidth="1"/>
    <col min="4103" max="4103" width="16.109375" style="296" customWidth="1"/>
    <col min="4104" max="4104" width="0" style="296" hidden="1" customWidth="1"/>
    <col min="4105" max="4105" width="15.44140625" style="296" customWidth="1"/>
    <col min="4106" max="4106" width="12.88671875" style="296" bestFit="1" customWidth="1"/>
    <col min="4107" max="4107" width="8.88671875" style="296"/>
    <col min="4108" max="4108" width="12.88671875" style="296" bestFit="1" customWidth="1"/>
    <col min="4109" max="4352" width="8.88671875" style="296"/>
    <col min="4353" max="4353" width="3.6640625" style="296" bestFit="1" customWidth="1"/>
    <col min="4354" max="4354" width="8.33203125" style="296" customWidth="1"/>
    <col min="4355" max="4355" width="46.109375" style="296" customWidth="1"/>
    <col min="4356" max="4356" width="11" style="296" customWidth="1"/>
    <col min="4357" max="4357" width="12.5546875" style="296" customWidth="1"/>
    <col min="4358" max="4358" width="10.88671875" style="296" customWidth="1"/>
    <col min="4359" max="4359" width="16.109375" style="296" customWidth="1"/>
    <col min="4360" max="4360" width="0" style="296" hidden="1" customWidth="1"/>
    <col min="4361" max="4361" width="15.44140625" style="296" customWidth="1"/>
    <col min="4362" max="4362" width="12.88671875" style="296" bestFit="1" customWidth="1"/>
    <col min="4363" max="4363" width="8.88671875" style="296"/>
    <col min="4364" max="4364" width="12.88671875" style="296" bestFit="1" customWidth="1"/>
    <col min="4365" max="4608" width="8.88671875" style="296"/>
    <col min="4609" max="4609" width="3.6640625" style="296" bestFit="1" customWidth="1"/>
    <col min="4610" max="4610" width="8.33203125" style="296" customWidth="1"/>
    <col min="4611" max="4611" width="46.109375" style="296" customWidth="1"/>
    <col min="4612" max="4612" width="11" style="296" customWidth="1"/>
    <col min="4613" max="4613" width="12.5546875" style="296" customWidth="1"/>
    <col min="4614" max="4614" width="10.88671875" style="296" customWidth="1"/>
    <col min="4615" max="4615" width="16.109375" style="296" customWidth="1"/>
    <col min="4616" max="4616" width="0" style="296" hidden="1" customWidth="1"/>
    <col min="4617" max="4617" width="15.44140625" style="296" customWidth="1"/>
    <col min="4618" max="4618" width="12.88671875" style="296" bestFit="1" customWidth="1"/>
    <col min="4619" max="4619" width="8.88671875" style="296"/>
    <col min="4620" max="4620" width="12.88671875" style="296" bestFit="1" customWidth="1"/>
    <col min="4621" max="4864" width="8.88671875" style="296"/>
    <col min="4865" max="4865" width="3.6640625" style="296" bestFit="1" customWidth="1"/>
    <col min="4866" max="4866" width="8.33203125" style="296" customWidth="1"/>
    <col min="4867" max="4867" width="46.109375" style="296" customWidth="1"/>
    <col min="4868" max="4868" width="11" style="296" customWidth="1"/>
    <col min="4869" max="4869" width="12.5546875" style="296" customWidth="1"/>
    <col min="4870" max="4870" width="10.88671875" style="296" customWidth="1"/>
    <col min="4871" max="4871" width="16.109375" style="296" customWidth="1"/>
    <col min="4872" max="4872" width="0" style="296" hidden="1" customWidth="1"/>
    <col min="4873" max="4873" width="15.44140625" style="296" customWidth="1"/>
    <col min="4874" max="4874" width="12.88671875" style="296" bestFit="1" customWidth="1"/>
    <col min="4875" max="4875" width="8.88671875" style="296"/>
    <col min="4876" max="4876" width="12.88671875" style="296" bestFit="1" customWidth="1"/>
    <col min="4877" max="5120" width="8.88671875" style="296"/>
    <col min="5121" max="5121" width="3.6640625" style="296" bestFit="1" customWidth="1"/>
    <col min="5122" max="5122" width="8.33203125" style="296" customWidth="1"/>
    <col min="5123" max="5123" width="46.109375" style="296" customWidth="1"/>
    <col min="5124" max="5124" width="11" style="296" customWidth="1"/>
    <col min="5125" max="5125" width="12.5546875" style="296" customWidth="1"/>
    <col min="5126" max="5126" width="10.88671875" style="296" customWidth="1"/>
    <col min="5127" max="5127" width="16.109375" style="296" customWidth="1"/>
    <col min="5128" max="5128" width="0" style="296" hidden="1" customWidth="1"/>
    <col min="5129" max="5129" width="15.44140625" style="296" customWidth="1"/>
    <col min="5130" max="5130" width="12.88671875" style="296" bestFit="1" customWidth="1"/>
    <col min="5131" max="5131" width="8.88671875" style="296"/>
    <col min="5132" max="5132" width="12.88671875" style="296" bestFit="1" customWidth="1"/>
    <col min="5133" max="5376" width="8.88671875" style="296"/>
    <col min="5377" max="5377" width="3.6640625" style="296" bestFit="1" customWidth="1"/>
    <col min="5378" max="5378" width="8.33203125" style="296" customWidth="1"/>
    <col min="5379" max="5379" width="46.109375" style="296" customWidth="1"/>
    <col min="5380" max="5380" width="11" style="296" customWidth="1"/>
    <col min="5381" max="5381" width="12.5546875" style="296" customWidth="1"/>
    <col min="5382" max="5382" width="10.88671875" style="296" customWidth="1"/>
    <col min="5383" max="5383" width="16.109375" style="296" customWidth="1"/>
    <col min="5384" max="5384" width="0" style="296" hidden="1" customWidth="1"/>
    <col min="5385" max="5385" width="15.44140625" style="296" customWidth="1"/>
    <col min="5386" max="5386" width="12.88671875" style="296" bestFit="1" customWidth="1"/>
    <col min="5387" max="5387" width="8.88671875" style="296"/>
    <col min="5388" max="5388" width="12.88671875" style="296" bestFit="1" customWidth="1"/>
    <col min="5389" max="5632" width="8.88671875" style="296"/>
    <col min="5633" max="5633" width="3.6640625" style="296" bestFit="1" customWidth="1"/>
    <col min="5634" max="5634" width="8.33203125" style="296" customWidth="1"/>
    <col min="5635" max="5635" width="46.109375" style="296" customWidth="1"/>
    <col min="5636" max="5636" width="11" style="296" customWidth="1"/>
    <col min="5637" max="5637" width="12.5546875" style="296" customWidth="1"/>
    <col min="5638" max="5638" width="10.88671875" style="296" customWidth="1"/>
    <col min="5639" max="5639" width="16.109375" style="296" customWidth="1"/>
    <col min="5640" max="5640" width="0" style="296" hidden="1" customWidth="1"/>
    <col min="5641" max="5641" width="15.44140625" style="296" customWidth="1"/>
    <col min="5642" max="5642" width="12.88671875" style="296" bestFit="1" customWidth="1"/>
    <col min="5643" max="5643" width="8.88671875" style="296"/>
    <col min="5644" max="5644" width="12.88671875" style="296" bestFit="1" customWidth="1"/>
    <col min="5645" max="5888" width="8.88671875" style="296"/>
    <col min="5889" max="5889" width="3.6640625" style="296" bestFit="1" customWidth="1"/>
    <col min="5890" max="5890" width="8.33203125" style="296" customWidth="1"/>
    <col min="5891" max="5891" width="46.109375" style="296" customWidth="1"/>
    <col min="5892" max="5892" width="11" style="296" customWidth="1"/>
    <col min="5893" max="5893" width="12.5546875" style="296" customWidth="1"/>
    <col min="5894" max="5894" width="10.88671875" style="296" customWidth="1"/>
    <col min="5895" max="5895" width="16.109375" style="296" customWidth="1"/>
    <col min="5896" max="5896" width="0" style="296" hidden="1" customWidth="1"/>
    <col min="5897" max="5897" width="15.44140625" style="296" customWidth="1"/>
    <col min="5898" max="5898" width="12.88671875" style="296" bestFit="1" customWidth="1"/>
    <col min="5899" max="5899" width="8.88671875" style="296"/>
    <col min="5900" max="5900" width="12.88671875" style="296" bestFit="1" customWidth="1"/>
    <col min="5901" max="6144" width="8.88671875" style="296"/>
    <col min="6145" max="6145" width="3.6640625" style="296" bestFit="1" customWidth="1"/>
    <col min="6146" max="6146" width="8.33203125" style="296" customWidth="1"/>
    <col min="6147" max="6147" width="46.109375" style="296" customWidth="1"/>
    <col min="6148" max="6148" width="11" style="296" customWidth="1"/>
    <col min="6149" max="6149" width="12.5546875" style="296" customWidth="1"/>
    <col min="6150" max="6150" width="10.88671875" style="296" customWidth="1"/>
    <col min="6151" max="6151" width="16.109375" style="296" customWidth="1"/>
    <col min="6152" max="6152" width="0" style="296" hidden="1" customWidth="1"/>
    <col min="6153" max="6153" width="15.44140625" style="296" customWidth="1"/>
    <col min="6154" max="6154" width="12.88671875" style="296" bestFit="1" customWidth="1"/>
    <col min="6155" max="6155" width="8.88671875" style="296"/>
    <col min="6156" max="6156" width="12.88671875" style="296" bestFit="1" customWidth="1"/>
    <col min="6157" max="6400" width="8.88671875" style="296"/>
    <col min="6401" max="6401" width="3.6640625" style="296" bestFit="1" customWidth="1"/>
    <col min="6402" max="6402" width="8.33203125" style="296" customWidth="1"/>
    <col min="6403" max="6403" width="46.109375" style="296" customWidth="1"/>
    <col min="6404" max="6404" width="11" style="296" customWidth="1"/>
    <col min="6405" max="6405" width="12.5546875" style="296" customWidth="1"/>
    <col min="6406" max="6406" width="10.88671875" style="296" customWidth="1"/>
    <col min="6407" max="6407" width="16.109375" style="296" customWidth="1"/>
    <col min="6408" max="6408" width="0" style="296" hidden="1" customWidth="1"/>
    <col min="6409" max="6409" width="15.44140625" style="296" customWidth="1"/>
    <col min="6410" max="6410" width="12.88671875" style="296" bestFit="1" customWidth="1"/>
    <col min="6411" max="6411" width="8.88671875" style="296"/>
    <col min="6412" max="6412" width="12.88671875" style="296" bestFit="1" customWidth="1"/>
    <col min="6413" max="6656" width="8.88671875" style="296"/>
    <col min="6657" max="6657" width="3.6640625" style="296" bestFit="1" customWidth="1"/>
    <col min="6658" max="6658" width="8.33203125" style="296" customWidth="1"/>
    <col min="6659" max="6659" width="46.109375" style="296" customWidth="1"/>
    <col min="6660" max="6660" width="11" style="296" customWidth="1"/>
    <col min="6661" max="6661" width="12.5546875" style="296" customWidth="1"/>
    <col min="6662" max="6662" width="10.88671875" style="296" customWidth="1"/>
    <col min="6663" max="6663" width="16.109375" style="296" customWidth="1"/>
    <col min="6664" max="6664" width="0" style="296" hidden="1" customWidth="1"/>
    <col min="6665" max="6665" width="15.44140625" style="296" customWidth="1"/>
    <col min="6666" max="6666" width="12.88671875" style="296" bestFit="1" customWidth="1"/>
    <col min="6667" max="6667" width="8.88671875" style="296"/>
    <col min="6668" max="6668" width="12.88671875" style="296" bestFit="1" customWidth="1"/>
    <col min="6669" max="6912" width="8.88671875" style="296"/>
    <col min="6913" max="6913" width="3.6640625" style="296" bestFit="1" customWidth="1"/>
    <col min="6914" max="6914" width="8.33203125" style="296" customWidth="1"/>
    <col min="6915" max="6915" width="46.109375" style="296" customWidth="1"/>
    <col min="6916" max="6916" width="11" style="296" customWidth="1"/>
    <col min="6917" max="6917" width="12.5546875" style="296" customWidth="1"/>
    <col min="6918" max="6918" width="10.88671875" style="296" customWidth="1"/>
    <col min="6919" max="6919" width="16.109375" style="296" customWidth="1"/>
    <col min="6920" max="6920" width="0" style="296" hidden="1" customWidth="1"/>
    <col min="6921" max="6921" width="15.44140625" style="296" customWidth="1"/>
    <col min="6922" max="6922" width="12.88671875" style="296" bestFit="1" customWidth="1"/>
    <col min="6923" max="6923" width="8.88671875" style="296"/>
    <col min="6924" max="6924" width="12.88671875" style="296" bestFit="1" customWidth="1"/>
    <col min="6925" max="7168" width="8.88671875" style="296"/>
    <col min="7169" max="7169" width="3.6640625" style="296" bestFit="1" customWidth="1"/>
    <col min="7170" max="7170" width="8.33203125" style="296" customWidth="1"/>
    <col min="7171" max="7171" width="46.109375" style="296" customWidth="1"/>
    <col min="7172" max="7172" width="11" style="296" customWidth="1"/>
    <col min="7173" max="7173" width="12.5546875" style="296" customWidth="1"/>
    <col min="7174" max="7174" width="10.88671875" style="296" customWidth="1"/>
    <col min="7175" max="7175" width="16.109375" style="296" customWidth="1"/>
    <col min="7176" max="7176" width="0" style="296" hidden="1" customWidth="1"/>
    <col min="7177" max="7177" width="15.44140625" style="296" customWidth="1"/>
    <col min="7178" max="7178" width="12.88671875" style="296" bestFit="1" customWidth="1"/>
    <col min="7179" max="7179" width="8.88671875" style="296"/>
    <col min="7180" max="7180" width="12.88671875" style="296" bestFit="1" customWidth="1"/>
    <col min="7181" max="7424" width="8.88671875" style="296"/>
    <col min="7425" max="7425" width="3.6640625" style="296" bestFit="1" customWidth="1"/>
    <col min="7426" max="7426" width="8.33203125" style="296" customWidth="1"/>
    <col min="7427" max="7427" width="46.109375" style="296" customWidth="1"/>
    <col min="7428" max="7428" width="11" style="296" customWidth="1"/>
    <col min="7429" max="7429" width="12.5546875" style="296" customWidth="1"/>
    <col min="7430" max="7430" width="10.88671875" style="296" customWidth="1"/>
    <col min="7431" max="7431" width="16.109375" style="296" customWidth="1"/>
    <col min="7432" max="7432" width="0" style="296" hidden="1" customWidth="1"/>
    <col min="7433" max="7433" width="15.44140625" style="296" customWidth="1"/>
    <col min="7434" max="7434" width="12.88671875" style="296" bestFit="1" customWidth="1"/>
    <col min="7435" max="7435" width="8.88671875" style="296"/>
    <col min="7436" max="7436" width="12.88671875" style="296" bestFit="1" customWidth="1"/>
    <col min="7437" max="7680" width="8.88671875" style="296"/>
    <col min="7681" max="7681" width="3.6640625" style="296" bestFit="1" customWidth="1"/>
    <col min="7682" max="7682" width="8.33203125" style="296" customWidth="1"/>
    <col min="7683" max="7683" width="46.109375" style="296" customWidth="1"/>
    <col min="7684" max="7684" width="11" style="296" customWidth="1"/>
    <col min="7685" max="7685" width="12.5546875" style="296" customWidth="1"/>
    <col min="7686" max="7686" width="10.88671875" style="296" customWidth="1"/>
    <col min="7687" max="7687" width="16.109375" style="296" customWidth="1"/>
    <col min="7688" max="7688" width="0" style="296" hidden="1" customWidth="1"/>
    <col min="7689" max="7689" width="15.44140625" style="296" customWidth="1"/>
    <col min="7690" max="7690" width="12.88671875" style="296" bestFit="1" customWidth="1"/>
    <col min="7691" max="7691" width="8.88671875" style="296"/>
    <col min="7692" max="7692" width="12.88671875" style="296" bestFit="1" customWidth="1"/>
    <col min="7693" max="7936" width="8.88671875" style="296"/>
    <col min="7937" max="7937" width="3.6640625" style="296" bestFit="1" customWidth="1"/>
    <col min="7938" max="7938" width="8.33203125" style="296" customWidth="1"/>
    <col min="7939" max="7939" width="46.109375" style="296" customWidth="1"/>
    <col min="7940" max="7940" width="11" style="296" customWidth="1"/>
    <col min="7941" max="7941" width="12.5546875" style="296" customWidth="1"/>
    <col min="7942" max="7942" width="10.88671875" style="296" customWidth="1"/>
    <col min="7943" max="7943" width="16.109375" style="296" customWidth="1"/>
    <col min="7944" max="7944" width="0" style="296" hidden="1" customWidth="1"/>
    <col min="7945" max="7945" width="15.44140625" style="296" customWidth="1"/>
    <col min="7946" max="7946" width="12.88671875" style="296" bestFit="1" customWidth="1"/>
    <col min="7947" max="7947" width="8.88671875" style="296"/>
    <col min="7948" max="7948" width="12.88671875" style="296" bestFit="1" customWidth="1"/>
    <col min="7949" max="8192" width="8.88671875" style="296"/>
    <col min="8193" max="8193" width="3.6640625" style="296" bestFit="1" customWidth="1"/>
    <col min="8194" max="8194" width="8.33203125" style="296" customWidth="1"/>
    <col min="8195" max="8195" width="46.109375" style="296" customWidth="1"/>
    <col min="8196" max="8196" width="11" style="296" customWidth="1"/>
    <col min="8197" max="8197" width="12.5546875" style="296" customWidth="1"/>
    <col min="8198" max="8198" width="10.88671875" style="296" customWidth="1"/>
    <col min="8199" max="8199" width="16.109375" style="296" customWidth="1"/>
    <col min="8200" max="8200" width="0" style="296" hidden="1" customWidth="1"/>
    <col min="8201" max="8201" width="15.44140625" style="296" customWidth="1"/>
    <col min="8202" max="8202" width="12.88671875" style="296" bestFit="1" customWidth="1"/>
    <col min="8203" max="8203" width="8.88671875" style="296"/>
    <col min="8204" max="8204" width="12.88671875" style="296" bestFit="1" customWidth="1"/>
    <col min="8205" max="8448" width="8.88671875" style="296"/>
    <col min="8449" max="8449" width="3.6640625" style="296" bestFit="1" customWidth="1"/>
    <col min="8450" max="8450" width="8.33203125" style="296" customWidth="1"/>
    <col min="8451" max="8451" width="46.109375" style="296" customWidth="1"/>
    <col min="8452" max="8452" width="11" style="296" customWidth="1"/>
    <col min="8453" max="8453" width="12.5546875" style="296" customWidth="1"/>
    <col min="8454" max="8454" width="10.88671875" style="296" customWidth="1"/>
    <col min="8455" max="8455" width="16.109375" style="296" customWidth="1"/>
    <col min="8456" max="8456" width="0" style="296" hidden="1" customWidth="1"/>
    <col min="8457" max="8457" width="15.44140625" style="296" customWidth="1"/>
    <col min="8458" max="8458" width="12.88671875" style="296" bestFit="1" customWidth="1"/>
    <col min="8459" max="8459" width="8.88671875" style="296"/>
    <col min="8460" max="8460" width="12.88671875" style="296" bestFit="1" customWidth="1"/>
    <col min="8461" max="8704" width="8.88671875" style="296"/>
    <col min="8705" max="8705" width="3.6640625" style="296" bestFit="1" customWidth="1"/>
    <col min="8706" max="8706" width="8.33203125" style="296" customWidth="1"/>
    <col min="8707" max="8707" width="46.109375" style="296" customWidth="1"/>
    <col min="8708" max="8708" width="11" style="296" customWidth="1"/>
    <col min="8709" max="8709" width="12.5546875" style="296" customWidth="1"/>
    <col min="8710" max="8710" width="10.88671875" style="296" customWidth="1"/>
    <col min="8711" max="8711" width="16.109375" style="296" customWidth="1"/>
    <col min="8712" max="8712" width="0" style="296" hidden="1" customWidth="1"/>
    <col min="8713" max="8713" width="15.44140625" style="296" customWidth="1"/>
    <col min="8714" max="8714" width="12.88671875" style="296" bestFit="1" customWidth="1"/>
    <col min="8715" max="8715" width="8.88671875" style="296"/>
    <col min="8716" max="8716" width="12.88671875" style="296" bestFit="1" customWidth="1"/>
    <col min="8717" max="8960" width="8.88671875" style="296"/>
    <col min="8961" max="8961" width="3.6640625" style="296" bestFit="1" customWidth="1"/>
    <col min="8962" max="8962" width="8.33203125" style="296" customWidth="1"/>
    <col min="8963" max="8963" width="46.109375" style="296" customWidth="1"/>
    <col min="8964" max="8964" width="11" style="296" customWidth="1"/>
    <col min="8965" max="8965" width="12.5546875" style="296" customWidth="1"/>
    <col min="8966" max="8966" width="10.88671875" style="296" customWidth="1"/>
    <col min="8967" max="8967" width="16.109375" style="296" customWidth="1"/>
    <col min="8968" max="8968" width="0" style="296" hidden="1" customWidth="1"/>
    <col min="8969" max="8969" width="15.44140625" style="296" customWidth="1"/>
    <col min="8970" max="8970" width="12.88671875" style="296" bestFit="1" customWidth="1"/>
    <col min="8971" max="8971" width="8.88671875" style="296"/>
    <col min="8972" max="8972" width="12.88671875" style="296" bestFit="1" customWidth="1"/>
    <col min="8973" max="9216" width="8.88671875" style="296"/>
    <col min="9217" max="9217" width="3.6640625" style="296" bestFit="1" customWidth="1"/>
    <col min="9218" max="9218" width="8.33203125" style="296" customWidth="1"/>
    <col min="9219" max="9219" width="46.109375" style="296" customWidth="1"/>
    <col min="9220" max="9220" width="11" style="296" customWidth="1"/>
    <col min="9221" max="9221" width="12.5546875" style="296" customWidth="1"/>
    <col min="9222" max="9222" width="10.88671875" style="296" customWidth="1"/>
    <col min="9223" max="9223" width="16.109375" style="296" customWidth="1"/>
    <col min="9224" max="9224" width="0" style="296" hidden="1" customWidth="1"/>
    <col min="9225" max="9225" width="15.44140625" style="296" customWidth="1"/>
    <col min="9226" max="9226" width="12.88671875" style="296" bestFit="1" customWidth="1"/>
    <col min="9227" max="9227" width="8.88671875" style="296"/>
    <col min="9228" max="9228" width="12.88671875" style="296" bestFit="1" customWidth="1"/>
    <col min="9229" max="9472" width="8.88671875" style="296"/>
    <col min="9473" max="9473" width="3.6640625" style="296" bestFit="1" customWidth="1"/>
    <col min="9474" max="9474" width="8.33203125" style="296" customWidth="1"/>
    <col min="9475" max="9475" width="46.109375" style="296" customWidth="1"/>
    <col min="9476" max="9476" width="11" style="296" customWidth="1"/>
    <col min="9477" max="9477" width="12.5546875" style="296" customWidth="1"/>
    <col min="9478" max="9478" width="10.88671875" style="296" customWidth="1"/>
    <col min="9479" max="9479" width="16.109375" style="296" customWidth="1"/>
    <col min="9480" max="9480" width="0" style="296" hidden="1" customWidth="1"/>
    <col min="9481" max="9481" width="15.44140625" style="296" customWidth="1"/>
    <col min="9482" max="9482" width="12.88671875" style="296" bestFit="1" customWidth="1"/>
    <col min="9483" max="9483" width="8.88671875" style="296"/>
    <col min="9484" max="9484" width="12.88671875" style="296" bestFit="1" customWidth="1"/>
    <col min="9485" max="9728" width="8.88671875" style="296"/>
    <col min="9729" max="9729" width="3.6640625" style="296" bestFit="1" customWidth="1"/>
    <col min="9730" max="9730" width="8.33203125" style="296" customWidth="1"/>
    <col min="9731" max="9731" width="46.109375" style="296" customWidth="1"/>
    <col min="9732" max="9732" width="11" style="296" customWidth="1"/>
    <col min="9733" max="9733" width="12.5546875" style="296" customWidth="1"/>
    <col min="9734" max="9734" width="10.88671875" style="296" customWidth="1"/>
    <col min="9735" max="9735" width="16.109375" style="296" customWidth="1"/>
    <col min="9736" max="9736" width="0" style="296" hidden="1" customWidth="1"/>
    <col min="9737" max="9737" width="15.44140625" style="296" customWidth="1"/>
    <col min="9738" max="9738" width="12.88671875" style="296" bestFit="1" customWidth="1"/>
    <col min="9739" max="9739" width="8.88671875" style="296"/>
    <col min="9740" max="9740" width="12.88671875" style="296" bestFit="1" customWidth="1"/>
    <col min="9741" max="9984" width="8.88671875" style="296"/>
    <col min="9985" max="9985" width="3.6640625" style="296" bestFit="1" customWidth="1"/>
    <col min="9986" max="9986" width="8.33203125" style="296" customWidth="1"/>
    <col min="9987" max="9987" width="46.109375" style="296" customWidth="1"/>
    <col min="9988" max="9988" width="11" style="296" customWidth="1"/>
    <col min="9989" max="9989" width="12.5546875" style="296" customWidth="1"/>
    <col min="9990" max="9990" width="10.88671875" style="296" customWidth="1"/>
    <col min="9991" max="9991" width="16.109375" style="296" customWidth="1"/>
    <col min="9992" max="9992" width="0" style="296" hidden="1" customWidth="1"/>
    <col min="9993" max="9993" width="15.44140625" style="296" customWidth="1"/>
    <col min="9994" max="9994" width="12.88671875" style="296" bestFit="1" customWidth="1"/>
    <col min="9995" max="9995" width="8.88671875" style="296"/>
    <col min="9996" max="9996" width="12.88671875" style="296" bestFit="1" customWidth="1"/>
    <col min="9997" max="10240" width="8.88671875" style="296"/>
    <col min="10241" max="10241" width="3.6640625" style="296" bestFit="1" customWidth="1"/>
    <col min="10242" max="10242" width="8.33203125" style="296" customWidth="1"/>
    <col min="10243" max="10243" width="46.109375" style="296" customWidth="1"/>
    <col min="10244" max="10244" width="11" style="296" customWidth="1"/>
    <col min="10245" max="10245" width="12.5546875" style="296" customWidth="1"/>
    <col min="10246" max="10246" width="10.88671875" style="296" customWidth="1"/>
    <col min="10247" max="10247" width="16.109375" style="296" customWidth="1"/>
    <col min="10248" max="10248" width="0" style="296" hidden="1" customWidth="1"/>
    <col min="10249" max="10249" width="15.44140625" style="296" customWidth="1"/>
    <col min="10250" max="10250" width="12.88671875" style="296" bestFit="1" customWidth="1"/>
    <col min="10251" max="10251" width="8.88671875" style="296"/>
    <col min="10252" max="10252" width="12.88671875" style="296" bestFit="1" customWidth="1"/>
    <col min="10253" max="10496" width="8.88671875" style="296"/>
    <col min="10497" max="10497" width="3.6640625" style="296" bestFit="1" customWidth="1"/>
    <col min="10498" max="10498" width="8.33203125" style="296" customWidth="1"/>
    <col min="10499" max="10499" width="46.109375" style="296" customWidth="1"/>
    <col min="10500" max="10500" width="11" style="296" customWidth="1"/>
    <col min="10501" max="10501" width="12.5546875" style="296" customWidth="1"/>
    <col min="10502" max="10502" width="10.88671875" style="296" customWidth="1"/>
    <col min="10503" max="10503" width="16.109375" style="296" customWidth="1"/>
    <col min="10504" max="10504" width="0" style="296" hidden="1" customWidth="1"/>
    <col min="10505" max="10505" width="15.44140625" style="296" customWidth="1"/>
    <col min="10506" max="10506" width="12.88671875" style="296" bestFit="1" customWidth="1"/>
    <col min="10507" max="10507" width="8.88671875" style="296"/>
    <col min="10508" max="10508" width="12.88671875" style="296" bestFit="1" customWidth="1"/>
    <col min="10509" max="10752" width="8.88671875" style="296"/>
    <col min="10753" max="10753" width="3.6640625" style="296" bestFit="1" customWidth="1"/>
    <col min="10754" max="10754" width="8.33203125" style="296" customWidth="1"/>
    <col min="10755" max="10755" width="46.109375" style="296" customWidth="1"/>
    <col min="10756" max="10756" width="11" style="296" customWidth="1"/>
    <col min="10757" max="10757" width="12.5546875" style="296" customWidth="1"/>
    <col min="10758" max="10758" width="10.88671875" style="296" customWidth="1"/>
    <col min="10759" max="10759" width="16.109375" style="296" customWidth="1"/>
    <col min="10760" max="10760" width="0" style="296" hidden="1" customWidth="1"/>
    <col min="10761" max="10761" width="15.44140625" style="296" customWidth="1"/>
    <col min="10762" max="10762" width="12.88671875" style="296" bestFit="1" customWidth="1"/>
    <col min="10763" max="10763" width="8.88671875" style="296"/>
    <col min="10764" max="10764" width="12.88671875" style="296" bestFit="1" customWidth="1"/>
    <col min="10765" max="11008" width="8.88671875" style="296"/>
    <col min="11009" max="11009" width="3.6640625" style="296" bestFit="1" customWidth="1"/>
    <col min="11010" max="11010" width="8.33203125" style="296" customWidth="1"/>
    <col min="11011" max="11011" width="46.109375" style="296" customWidth="1"/>
    <col min="11012" max="11012" width="11" style="296" customWidth="1"/>
    <col min="11013" max="11013" width="12.5546875" style="296" customWidth="1"/>
    <col min="11014" max="11014" width="10.88671875" style="296" customWidth="1"/>
    <col min="11015" max="11015" width="16.109375" style="296" customWidth="1"/>
    <col min="11016" max="11016" width="0" style="296" hidden="1" customWidth="1"/>
    <col min="11017" max="11017" width="15.44140625" style="296" customWidth="1"/>
    <col min="11018" max="11018" width="12.88671875" style="296" bestFit="1" customWidth="1"/>
    <col min="11019" max="11019" width="8.88671875" style="296"/>
    <col min="11020" max="11020" width="12.88671875" style="296" bestFit="1" customWidth="1"/>
    <col min="11021" max="11264" width="8.88671875" style="296"/>
    <col min="11265" max="11265" width="3.6640625" style="296" bestFit="1" customWidth="1"/>
    <col min="11266" max="11266" width="8.33203125" style="296" customWidth="1"/>
    <col min="11267" max="11267" width="46.109375" style="296" customWidth="1"/>
    <col min="11268" max="11268" width="11" style="296" customWidth="1"/>
    <col min="11269" max="11269" width="12.5546875" style="296" customWidth="1"/>
    <col min="11270" max="11270" width="10.88671875" style="296" customWidth="1"/>
    <col min="11271" max="11271" width="16.109375" style="296" customWidth="1"/>
    <col min="11272" max="11272" width="0" style="296" hidden="1" customWidth="1"/>
    <col min="11273" max="11273" width="15.44140625" style="296" customWidth="1"/>
    <col min="11274" max="11274" width="12.88671875" style="296" bestFit="1" customWidth="1"/>
    <col min="11275" max="11275" width="8.88671875" style="296"/>
    <col min="11276" max="11276" width="12.88671875" style="296" bestFit="1" customWidth="1"/>
    <col min="11277" max="11520" width="8.88671875" style="296"/>
    <col min="11521" max="11521" width="3.6640625" style="296" bestFit="1" customWidth="1"/>
    <col min="11522" max="11522" width="8.33203125" style="296" customWidth="1"/>
    <col min="11523" max="11523" width="46.109375" style="296" customWidth="1"/>
    <col min="11524" max="11524" width="11" style="296" customWidth="1"/>
    <col min="11525" max="11525" width="12.5546875" style="296" customWidth="1"/>
    <col min="11526" max="11526" width="10.88671875" style="296" customWidth="1"/>
    <col min="11527" max="11527" width="16.109375" style="296" customWidth="1"/>
    <col min="11528" max="11528" width="0" style="296" hidden="1" customWidth="1"/>
    <col min="11529" max="11529" width="15.44140625" style="296" customWidth="1"/>
    <col min="11530" max="11530" width="12.88671875" style="296" bestFit="1" customWidth="1"/>
    <col min="11531" max="11531" width="8.88671875" style="296"/>
    <col min="11532" max="11532" width="12.88671875" style="296" bestFit="1" customWidth="1"/>
    <col min="11533" max="11776" width="8.88671875" style="296"/>
    <col min="11777" max="11777" width="3.6640625" style="296" bestFit="1" customWidth="1"/>
    <col min="11778" max="11778" width="8.33203125" style="296" customWidth="1"/>
    <col min="11779" max="11779" width="46.109375" style="296" customWidth="1"/>
    <col min="11780" max="11780" width="11" style="296" customWidth="1"/>
    <col min="11781" max="11781" width="12.5546875" style="296" customWidth="1"/>
    <col min="11782" max="11782" width="10.88671875" style="296" customWidth="1"/>
    <col min="11783" max="11783" width="16.109375" style="296" customWidth="1"/>
    <col min="11784" max="11784" width="0" style="296" hidden="1" customWidth="1"/>
    <col min="11785" max="11785" width="15.44140625" style="296" customWidth="1"/>
    <col min="11786" max="11786" width="12.88671875" style="296" bestFit="1" customWidth="1"/>
    <col min="11787" max="11787" width="8.88671875" style="296"/>
    <col min="11788" max="11788" width="12.88671875" style="296" bestFit="1" customWidth="1"/>
    <col min="11789" max="12032" width="8.88671875" style="296"/>
    <col min="12033" max="12033" width="3.6640625" style="296" bestFit="1" customWidth="1"/>
    <col min="12034" max="12034" width="8.33203125" style="296" customWidth="1"/>
    <col min="12035" max="12035" width="46.109375" style="296" customWidth="1"/>
    <col min="12036" max="12036" width="11" style="296" customWidth="1"/>
    <col min="12037" max="12037" width="12.5546875" style="296" customWidth="1"/>
    <col min="12038" max="12038" width="10.88671875" style="296" customWidth="1"/>
    <col min="12039" max="12039" width="16.109375" style="296" customWidth="1"/>
    <col min="12040" max="12040" width="0" style="296" hidden="1" customWidth="1"/>
    <col min="12041" max="12041" width="15.44140625" style="296" customWidth="1"/>
    <col min="12042" max="12042" width="12.88671875" style="296" bestFit="1" customWidth="1"/>
    <col min="12043" max="12043" width="8.88671875" style="296"/>
    <col min="12044" max="12044" width="12.88671875" style="296" bestFit="1" customWidth="1"/>
    <col min="12045" max="12288" width="8.88671875" style="296"/>
    <col min="12289" max="12289" width="3.6640625" style="296" bestFit="1" customWidth="1"/>
    <col min="12290" max="12290" width="8.33203125" style="296" customWidth="1"/>
    <col min="12291" max="12291" width="46.109375" style="296" customWidth="1"/>
    <col min="12292" max="12292" width="11" style="296" customWidth="1"/>
    <col min="12293" max="12293" width="12.5546875" style="296" customWidth="1"/>
    <col min="12294" max="12294" width="10.88671875" style="296" customWidth="1"/>
    <col min="12295" max="12295" width="16.109375" style="296" customWidth="1"/>
    <col min="12296" max="12296" width="0" style="296" hidden="1" customWidth="1"/>
    <col min="12297" max="12297" width="15.44140625" style="296" customWidth="1"/>
    <col min="12298" max="12298" width="12.88671875" style="296" bestFit="1" customWidth="1"/>
    <col min="12299" max="12299" width="8.88671875" style="296"/>
    <col min="12300" max="12300" width="12.88671875" style="296" bestFit="1" customWidth="1"/>
    <col min="12301" max="12544" width="8.88671875" style="296"/>
    <col min="12545" max="12545" width="3.6640625" style="296" bestFit="1" customWidth="1"/>
    <col min="12546" max="12546" width="8.33203125" style="296" customWidth="1"/>
    <col min="12547" max="12547" width="46.109375" style="296" customWidth="1"/>
    <col min="12548" max="12548" width="11" style="296" customWidth="1"/>
    <col min="12549" max="12549" width="12.5546875" style="296" customWidth="1"/>
    <col min="12550" max="12550" width="10.88671875" style="296" customWidth="1"/>
    <col min="12551" max="12551" width="16.109375" style="296" customWidth="1"/>
    <col min="12552" max="12552" width="0" style="296" hidden="1" customWidth="1"/>
    <col min="12553" max="12553" width="15.44140625" style="296" customWidth="1"/>
    <col min="12554" max="12554" width="12.88671875" style="296" bestFit="1" customWidth="1"/>
    <col min="12555" max="12555" width="8.88671875" style="296"/>
    <col min="12556" max="12556" width="12.88671875" style="296" bestFit="1" customWidth="1"/>
    <col min="12557" max="12800" width="8.88671875" style="296"/>
    <col min="12801" max="12801" width="3.6640625" style="296" bestFit="1" customWidth="1"/>
    <col min="12802" max="12802" width="8.33203125" style="296" customWidth="1"/>
    <col min="12803" max="12803" width="46.109375" style="296" customWidth="1"/>
    <col min="12804" max="12804" width="11" style="296" customWidth="1"/>
    <col min="12805" max="12805" width="12.5546875" style="296" customWidth="1"/>
    <col min="12806" max="12806" width="10.88671875" style="296" customWidth="1"/>
    <col min="12807" max="12807" width="16.109375" style="296" customWidth="1"/>
    <col min="12808" max="12808" width="0" style="296" hidden="1" customWidth="1"/>
    <col min="12809" max="12809" width="15.44140625" style="296" customWidth="1"/>
    <col min="12810" max="12810" width="12.88671875" style="296" bestFit="1" customWidth="1"/>
    <col min="12811" max="12811" width="8.88671875" style="296"/>
    <col min="12812" max="12812" width="12.88671875" style="296" bestFit="1" customWidth="1"/>
    <col min="12813" max="13056" width="8.88671875" style="296"/>
    <col min="13057" max="13057" width="3.6640625" style="296" bestFit="1" customWidth="1"/>
    <col min="13058" max="13058" width="8.33203125" style="296" customWidth="1"/>
    <col min="13059" max="13059" width="46.109375" style="296" customWidth="1"/>
    <col min="13060" max="13060" width="11" style="296" customWidth="1"/>
    <col min="13061" max="13061" width="12.5546875" style="296" customWidth="1"/>
    <col min="13062" max="13062" width="10.88671875" style="296" customWidth="1"/>
    <col min="13063" max="13063" width="16.109375" style="296" customWidth="1"/>
    <col min="13064" max="13064" width="0" style="296" hidden="1" customWidth="1"/>
    <col min="13065" max="13065" width="15.44140625" style="296" customWidth="1"/>
    <col min="13066" max="13066" width="12.88671875" style="296" bestFit="1" customWidth="1"/>
    <col min="13067" max="13067" width="8.88671875" style="296"/>
    <col min="13068" max="13068" width="12.88671875" style="296" bestFit="1" customWidth="1"/>
    <col min="13069" max="13312" width="8.88671875" style="296"/>
    <col min="13313" max="13313" width="3.6640625" style="296" bestFit="1" customWidth="1"/>
    <col min="13314" max="13314" width="8.33203125" style="296" customWidth="1"/>
    <col min="13315" max="13315" width="46.109375" style="296" customWidth="1"/>
    <col min="13316" max="13316" width="11" style="296" customWidth="1"/>
    <col min="13317" max="13317" width="12.5546875" style="296" customWidth="1"/>
    <col min="13318" max="13318" width="10.88671875" style="296" customWidth="1"/>
    <col min="13319" max="13319" width="16.109375" style="296" customWidth="1"/>
    <col min="13320" max="13320" width="0" style="296" hidden="1" customWidth="1"/>
    <col min="13321" max="13321" width="15.44140625" style="296" customWidth="1"/>
    <col min="13322" max="13322" width="12.88671875" style="296" bestFit="1" customWidth="1"/>
    <col min="13323" max="13323" width="8.88671875" style="296"/>
    <col min="13324" max="13324" width="12.88671875" style="296" bestFit="1" customWidth="1"/>
    <col min="13325" max="13568" width="8.88671875" style="296"/>
    <col min="13569" max="13569" width="3.6640625" style="296" bestFit="1" customWidth="1"/>
    <col min="13570" max="13570" width="8.33203125" style="296" customWidth="1"/>
    <col min="13571" max="13571" width="46.109375" style="296" customWidth="1"/>
    <col min="13572" max="13572" width="11" style="296" customWidth="1"/>
    <col min="13573" max="13573" width="12.5546875" style="296" customWidth="1"/>
    <col min="13574" max="13574" width="10.88671875" style="296" customWidth="1"/>
    <col min="13575" max="13575" width="16.109375" style="296" customWidth="1"/>
    <col min="13576" max="13576" width="0" style="296" hidden="1" customWidth="1"/>
    <col min="13577" max="13577" width="15.44140625" style="296" customWidth="1"/>
    <col min="13578" max="13578" width="12.88671875" style="296" bestFit="1" customWidth="1"/>
    <col min="13579" max="13579" width="8.88671875" style="296"/>
    <col min="13580" max="13580" width="12.88671875" style="296" bestFit="1" customWidth="1"/>
    <col min="13581" max="13824" width="8.88671875" style="296"/>
    <col min="13825" max="13825" width="3.6640625" style="296" bestFit="1" customWidth="1"/>
    <col min="13826" max="13826" width="8.33203125" style="296" customWidth="1"/>
    <col min="13827" max="13827" width="46.109375" style="296" customWidth="1"/>
    <col min="13828" max="13828" width="11" style="296" customWidth="1"/>
    <col min="13829" max="13829" width="12.5546875" style="296" customWidth="1"/>
    <col min="13830" max="13830" width="10.88671875" style="296" customWidth="1"/>
    <col min="13831" max="13831" width="16.109375" style="296" customWidth="1"/>
    <col min="13832" max="13832" width="0" style="296" hidden="1" customWidth="1"/>
    <col min="13833" max="13833" width="15.44140625" style="296" customWidth="1"/>
    <col min="13834" max="13834" width="12.88671875" style="296" bestFit="1" customWidth="1"/>
    <col min="13835" max="13835" width="8.88671875" style="296"/>
    <col min="13836" max="13836" width="12.88671875" style="296" bestFit="1" customWidth="1"/>
    <col min="13837" max="14080" width="8.88671875" style="296"/>
    <col min="14081" max="14081" width="3.6640625" style="296" bestFit="1" customWidth="1"/>
    <col min="14082" max="14082" width="8.33203125" style="296" customWidth="1"/>
    <col min="14083" max="14083" width="46.109375" style="296" customWidth="1"/>
    <col min="14084" max="14084" width="11" style="296" customWidth="1"/>
    <col min="14085" max="14085" width="12.5546875" style="296" customWidth="1"/>
    <col min="14086" max="14086" width="10.88671875" style="296" customWidth="1"/>
    <col min="14087" max="14087" width="16.109375" style="296" customWidth="1"/>
    <col min="14088" max="14088" width="0" style="296" hidden="1" customWidth="1"/>
    <col min="14089" max="14089" width="15.44140625" style="296" customWidth="1"/>
    <col min="14090" max="14090" width="12.88671875" style="296" bestFit="1" customWidth="1"/>
    <col min="14091" max="14091" width="8.88671875" style="296"/>
    <col min="14092" max="14092" width="12.88671875" style="296" bestFit="1" customWidth="1"/>
    <col min="14093" max="14336" width="8.88671875" style="296"/>
    <col min="14337" max="14337" width="3.6640625" style="296" bestFit="1" customWidth="1"/>
    <col min="14338" max="14338" width="8.33203125" style="296" customWidth="1"/>
    <col min="14339" max="14339" width="46.109375" style="296" customWidth="1"/>
    <col min="14340" max="14340" width="11" style="296" customWidth="1"/>
    <col min="14341" max="14341" width="12.5546875" style="296" customWidth="1"/>
    <col min="14342" max="14342" width="10.88671875" style="296" customWidth="1"/>
    <col min="14343" max="14343" width="16.109375" style="296" customWidth="1"/>
    <col min="14344" max="14344" width="0" style="296" hidden="1" customWidth="1"/>
    <col min="14345" max="14345" width="15.44140625" style="296" customWidth="1"/>
    <col min="14346" max="14346" width="12.88671875" style="296" bestFit="1" customWidth="1"/>
    <col min="14347" max="14347" width="8.88671875" style="296"/>
    <col min="14348" max="14348" width="12.88671875" style="296" bestFit="1" customWidth="1"/>
    <col min="14349" max="14592" width="8.88671875" style="296"/>
    <col min="14593" max="14593" width="3.6640625" style="296" bestFit="1" customWidth="1"/>
    <col min="14594" max="14594" width="8.33203125" style="296" customWidth="1"/>
    <col min="14595" max="14595" width="46.109375" style="296" customWidth="1"/>
    <col min="14596" max="14596" width="11" style="296" customWidth="1"/>
    <col min="14597" max="14597" width="12.5546875" style="296" customWidth="1"/>
    <col min="14598" max="14598" width="10.88671875" style="296" customWidth="1"/>
    <col min="14599" max="14599" width="16.109375" style="296" customWidth="1"/>
    <col min="14600" max="14600" width="0" style="296" hidden="1" customWidth="1"/>
    <col min="14601" max="14601" width="15.44140625" style="296" customWidth="1"/>
    <col min="14602" max="14602" width="12.88671875" style="296" bestFit="1" customWidth="1"/>
    <col min="14603" max="14603" width="8.88671875" style="296"/>
    <col min="14604" max="14604" width="12.88671875" style="296" bestFit="1" customWidth="1"/>
    <col min="14605" max="14848" width="8.88671875" style="296"/>
    <col min="14849" max="14849" width="3.6640625" style="296" bestFit="1" customWidth="1"/>
    <col min="14850" max="14850" width="8.33203125" style="296" customWidth="1"/>
    <col min="14851" max="14851" width="46.109375" style="296" customWidth="1"/>
    <col min="14852" max="14852" width="11" style="296" customWidth="1"/>
    <col min="14853" max="14853" width="12.5546875" style="296" customWidth="1"/>
    <col min="14854" max="14854" width="10.88671875" style="296" customWidth="1"/>
    <col min="14855" max="14855" width="16.109375" style="296" customWidth="1"/>
    <col min="14856" max="14856" width="0" style="296" hidden="1" customWidth="1"/>
    <col min="14857" max="14857" width="15.44140625" style="296" customWidth="1"/>
    <col min="14858" max="14858" width="12.88671875" style="296" bestFit="1" customWidth="1"/>
    <col min="14859" max="14859" width="8.88671875" style="296"/>
    <col min="14860" max="14860" width="12.88671875" style="296" bestFit="1" customWidth="1"/>
    <col min="14861" max="15104" width="8.88671875" style="296"/>
    <col min="15105" max="15105" width="3.6640625" style="296" bestFit="1" customWidth="1"/>
    <col min="15106" max="15106" width="8.33203125" style="296" customWidth="1"/>
    <col min="15107" max="15107" width="46.109375" style="296" customWidth="1"/>
    <col min="15108" max="15108" width="11" style="296" customWidth="1"/>
    <col min="15109" max="15109" width="12.5546875" style="296" customWidth="1"/>
    <col min="15110" max="15110" width="10.88671875" style="296" customWidth="1"/>
    <col min="15111" max="15111" width="16.109375" style="296" customWidth="1"/>
    <col min="15112" max="15112" width="0" style="296" hidden="1" customWidth="1"/>
    <col min="15113" max="15113" width="15.44140625" style="296" customWidth="1"/>
    <col min="15114" max="15114" width="12.88671875" style="296" bestFit="1" customWidth="1"/>
    <col min="15115" max="15115" width="8.88671875" style="296"/>
    <col min="15116" max="15116" width="12.88671875" style="296" bestFit="1" customWidth="1"/>
    <col min="15117" max="15360" width="8.88671875" style="296"/>
    <col min="15361" max="15361" width="3.6640625" style="296" bestFit="1" customWidth="1"/>
    <col min="15362" max="15362" width="8.33203125" style="296" customWidth="1"/>
    <col min="15363" max="15363" width="46.109375" style="296" customWidth="1"/>
    <col min="15364" max="15364" width="11" style="296" customWidth="1"/>
    <col min="15365" max="15365" width="12.5546875" style="296" customWidth="1"/>
    <col min="15366" max="15366" width="10.88671875" style="296" customWidth="1"/>
    <col min="15367" max="15367" width="16.109375" style="296" customWidth="1"/>
    <col min="15368" max="15368" width="0" style="296" hidden="1" customWidth="1"/>
    <col min="15369" max="15369" width="15.44140625" style="296" customWidth="1"/>
    <col min="15370" max="15370" width="12.88671875" style="296" bestFit="1" customWidth="1"/>
    <col min="15371" max="15371" width="8.88671875" style="296"/>
    <col min="15372" max="15372" width="12.88671875" style="296" bestFit="1" customWidth="1"/>
    <col min="15373" max="15616" width="8.88671875" style="296"/>
    <col min="15617" max="15617" width="3.6640625" style="296" bestFit="1" customWidth="1"/>
    <col min="15618" max="15618" width="8.33203125" style="296" customWidth="1"/>
    <col min="15619" max="15619" width="46.109375" style="296" customWidth="1"/>
    <col min="15620" max="15620" width="11" style="296" customWidth="1"/>
    <col min="15621" max="15621" width="12.5546875" style="296" customWidth="1"/>
    <col min="15622" max="15622" width="10.88671875" style="296" customWidth="1"/>
    <col min="15623" max="15623" width="16.109375" style="296" customWidth="1"/>
    <col min="15624" max="15624" width="0" style="296" hidden="1" customWidth="1"/>
    <col min="15625" max="15625" width="15.44140625" style="296" customWidth="1"/>
    <col min="15626" max="15626" width="12.88671875" style="296" bestFit="1" customWidth="1"/>
    <col min="15627" max="15627" width="8.88671875" style="296"/>
    <col min="15628" max="15628" width="12.88671875" style="296" bestFit="1" customWidth="1"/>
    <col min="15629" max="15872" width="8.88671875" style="296"/>
    <col min="15873" max="15873" width="3.6640625" style="296" bestFit="1" customWidth="1"/>
    <col min="15874" max="15874" width="8.33203125" style="296" customWidth="1"/>
    <col min="15875" max="15875" width="46.109375" style="296" customWidth="1"/>
    <col min="15876" max="15876" width="11" style="296" customWidth="1"/>
    <col min="15877" max="15877" width="12.5546875" style="296" customWidth="1"/>
    <col min="15878" max="15878" width="10.88671875" style="296" customWidth="1"/>
    <col min="15879" max="15879" width="16.109375" style="296" customWidth="1"/>
    <col min="15880" max="15880" width="0" style="296" hidden="1" customWidth="1"/>
    <col min="15881" max="15881" width="15.44140625" style="296" customWidth="1"/>
    <col min="15882" max="15882" width="12.88671875" style="296" bestFit="1" customWidth="1"/>
    <col min="15883" max="15883" width="8.88671875" style="296"/>
    <col min="15884" max="15884" width="12.88671875" style="296" bestFit="1" customWidth="1"/>
    <col min="15885" max="16128" width="8.88671875" style="296"/>
    <col min="16129" max="16129" width="3.6640625" style="296" bestFit="1" customWidth="1"/>
    <col min="16130" max="16130" width="8.33203125" style="296" customWidth="1"/>
    <col min="16131" max="16131" width="46.109375" style="296" customWidth="1"/>
    <col min="16132" max="16132" width="11" style="296" customWidth="1"/>
    <col min="16133" max="16133" width="12.5546875" style="296" customWidth="1"/>
    <col min="16134" max="16134" width="10.88671875" style="296" customWidth="1"/>
    <col min="16135" max="16135" width="16.109375" style="296" customWidth="1"/>
    <col min="16136" max="16136" width="0" style="296" hidden="1" customWidth="1"/>
    <col min="16137" max="16137" width="15.44140625" style="296" customWidth="1"/>
    <col min="16138" max="16138" width="12.88671875" style="296" bestFit="1" customWidth="1"/>
    <col min="16139" max="16139" width="8.88671875" style="296"/>
    <col min="16140" max="16140" width="12.88671875" style="296" bestFit="1" customWidth="1"/>
    <col min="16141" max="16384" width="8.88671875" style="296"/>
  </cols>
  <sheetData>
    <row r="1" spans="1:14" s="231" customFormat="1" ht="80.099999999999994" customHeight="1" thickBot="1" x14ac:dyDescent="0.3">
      <c r="A1" s="227" t="s">
        <v>123</v>
      </c>
      <c r="B1" s="228"/>
      <c r="C1" s="228"/>
      <c r="D1" s="229" t="str">
        <f>'[3]SUM Bill No. 2'!B2</f>
        <v>BILL NO. 02 -  REDUCTION OF LANDSLIDE VULNERABILITY BY MITIGATION MEASURES  BETWEEN CULVERT NO. 5/11 AND 5/13 DEHIOWITA- DERANIYAGALA NOORI ROAD KEGALLE DISTRICT</v>
      </c>
      <c r="E1" s="229"/>
      <c r="F1" s="229"/>
      <c r="G1" s="230"/>
    </row>
    <row r="2" spans="1:14" s="237" customFormat="1" ht="15" customHeight="1" x14ac:dyDescent="0.25">
      <c r="A2" s="232" t="s">
        <v>17</v>
      </c>
      <c r="B2" s="233" t="s">
        <v>18</v>
      </c>
      <c r="C2" s="234" t="s">
        <v>4</v>
      </c>
      <c r="D2" s="234" t="s">
        <v>19</v>
      </c>
      <c r="E2" s="234" t="s">
        <v>20</v>
      </c>
      <c r="F2" s="235" t="s">
        <v>21</v>
      </c>
      <c r="G2" s="236" t="s">
        <v>22</v>
      </c>
    </row>
    <row r="3" spans="1:14" s="237" customFormat="1" ht="15" customHeight="1" x14ac:dyDescent="0.25">
      <c r="A3" s="238"/>
      <c r="B3" s="234"/>
      <c r="C3" s="239"/>
      <c r="D3" s="239"/>
      <c r="E3" s="239"/>
      <c r="F3" s="240"/>
      <c r="G3" s="241"/>
      <c r="K3" s="242"/>
    </row>
    <row r="4" spans="1:14" s="237" customFormat="1" ht="21.75" customHeight="1" x14ac:dyDescent="0.25">
      <c r="A4" s="243" t="s">
        <v>124</v>
      </c>
      <c r="B4" s="244"/>
      <c r="C4" s="245" t="s">
        <v>125</v>
      </c>
      <c r="D4" s="244"/>
      <c r="E4" s="244"/>
      <c r="F4" s="246"/>
      <c r="G4" s="247"/>
      <c r="H4" s="248"/>
      <c r="I4" s="249"/>
      <c r="J4" s="250"/>
      <c r="K4" s="242"/>
      <c r="L4" s="250"/>
      <c r="M4" s="250"/>
    </row>
    <row r="5" spans="1:14" s="260" customFormat="1" ht="30.6" customHeight="1" x14ac:dyDescent="0.25">
      <c r="A5" s="251" t="s">
        <v>126</v>
      </c>
      <c r="B5" s="252" t="s">
        <v>127</v>
      </c>
      <c r="C5" s="253" t="s">
        <v>128</v>
      </c>
      <c r="D5" s="252" t="s">
        <v>129</v>
      </c>
      <c r="E5" s="254">
        <v>2370</v>
      </c>
      <c r="F5" s="255"/>
      <c r="G5" s="256"/>
      <c r="H5" s="257">
        <f>F5*0.897728</f>
        <v>0</v>
      </c>
      <c r="I5" s="258"/>
      <c r="J5" s="259"/>
      <c r="K5" s="259"/>
      <c r="L5" s="259"/>
      <c r="M5" s="259"/>
      <c r="N5" s="259"/>
    </row>
    <row r="6" spans="1:14" s="260" customFormat="1" ht="24.9" customHeight="1" x14ac:dyDescent="0.25">
      <c r="A6" s="261" t="s">
        <v>130</v>
      </c>
      <c r="B6" s="252"/>
      <c r="C6" s="262" t="s">
        <v>131</v>
      </c>
      <c r="D6" s="252"/>
      <c r="E6" s="254"/>
      <c r="F6" s="263"/>
      <c r="G6" s="264"/>
    </row>
    <row r="7" spans="1:14" s="269" customFormat="1" ht="24.9" customHeight="1" x14ac:dyDescent="0.25">
      <c r="A7" s="265" t="s">
        <v>132</v>
      </c>
      <c r="B7" s="266" t="s">
        <v>133</v>
      </c>
      <c r="C7" s="267" t="s">
        <v>134</v>
      </c>
      <c r="D7" s="266" t="s">
        <v>135</v>
      </c>
      <c r="E7" s="254">
        <v>50</v>
      </c>
      <c r="F7" s="263"/>
      <c r="G7" s="268"/>
    </row>
    <row r="8" spans="1:14" s="269" customFormat="1" ht="24.9" customHeight="1" x14ac:dyDescent="0.25">
      <c r="A8" s="265" t="s">
        <v>136</v>
      </c>
      <c r="B8" s="266" t="s">
        <v>137</v>
      </c>
      <c r="C8" s="267" t="s">
        <v>138</v>
      </c>
      <c r="D8" s="266" t="s">
        <v>135</v>
      </c>
      <c r="E8" s="254">
        <v>35</v>
      </c>
      <c r="F8" s="263"/>
      <c r="G8" s="268"/>
    </row>
    <row r="9" spans="1:14" s="275" customFormat="1" ht="24.9" customHeight="1" x14ac:dyDescent="0.25">
      <c r="A9" s="265" t="s">
        <v>139</v>
      </c>
      <c r="B9" s="270" t="s">
        <v>140</v>
      </c>
      <c r="C9" s="271" t="s">
        <v>141</v>
      </c>
      <c r="D9" s="270" t="s">
        <v>135</v>
      </c>
      <c r="E9" s="272">
        <v>5</v>
      </c>
      <c r="F9" s="273"/>
      <c r="G9" s="274"/>
      <c r="I9" s="276"/>
      <c r="J9" s="277"/>
    </row>
    <row r="10" spans="1:14" s="275" customFormat="1" ht="24.9" customHeight="1" x14ac:dyDescent="0.25">
      <c r="A10" s="265" t="s">
        <v>142</v>
      </c>
      <c r="B10" s="270" t="s">
        <v>143</v>
      </c>
      <c r="C10" s="271" t="s">
        <v>144</v>
      </c>
      <c r="D10" s="270" t="s">
        <v>135</v>
      </c>
      <c r="E10" s="272">
        <v>2</v>
      </c>
      <c r="F10" s="273"/>
      <c r="G10" s="274"/>
      <c r="I10" s="276"/>
      <c r="J10" s="277"/>
    </row>
    <row r="11" spans="1:14" s="281" customFormat="1" ht="24.9" customHeight="1" x14ac:dyDescent="0.25">
      <c r="A11" s="278" t="s">
        <v>145</v>
      </c>
      <c r="B11" s="279"/>
      <c r="C11" s="280" t="s">
        <v>146</v>
      </c>
      <c r="D11" s="279"/>
      <c r="E11" s="272"/>
      <c r="F11" s="263"/>
      <c r="G11" s="274"/>
    </row>
    <row r="12" spans="1:14" s="281" customFormat="1" ht="24.9" customHeight="1" x14ac:dyDescent="0.25">
      <c r="A12" s="282" t="s">
        <v>147</v>
      </c>
      <c r="B12" s="279" t="s">
        <v>148</v>
      </c>
      <c r="C12" s="283" t="s">
        <v>149</v>
      </c>
      <c r="D12" s="279" t="s">
        <v>150</v>
      </c>
      <c r="E12" s="272">
        <v>5</v>
      </c>
      <c r="F12" s="263"/>
      <c r="G12" s="274"/>
      <c r="J12" s="277"/>
    </row>
    <row r="13" spans="1:14" s="281" customFormat="1" ht="24.9" customHeight="1" x14ac:dyDescent="0.25">
      <c r="A13" s="282" t="s">
        <v>151</v>
      </c>
      <c r="B13" s="284" t="s">
        <v>152</v>
      </c>
      <c r="C13" s="285" t="s">
        <v>153</v>
      </c>
      <c r="D13" s="284" t="s">
        <v>150</v>
      </c>
      <c r="E13" s="286">
        <v>5</v>
      </c>
      <c r="F13" s="287"/>
      <c r="G13" s="274"/>
      <c r="J13" s="277"/>
    </row>
    <row r="14" spans="1:14" s="294" customFormat="1" ht="30" customHeight="1" thickBot="1" x14ac:dyDescent="0.3">
      <c r="A14" s="288"/>
      <c r="B14" s="289" t="s">
        <v>154</v>
      </c>
      <c r="C14" s="290"/>
      <c r="D14" s="290"/>
      <c r="E14" s="290"/>
      <c r="F14" s="291"/>
      <c r="G14" s="292">
        <f>SUM(G4:H13)</f>
        <v>0</v>
      </c>
      <c r="H14" s="293"/>
    </row>
    <row r="15" spans="1:14" ht="13.2" x14ac:dyDescent="0.25">
      <c r="A15" s="250"/>
      <c r="C15" s="237"/>
      <c r="D15" s="250"/>
      <c r="E15" s="250"/>
      <c r="F15" s="295"/>
      <c r="G15" s="295"/>
    </row>
    <row r="16" spans="1:14" ht="13.2" x14ac:dyDescent="0.25">
      <c r="A16" s="297"/>
      <c r="C16" s="237"/>
      <c r="D16" s="250"/>
      <c r="E16" s="250"/>
      <c r="F16" s="295"/>
      <c r="G16" s="295"/>
    </row>
    <row r="17" spans="1:8" ht="13.2" x14ac:dyDescent="0.25">
      <c r="A17" s="250"/>
      <c r="C17" s="237"/>
      <c r="D17" s="250"/>
      <c r="E17" s="250"/>
      <c r="F17" s="295"/>
      <c r="G17" s="295"/>
    </row>
    <row r="18" spans="1:8" x14ac:dyDescent="0.25">
      <c r="C18" s="237"/>
      <c r="D18" s="250"/>
      <c r="E18" s="250"/>
      <c r="F18" s="295"/>
      <c r="G18" s="295"/>
    </row>
    <row r="19" spans="1:8" x14ac:dyDescent="0.25">
      <c r="A19" s="299"/>
      <c r="C19" s="237"/>
      <c r="D19" s="250"/>
      <c r="E19" s="250"/>
      <c r="F19" s="295"/>
      <c r="G19" s="295"/>
    </row>
    <row r="20" spans="1:8" x14ac:dyDescent="0.25">
      <c r="C20" s="237"/>
      <c r="D20" s="250"/>
      <c r="E20" s="250"/>
      <c r="F20" s="295"/>
      <c r="G20" s="295"/>
    </row>
    <row r="23" spans="1:8" ht="13.2" x14ac:dyDescent="0.25">
      <c r="A23" s="237"/>
      <c r="B23" s="237"/>
      <c r="C23" s="237"/>
      <c r="D23" s="237"/>
      <c r="E23" s="237"/>
      <c r="F23" s="237"/>
      <c r="G23" s="237"/>
    </row>
    <row r="24" spans="1:8" x14ac:dyDescent="0.25">
      <c r="B24" s="298"/>
      <c r="C24" s="298"/>
      <c r="D24" s="298"/>
      <c r="E24" s="298"/>
      <c r="F24" s="298"/>
      <c r="G24" s="298"/>
      <c r="H24" s="298"/>
    </row>
    <row r="25" spans="1:8" ht="13.2" x14ac:dyDescent="0.25">
      <c r="A25" s="237"/>
      <c r="B25" s="237"/>
      <c r="C25" s="237"/>
      <c r="D25" s="237"/>
      <c r="E25" s="237"/>
      <c r="F25" s="237"/>
      <c r="G25" s="237"/>
      <c r="H25" s="237"/>
    </row>
    <row r="30" spans="1:8" x14ac:dyDescent="0.25">
      <c r="C30" s="237"/>
      <c r="D30" s="250"/>
      <c r="E30" s="250"/>
      <c r="F30" s="295"/>
      <c r="G30" s="295"/>
    </row>
    <row r="31" spans="1:8" x14ac:dyDescent="0.25">
      <c r="C31" s="237"/>
      <c r="D31" s="250"/>
      <c r="E31" s="250"/>
      <c r="F31" s="295"/>
      <c r="G31" s="295"/>
    </row>
    <row r="32" spans="1:8" x14ac:dyDescent="0.25">
      <c r="C32" s="237"/>
      <c r="D32" s="250"/>
      <c r="E32" s="250"/>
      <c r="F32" s="295"/>
      <c r="G32" s="295"/>
    </row>
    <row r="33" spans="3:7" x14ac:dyDescent="0.25">
      <c r="C33" s="237"/>
      <c r="D33" s="250"/>
      <c r="E33" s="250"/>
      <c r="F33" s="295"/>
      <c r="G33" s="295"/>
    </row>
  </sheetData>
  <mergeCells count="12">
    <mergeCell ref="K3:K4"/>
    <mergeCell ref="J9:J10"/>
    <mergeCell ref="J12:J13"/>
    <mergeCell ref="B14:F14"/>
    <mergeCell ref="D1:G1"/>
    <mergeCell ref="A2:A3"/>
    <mergeCell ref="B2:B3"/>
    <mergeCell ref="C2:C3"/>
    <mergeCell ref="D2:D3"/>
    <mergeCell ref="E2:E3"/>
    <mergeCell ref="F2:F3"/>
    <mergeCell ref="G2:G3"/>
  </mergeCells>
  <pageMargins left="0.75" right="0.5" top="0.75" bottom="0.5" header="0" footer="0"/>
  <pageSetup paperSize="9" scale="8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8869C-8A2F-458B-A097-673232269D4F}">
  <sheetPr>
    <tabColor rgb="FF92D050"/>
    <pageSetUpPr fitToPage="1"/>
  </sheetPr>
  <dimension ref="A1:L35"/>
  <sheetViews>
    <sheetView view="pageBreakPreview" zoomScale="99" zoomScaleSheetLayoutView="99" workbookViewId="0">
      <pane ySplit="3" topLeftCell="A4" activePane="bottomLeft" state="frozen"/>
      <selection activeCell="G37" sqref="G37"/>
      <selection pane="bottomLeft" activeCell="G37" sqref="G37"/>
    </sheetView>
  </sheetViews>
  <sheetFormatPr defaultColWidth="8.88671875" defaultRowHeight="13.8" x14ac:dyDescent="0.25"/>
  <cols>
    <col min="1" max="1" width="8.6640625" style="358" customWidth="1"/>
    <col min="2" max="2" width="10.6640625" style="359" customWidth="1"/>
    <col min="3" max="3" width="52.21875" style="356" customWidth="1"/>
    <col min="4" max="4" width="7.6640625" style="359" customWidth="1"/>
    <col min="5" max="5" width="10" style="360" customWidth="1"/>
    <col min="6" max="6" width="10.6640625" style="361" customWidth="1"/>
    <col min="7" max="7" width="16.6640625" style="361" customWidth="1"/>
    <col min="8" max="8" width="12.109375" style="356" hidden="1" customWidth="1"/>
    <col min="9" max="9" width="12.88671875" style="357" bestFit="1" customWidth="1"/>
    <col min="10" max="10" width="13.5546875" style="356" customWidth="1"/>
    <col min="11" max="11" width="12.88671875" style="356" bestFit="1" customWidth="1"/>
    <col min="12" max="12" width="10.33203125" style="356" bestFit="1" customWidth="1"/>
    <col min="13" max="255" width="8.88671875" style="356"/>
    <col min="256" max="256" width="3.6640625" style="356" bestFit="1" customWidth="1"/>
    <col min="257" max="257" width="8.33203125" style="356" customWidth="1"/>
    <col min="258" max="258" width="46.109375" style="356" customWidth="1"/>
    <col min="259" max="259" width="11" style="356" customWidth="1"/>
    <col min="260" max="260" width="12.5546875" style="356" customWidth="1"/>
    <col min="261" max="261" width="10.88671875" style="356" customWidth="1"/>
    <col min="262" max="262" width="16.109375" style="356" customWidth="1"/>
    <col min="263" max="263" width="0" style="356" hidden="1" customWidth="1"/>
    <col min="264" max="264" width="15.44140625" style="356" customWidth="1"/>
    <col min="265" max="265" width="12.88671875" style="356" bestFit="1" customWidth="1"/>
    <col min="266" max="266" width="8.88671875" style="356"/>
    <col min="267" max="267" width="12.88671875" style="356" bestFit="1" customWidth="1"/>
    <col min="268" max="511" width="8.88671875" style="356"/>
    <col min="512" max="512" width="3.6640625" style="356" bestFit="1" customWidth="1"/>
    <col min="513" max="513" width="8.33203125" style="356" customWidth="1"/>
    <col min="514" max="514" width="46.109375" style="356" customWidth="1"/>
    <col min="515" max="515" width="11" style="356" customWidth="1"/>
    <col min="516" max="516" width="12.5546875" style="356" customWidth="1"/>
    <col min="517" max="517" width="10.88671875" style="356" customWidth="1"/>
    <col min="518" max="518" width="16.109375" style="356" customWidth="1"/>
    <col min="519" max="519" width="0" style="356" hidden="1" customWidth="1"/>
    <col min="520" max="520" width="15.44140625" style="356" customWidth="1"/>
    <col min="521" max="521" width="12.88671875" style="356" bestFit="1" customWidth="1"/>
    <col min="522" max="522" width="8.88671875" style="356"/>
    <col min="523" max="523" width="12.88671875" style="356" bestFit="1" customWidth="1"/>
    <col min="524" max="767" width="8.88671875" style="356"/>
    <col min="768" max="768" width="3.6640625" style="356" bestFit="1" customWidth="1"/>
    <col min="769" max="769" width="8.33203125" style="356" customWidth="1"/>
    <col min="770" max="770" width="46.109375" style="356" customWidth="1"/>
    <col min="771" max="771" width="11" style="356" customWidth="1"/>
    <col min="772" max="772" width="12.5546875" style="356" customWidth="1"/>
    <col min="773" max="773" width="10.88671875" style="356" customWidth="1"/>
    <col min="774" max="774" width="16.109375" style="356" customWidth="1"/>
    <col min="775" max="775" width="0" style="356" hidden="1" customWidth="1"/>
    <col min="776" max="776" width="15.44140625" style="356" customWidth="1"/>
    <col min="777" max="777" width="12.88671875" style="356" bestFit="1" customWidth="1"/>
    <col min="778" max="778" width="8.88671875" style="356"/>
    <col min="779" max="779" width="12.88671875" style="356" bestFit="1" customWidth="1"/>
    <col min="780" max="1023" width="8.88671875" style="356"/>
    <col min="1024" max="1024" width="3.6640625" style="356" bestFit="1" customWidth="1"/>
    <col min="1025" max="1025" width="8.33203125" style="356" customWidth="1"/>
    <col min="1026" max="1026" width="46.109375" style="356" customWidth="1"/>
    <col min="1027" max="1027" width="11" style="356" customWidth="1"/>
    <col min="1028" max="1028" width="12.5546875" style="356" customWidth="1"/>
    <col min="1029" max="1029" width="10.88671875" style="356" customWidth="1"/>
    <col min="1030" max="1030" width="16.109375" style="356" customWidth="1"/>
    <col min="1031" max="1031" width="0" style="356" hidden="1" customWidth="1"/>
    <col min="1032" max="1032" width="15.44140625" style="356" customWidth="1"/>
    <col min="1033" max="1033" width="12.88671875" style="356" bestFit="1" customWidth="1"/>
    <col min="1034" max="1034" width="8.88671875" style="356"/>
    <col min="1035" max="1035" width="12.88671875" style="356" bestFit="1" customWidth="1"/>
    <col min="1036" max="1279" width="8.88671875" style="356"/>
    <col min="1280" max="1280" width="3.6640625" style="356" bestFit="1" customWidth="1"/>
    <col min="1281" max="1281" width="8.33203125" style="356" customWidth="1"/>
    <col min="1282" max="1282" width="46.109375" style="356" customWidth="1"/>
    <col min="1283" max="1283" width="11" style="356" customWidth="1"/>
    <col min="1284" max="1284" width="12.5546875" style="356" customWidth="1"/>
    <col min="1285" max="1285" width="10.88671875" style="356" customWidth="1"/>
    <col min="1286" max="1286" width="16.109375" style="356" customWidth="1"/>
    <col min="1287" max="1287" width="0" style="356" hidden="1" customWidth="1"/>
    <col min="1288" max="1288" width="15.44140625" style="356" customWidth="1"/>
    <col min="1289" max="1289" width="12.88671875" style="356" bestFit="1" customWidth="1"/>
    <col min="1290" max="1290" width="8.88671875" style="356"/>
    <col min="1291" max="1291" width="12.88671875" style="356" bestFit="1" customWidth="1"/>
    <col min="1292" max="1535" width="8.88671875" style="356"/>
    <col min="1536" max="1536" width="3.6640625" style="356" bestFit="1" customWidth="1"/>
    <col min="1537" max="1537" width="8.33203125" style="356" customWidth="1"/>
    <col min="1538" max="1538" width="46.109375" style="356" customWidth="1"/>
    <col min="1539" max="1539" width="11" style="356" customWidth="1"/>
    <col min="1540" max="1540" width="12.5546875" style="356" customWidth="1"/>
    <col min="1541" max="1541" width="10.88671875" style="356" customWidth="1"/>
    <col min="1542" max="1542" width="16.109375" style="356" customWidth="1"/>
    <col min="1543" max="1543" width="0" style="356" hidden="1" customWidth="1"/>
    <col min="1544" max="1544" width="15.44140625" style="356" customWidth="1"/>
    <col min="1545" max="1545" width="12.88671875" style="356" bestFit="1" customWidth="1"/>
    <col min="1546" max="1546" width="8.88671875" style="356"/>
    <col min="1547" max="1547" width="12.88671875" style="356" bestFit="1" customWidth="1"/>
    <col min="1548" max="1791" width="8.88671875" style="356"/>
    <col min="1792" max="1792" width="3.6640625" style="356" bestFit="1" customWidth="1"/>
    <col min="1793" max="1793" width="8.33203125" style="356" customWidth="1"/>
    <col min="1794" max="1794" width="46.109375" style="356" customWidth="1"/>
    <col min="1795" max="1795" width="11" style="356" customWidth="1"/>
    <col min="1796" max="1796" width="12.5546875" style="356" customWidth="1"/>
    <col min="1797" max="1797" width="10.88671875" style="356" customWidth="1"/>
    <col min="1798" max="1798" width="16.109375" style="356" customWidth="1"/>
    <col min="1799" max="1799" width="0" style="356" hidden="1" customWidth="1"/>
    <col min="1800" max="1800" width="15.44140625" style="356" customWidth="1"/>
    <col min="1801" max="1801" width="12.88671875" style="356" bestFit="1" customWidth="1"/>
    <col min="1802" max="1802" width="8.88671875" style="356"/>
    <col min="1803" max="1803" width="12.88671875" style="356" bestFit="1" customWidth="1"/>
    <col min="1804" max="2047" width="8.88671875" style="356"/>
    <col min="2048" max="2048" width="3.6640625" style="356" bestFit="1" customWidth="1"/>
    <col min="2049" max="2049" width="8.33203125" style="356" customWidth="1"/>
    <col min="2050" max="2050" width="46.109375" style="356" customWidth="1"/>
    <col min="2051" max="2051" width="11" style="356" customWidth="1"/>
    <col min="2052" max="2052" width="12.5546875" style="356" customWidth="1"/>
    <col min="2053" max="2053" width="10.88671875" style="356" customWidth="1"/>
    <col min="2054" max="2054" width="16.109375" style="356" customWidth="1"/>
    <col min="2055" max="2055" width="0" style="356" hidden="1" customWidth="1"/>
    <col min="2056" max="2056" width="15.44140625" style="356" customWidth="1"/>
    <col min="2057" max="2057" width="12.88671875" style="356" bestFit="1" customWidth="1"/>
    <col min="2058" max="2058" width="8.88671875" style="356"/>
    <col min="2059" max="2059" width="12.88671875" style="356" bestFit="1" customWidth="1"/>
    <col min="2060" max="2303" width="8.88671875" style="356"/>
    <col min="2304" max="2304" width="3.6640625" style="356" bestFit="1" customWidth="1"/>
    <col min="2305" max="2305" width="8.33203125" style="356" customWidth="1"/>
    <col min="2306" max="2306" width="46.109375" style="356" customWidth="1"/>
    <col min="2307" max="2307" width="11" style="356" customWidth="1"/>
    <col min="2308" max="2308" width="12.5546875" style="356" customWidth="1"/>
    <col min="2309" max="2309" width="10.88671875" style="356" customWidth="1"/>
    <col min="2310" max="2310" width="16.109375" style="356" customWidth="1"/>
    <col min="2311" max="2311" width="0" style="356" hidden="1" customWidth="1"/>
    <col min="2312" max="2312" width="15.44140625" style="356" customWidth="1"/>
    <col min="2313" max="2313" width="12.88671875" style="356" bestFit="1" customWidth="1"/>
    <col min="2314" max="2314" width="8.88671875" style="356"/>
    <col min="2315" max="2315" width="12.88671875" style="356" bestFit="1" customWidth="1"/>
    <col min="2316" max="2559" width="8.88671875" style="356"/>
    <col min="2560" max="2560" width="3.6640625" style="356" bestFit="1" customWidth="1"/>
    <col min="2561" max="2561" width="8.33203125" style="356" customWidth="1"/>
    <col min="2562" max="2562" width="46.109375" style="356" customWidth="1"/>
    <col min="2563" max="2563" width="11" style="356" customWidth="1"/>
    <col min="2564" max="2564" width="12.5546875" style="356" customWidth="1"/>
    <col min="2565" max="2565" width="10.88671875" style="356" customWidth="1"/>
    <col min="2566" max="2566" width="16.109375" style="356" customWidth="1"/>
    <col min="2567" max="2567" width="0" style="356" hidden="1" customWidth="1"/>
    <col min="2568" max="2568" width="15.44140625" style="356" customWidth="1"/>
    <col min="2569" max="2569" width="12.88671875" style="356" bestFit="1" customWidth="1"/>
    <col min="2570" max="2570" width="8.88671875" style="356"/>
    <col min="2571" max="2571" width="12.88671875" style="356" bestFit="1" customWidth="1"/>
    <col min="2572" max="2815" width="8.88671875" style="356"/>
    <col min="2816" max="2816" width="3.6640625" style="356" bestFit="1" customWidth="1"/>
    <col min="2817" max="2817" width="8.33203125" style="356" customWidth="1"/>
    <col min="2818" max="2818" width="46.109375" style="356" customWidth="1"/>
    <col min="2819" max="2819" width="11" style="356" customWidth="1"/>
    <col min="2820" max="2820" width="12.5546875" style="356" customWidth="1"/>
    <col min="2821" max="2821" width="10.88671875" style="356" customWidth="1"/>
    <col min="2822" max="2822" width="16.109375" style="356" customWidth="1"/>
    <col min="2823" max="2823" width="0" style="356" hidden="1" customWidth="1"/>
    <col min="2824" max="2824" width="15.44140625" style="356" customWidth="1"/>
    <col min="2825" max="2825" width="12.88671875" style="356" bestFit="1" customWidth="1"/>
    <col min="2826" max="2826" width="8.88671875" style="356"/>
    <col min="2827" max="2827" width="12.88671875" style="356" bestFit="1" customWidth="1"/>
    <col min="2828" max="3071" width="8.88671875" style="356"/>
    <col min="3072" max="3072" width="3.6640625" style="356" bestFit="1" customWidth="1"/>
    <col min="3073" max="3073" width="8.33203125" style="356" customWidth="1"/>
    <col min="3074" max="3074" width="46.109375" style="356" customWidth="1"/>
    <col min="3075" max="3075" width="11" style="356" customWidth="1"/>
    <col min="3076" max="3076" width="12.5546875" style="356" customWidth="1"/>
    <col min="3077" max="3077" width="10.88671875" style="356" customWidth="1"/>
    <col min="3078" max="3078" width="16.109375" style="356" customWidth="1"/>
    <col min="3079" max="3079" width="0" style="356" hidden="1" customWidth="1"/>
    <col min="3080" max="3080" width="15.44140625" style="356" customWidth="1"/>
    <col min="3081" max="3081" width="12.88671875" style="356" bestFit="1" customWidth="1"/>
    <col min="3082" max="3082" width="8.88671875" style="356"/>
    <col min="3083" max="3083" width="12.88671875" style="356" bestFit="1" customWidth="1"/>
    <col min="3084" max="3327" width="8.88671875" style="356"/>
    <col min="3328" max="3328" width="3.6640625" style="356" bestFit="1" customWidth="1"/>
    <col min="3329" max="3329" width="8.33203125" style="356" customWidth="1"/>
    <col min="3330" max="3330" width="46.109375" style="356" customWidth="1"/>
    <col min="3331" max="3331" width="11" style="356" customWidth="1"/>
    <col min="3332" max="3332" width="12.5546875" style="356" customWidth="1"/>
    <col min="3333" max="3333" width="10.88671875" style="356" customWidth="1"/>
    <col min="3334" max="3334" width="16.109375" style="356" customWidth="1"/>
    <col min="3335" max="3335" width="0" style="356" hidden="1" customWidth="1"/>
    <col min="3336" max="3336" width="15.44140625" style="356" customWidth="1"/>
    <col min="3337" max="3337" width="12.88671875" style="356" bestFit="1" customWidth="1"/>
    <col min="3338" max="3338" width="8.88671875" style="356"/>
    <col min="3339" max="3339" width="12.88671875" style="356" bestFit="1" customWidth="1"/>
    <col min="3340" max="3583" width="8.88671875" style="356"/>
    <col min="3584" max="3584" width="3.6640625" style="356" bestFit="1" customWidth="1"/>
    <col min="3585" max="3585" width="8.33203125" style="356" customWidth="1"/>
    <col min="3586" max="3586" width="46.109375" style="356" customWidth="1"/>
    <col min="3587" max="3587" width="11" style="356" customWidth="1"/>
    <col min="3588" max="3588" width="12.5546875" style="356" customWidth="1"/>
    <col min="3589" max="3589" width="10.88671875" style="356" customWidth="1"/>
    <col min="3590" max="3590" width="16.109375" style="356" customWidth="1"/>
    <col min="3591" max="3591" width="0" style="356" hidden="1" customWidth="1"/>
    <col min="3592" max="3592" width="15.44140625" style="356" customWidth="1"/>
    <col min="3593" max="3593" width="12.88671875" style="356" bestFit="1" customWidth="1"/>
    <col min="3594" max="3594" width="8.88671875" style="356"/>
    <col min="3595" max="3595" width="12.88671875" style="356" bestFit="1" customWidth="1"/>
    <col min="3596" max="3839" width="8.88671875" style="356"/>
    <col min="3840" max="3840" width="3.6640625" style="356" bestFit="1" customWidth="1"/>
    <col min="3841" max="3841" width="8.33203125" style="356" customWidth="1"/>
    <col min="3842" max="3842" width="46.109375" style="356" customWidth="1"/>
    <col min="3843" max="3843" width="11" style="356" customWidth="1"/>
    <col min="3844" max="3844" width="12.5546875" style="356" customWidth="1"/>
    <col min="3845" max="3845" width="10.88671875" style="356" customWidth="1"/>
    <col min="3846" max="3846" width="16.109375" style="356" customWidth="1"/>
    <col min="3847" max="3847" width="0" style="356" hidden="1" customWidth="1"/>
    <col min="3848" max="3848" width="15.44140625" style="356" customWidth="1"/>
    <col min="3849" max="3849" width="12.88671875" style="356" bestFit="1" customWidth="1"/>
    <col min="3850" max="3850" width="8.88671875" style="356"/>
    <col min="3851" max="3851" width="12.88671875" style="356" bestFit="1" customWidth="1"/>
    <col min="3852" max="4095" width="8.88671875" style="356"/>
    <col min="4096" max="4096" width="3.6640625" style="356" bestFit="1" customWidth="1"/>
    <col min="4097" max="4097" width="8.33203125" style="356" customWidth="1"/>
    <col min="4098" max="4098" width="46.109375" style="356" customWidth="1"/>
    <col min="4099" max="4099" width="11" style="356" customWidth="1"/>
    <col min="4100" max="4100" width="12.5546875" style="356" customWidth="1"/>
    <col min="4101" max="4101" width="10.88671875" style="356" customWidth="1"/>
    <col min="4102" max="4102" width="16.109375" style="356" customWidth="1"/>
    <col min="4103" max="4103" width="0" style="356" hidden="1" customWidth="1"/>
    <col min="4104" max="4104" width="15.44140625" style="356" customWidth="1"/>
    <col min="4105" max="4105" width="12.88671875" style="356" bestFit="1" customWidth="1"/>
    <col min="4106" max="4106" width="8.88671875" style="356"/>
    <col min="4107" max="4107" width="12.88671875" style="356" bestFit="1" customWidth="1"/>
    <col min="4108" max="4351" width="8.88671875" style="356"/>
    <col min="4352" max="4352" width="3.6640625" style="356" bestFit="1" customWidth="1"/>
    <col min="4353" max="4353" width="8.33203125" style="356" customWidth="1"/>
    <col min="4354" max="4354" width="46.109375" style="356" customWidth="1"/>
    <col min="4355" max="4355" width="11" style="356" customWidth="1"/>
    <col min="4356" max="4356" width="12.5546875" style="356" customWidth="1"/>
    <col min="4357" max="4357" width="10.88671875" style="356" customWidth="1"/>
    <col min="4358" max="4358" width="16.109375" style="356" customWidth="1"/>
    <col min="4359" max="4359" width="0" style="356" hidden="1" customWidth="1"/>
    <col min="4360" max="4360" width="15.44140625" style="356" customWidth="1"/>
    <col min="4361" max="4361" width="12.88671875" style="356" bestFit="1" customWidth="1"/>
    <col min="4362" max="4362" width="8.88671875" style="356"/>
    <col min="4363" max="4363" width="12.88671875" style="356" bestFit="1" customWidth="1"/>
    <col min="4364" max="4607" width="8.88671875" style="356"/>
    <col min="4608" max="4608" width="3.6640625" style="356" bestFit="1" customWidth="1"/>
    <col min="4609" max="4609" width="8.33203125" style="356" customWidth="1"/>
    <col min="4610" max="4610" width="46.109375" style="356" customWidth="1"/>
    <col min="4611" max="4611" width="11" style="356" customWidth="1"/>
    <col min="4612" max="4612" width="12.5546875" style="356" customWidth="1"/>
    <col min="4613" max="4613" width="10.88671875" style="356" customWidth="1"/>
    <col min="4614" max="4614" width="16.109375" style="356" customWidth="1"/>
    <col min="4615" max="4615" width="0" style="356" hidden="1" customWidth="1"/>
    <col min="4616" max="4616" width="15.44140625" style="356" customWidth="1"/>
    <col min="4617" max="4617" width="12.88671875" style="356" bestFit="1" customWidth="1"/>
    <col min="4618" max="4618" width="8.88671875" style="356"/>
    <col min="4619" max="4619" width="12.88671875" style="356" bestFit="1" customWidth="1"/>
    <col min="4620" max="4863" width="8.88671875" style="356"/>
    <col min="4864" max="4864" width="3.6640625" style="356" bestFit="1" customWidth="1"/>
    <col min="4865" max="4865" width="8.33203125" style="356" customWidth="1"/>
    <col min="4866" max="4866" width="46.109375" style="356" customWidth="1"/>
    <col min="4867" max="4867" width="11" style="356" customWidth="1"/>
    <col min="4868" max="4868" width="12.5546875" style="356" customWidth="1"/>
    <col min="4869" max="4869" width="10.88671875" style="356" customWidth="1"/>
    <col min="4870" max="4870" width="16.109375" style="356" customWidth="1"/>
    <col min="4871" max="4871" width="0" style="356" hidden="1" customWidth="1"/>
    <col min="4872" max="4872" width="15.44140625" style="356" customWidth="1"/>
    <col min="4873" max="4873" width="12.88671875" style="356" bestFit="1" customWidth="1"/>
    <col min="4874" max="4874" width="8.88671875" style="356"/>
    <col min="4875" max="4875" width="12.88671875" style="356" bestFit="1" customWidth="1"/>
    <col min="4876" max="5119" width="8.88671875" style="356"/>
    <col min="5120" max="5120" width="3.6640625" style="356" bestFit="1" customWidth="1"/>
    <col min="5121" max="5121" width="8.33203125" style="356" customWidth="1"/>
    <col min="5122" max="5122" width="46.109375" style="356" customWidth="1"/>
    <col min="5123" max="5123" width="11" style="356" customWidth="1"/>
    <col min="5124" max="5124" width="12.5546875" style="356" customWidth="1"/>
    <col min="5125" max="5125" width="10.88671875" style="356" customWidth="1"/>
    <col min="5126" max="5126" width="16.109375" style="356" customWidth="1"/>
    <col min="5127" max="5127" width="0" style="356" hidden="1" customWidth="1"/>
    <col min="5128" max="5128" width="15.44140625" style="356" customWidth="1"/>
    <col min="5129" max="5129" width="12.88671875" style="356" bestFit="1" customWidth="1"/>
    <col min="5130" max="5130" width="8.88671875" style="356"/>
    <col min="5131" max="5131" width="12.88671875" style="356" bestFit="1" customWidth="1"/>
    <col min="5132" max="5375" width="8.88671875" style="356"/>
    <col min="5376" max="5376" width="3.6640625" style="356" bestFit="1" customWidth="1"/>
    <col min="5377" max="5377" width="8.33203125" style="356" customWidth="1"/>
    <col min="5378" max="5378" width="46.109375" style="356" customWidth="1"/>
    <col min="5379" max="5379" width="11" style="356" customWidth="1"/>
    <col min="5380" max="5380" width="12.5546875" style="356" customWidth="1"/>
    <col min="5381" max="5381" width="10.88671875" style="356" customWidth="1"/>
    <col min="5382" max="5382" width="16.109375" style="356" customWidth="1"/>
    <col min="5383" max="5383" width="0" style="356" hidden="1" customWidth="1"/>
    <col min="5384" max="5384" width="15.44140625" style="356" customWidth="1"/>
    <col min="5385" max="5385" width="12.88671875" style="356" bestFit="1" customWidth="1"/>
    <col min="5386" max="5386" width="8.88671875" style="356"/>
    <col min="5387" max="5387" width="12.88671875" style="356" bestFit="1" customWidth="1"/>
    <col min="5388" max="5631" width="8.88671875" style="356"/>
    <col min="5632" max="5632" width="3.6640625" style="356" bestFit="1" customWidth="1"/>
    <col min="5633" max="5633" width="8.33203125" style="356" customWidth="1"/>
    <col min="5634" max="5634" width="46.109375" style="356" customWidth="1"/>
    <col min="5635" max="5635" width="11" style="356" customWidth="1"/>
    <col min="5636" max="5636" width="12.5546875" style="356" customWidth="1"/>
    <col min="5637" max="5637" width="10.88671875" style="356" customWidth="1"/>
    <col min="5638" max="5638" width="16.109375" style="356" customWidth="1"/>
    <col min="5639" max="5639" width="0" style="356" hidden="1" customWidth="1"/>
    <col min="5640" max="5640" width="15.44140625" style="356" customWidth="1"/>
    <col min="5641" max="5641" width="12.88671875" style="356" bestFit="1" customWidth="1"/>
    <col min="5642" max="5642" width="8.88671875" style="356"/>
    <col min="5643" max="5643" width="12.88671875" style="356" bestFit="1" customWidth="1"/>
    <col min="5644" max="5887" width="8.88671875" style="356"/>
    <col min="5888" max="5888" width="3.6640625" style="356" bestFit="1" customWidth="1"/>
    <col min="5889" max="5889" width="8.33203125" style="356" customWidth="1"/>
    <col min="5890" max="5890" width="46.109375" style="356" customWidth="1"/>
    <col min="5891" max="5891" width="11" style="356" customWidth="1"/>
    <col min="5892" max="5892" width="12.5546875" style="356" customWidth="1"/>
    <col min="5893" max="5893" width="10.88671875" style="356" customWidth="1"/>
    <col min="5894" max="5894" width="16.109375" style="356" customWidth="1"/>
    <col min="5895" max="5895" width="0" style="356" hidden="1" customWidth="1"/>
    <col min="5896" max="5896" width="15.44140625" style="356" customWidth="1"/>
    <col min="5897" max="5897" width="12.88671875" style="356" bestFit="1" customWidth="1"/>
    <col min="5898" max="5898" width="8.88671875" style="356"/>
    <col min="5899" max="5899" width="12.88671875" style="356" bestFit="1" customWidth="1"/>
    <col min="5900" max="6143" width="8.88671875" style="356"/>
    <col min="6144" max="6144" width="3.6640625" style="356" bestFit="1" customWidth="1"/>
    <col min="6145" max="6145" width="8.33203125" style="356" customWidth="1"/>
    <col min="6146" max="6146" width="46.109375" style="356" customWidth="1"/>
    <col min="6147" max="6147" width="11" style="356" customWidth="1"/>
    <col min="6148" max="6148" width="12.5546875" style="356" customWidth="1"/>
    <col min="6149" max="6149" width="10.88671875" style="356" customWidth="1"/>
    <col min="6150" max="6150" width="16.109375" style="356" customWidth="1"/>
    <col min="6151" max="6151" width="0" style="356" hidden="1" customWidth="1"/>
    <col min="6152" max="6152" width="15.44140625" style="356" customWidth="1"/>
    <col min="6153" max="6153" width="12.88671875" style="356" bestFit="1" customWidth="1"/>
    <col min="6154" max="6154" width="8.88671875" style="356"/>
    <col min="6155" max="6155" width="12.88671875" style="356" bestFit="1" customWidth="1"/>
    <col min="6156" max="6399" width="8.88671875" style="356"/>
    <col min="6400" max="6400" width="3.6640625" style="356" bestFit="1" customWidth="1"/>
    <col min="6401" max="6401" width="8.33203125" style="356" customWidth="1"/>
    <col min="6402" max="6402" width="46.109375" style="356" customWidth="1"/>
    <col min="6403" max="6403" width="11" style="356" customWidth="1"/>
    <col min="6404" max="6404" width="12.5546875" style="356" customWidth="1"/>
    <col min="6405" max="6405" width="10.88671875" style="356" customWidth="1"/>
    <col min="6406" max="6406" width="16.109375" style="356" customWidth="1"/>
    <col min="6407" max="6407" width="0" style="356" hidden="1" customWidth="1"/>
    <col min="6408" max="6408" width="15.44140625" style="356" customWidth="1"/>
    <col min="6409" max="6409" width="12.88671875" style="356" bestFit="1" customWidth="1"/>
    <col min="6410" max="6410" width="8.88671875" style="356"/>
    <col min="6411" max="6411" width="12.88671875" style="356" bestFit="1" customWidth="1"/>
    <col min="6412" max="6655" width="8.88671875" style="356"/>
    <col min="6656" max="6656" width="3.6640625" style="356" bestFit="1" customWidth="1"/>
    <col min="6657" max="6657" width="8.33203125" style="356" customWidth="1"/>
    <col min="6658" max="6658" width="46.109375" style="356" customWidth="1"/>
    <col min="6659" max="6659" width="11" style="356" customWidth="1"/>
    <col min="6660" max="6660" width="12.5546875" style="356" customWidth="1"/>
    <col min="6661" max="6661" width="10.88671875" style="356" customWidth="1"/>
    <col min="6662" max="6662" width="16.109375" style="356" customWidth="1"/>
    <col min="6663" max="6663" width="0" style="356" hidden="1" customWidth="1"/>
    <col min="6664" max="6664" width="15.44140625" style="356" customWidth="1"/>
    <col min="6665" max="6665" width="12.88671875" style="356" bestFit="1" customWidth="1"/>
    <col min="6666" max="6666" width="8.88671875" style="356"/>
    <col min="6667" max="6667" width="12.88671875" style="356" bestFit="1" customWidth="1"/>
    <col min="6668" max="6911" width="8.88671875" style="356"/>
    <col min="6912" max="6912" width="3.6640625" style="356" bestFit="1" customWidth="1"/>
    <col min="6913" max="6913" width="8.33203125" style="356" customWidth="1"/>
    <col min="6914" max="6914" width="46.109375" style="356" customWidth="1"/>
    <col min="6915" max="6915" width="11" style="356" customWidth="1"/>
    <col min="6916" max="6916" width="12.5546875" style="356" customWidth="1"/>
    <col min="6917" max="6917" width="10.88671875" style="356" customWidth="1"/>
    <col min="6918" max="6918" width="16.109375" style="356" customWidth="1"/>
    <col min="6919" max="6919" width="0" style="356" hidden="1" customWidth="1"/>
    <col min="6920" max="6920" width="15.44140625" style="356" customWidth="1"/>
    <col min="6921" max="6921" width="12.88671875" style="356" bestFit="1" customWidth="1"/>
    <col min="6922" max="6922" width="8.88671875" style="356"/>
    <col min="6923" max="6923" width="12.88671875" style="356" bestFit="1" customWidth="1"/>
    <col min="6924" max="7167" width="8.88671875" style="356"/>
    <col min="7168" max="7168" width="3.6640625" style="356" bestFit="1" customWidth="1"/>
    <col min="7169" max="7169" width="8.33203125" style="356" customWidth="1"/>
    <col min="7170" max="7170" width="46.109375" style="356" customWidth="1"/>
    <col min="7171" max="7171" width="11" style="356" customWidth="1"/>
    <col min="7172" max="7172" width="12.5546875" style="356" customWidth="1"/>
    <col min="7173" max="7173" width="10.88671875" style="356" customWidth="1"/>
    <col min="7174" max="7174" width="16.109375" style="356" customWidth="1"/>
    <col min="7175" max="7175" width="0" style="356" hidden="1" customWidth="1"/>
    <col min="7176" max="7176" width="15.44140625" style="356" customWidth="1"/>
    <col min="7177" max="7177" width="12.88671875" style="356" bestFit="1" customWidth="1"/>
    <col min="7178" max="7178" width="8.88671875" style="356"/>
    <col min="7179" max="7179" width="12.88671875" style="356" bestFit="1" customWidth="1"/>
    <col min="7180" max="7423" width="8.88671875" style="356"/>
    <col min="7424" max="7424" width="3.6640625" style="356" bestFit="1" customWidth="1"/>
    <col min="7425" max="7425" width="8.33203125" style="356" customWidth="1"/>
    <col min="7426" max="7426" width="46.109375" style="356" customWidth="1"/>
    <col min="7427" max="7427" width="11" style="356" customWidth="1"/>
    <col min="7428" max="7428" width="12.5546875" style="356" customWidth="1"/>
    <col min="7429" max="7429" width="10.88671875" style="356" customWidth="1"/>
    <col min="7430" max="7430" width="16.109375" style="356" customWidth="1"/>
    <col min="7431" max="7431" width="0" style="356" hidden="1" customWidth="1"/>
    <col min="7432" max="7432" width="15.44140625" style="356" customWidth="1"/>
    <col min="7433" max="7433" width="12.88671875" style="356" bestFit="1" customWidth="1"/>
    <col min="7434" max="7434" width="8.88671875" style="356"/>
    <col min="7435" max="7435" width="12.88671875" style="356" bestFit="1" customWidth="1"/>
    <col min="7436" max="7679" width="8.88671875" style="356"/>
    <col min="7680" max="7680" width="3.6640625" style="356" bestFit="1" customWidth="1"/>
    <col min="7681" max="7681" width="8.33203125" style="356" customWidth="1"/>
    <col min="7682" max="7682" width="46.109375" style="356" customWidth="1"/>
    <col min="7683" max="7683" width="11" style="356" customWidth="1"/>
    <col min="7684" max="7684" width="12.5546875" style="356" customWidth="1"/>
    <col min="7685" max="7685" width="10.88671875" style="356" customWidth="1"/>
    <col min="7686" max="7686" width="16.109375" style="356" customWidth="1"/>
    <col min="7687" max="7687" width="0" style="356" hidden="1" customWidth="1"/>
    <col min="7688" max="7688" width="15.44140625" style="356" customWidth="1"/>
    <col min="7689" max="7689" width="12.88671875" style="356" bestFit="1" customWidth="1"/>
    <col min="7690" max="7690" width="8.88671875" style="356"/>
    <col min="7691" max="7691" width="12.88671875" style="356" bestFit="1" customWidth="1"/>
    <col min="7692" max="7935" width="8.88671875" style="356"/>
    <col min="7936" max="7936" width="3.6640625" style="356" bestFit="1" customWidth="1"/>
    <col min="7937" max="7937" width="8.33203125" style="356" customWidth="1"/>
    <col min="7938" max="7938" width="46.109375" style="356" customWidth="1"/>
    <col min="7939" max="7939" width="11" style="356" customWidth="1"/>
    <col min="7940" max="7940" width="12.5546875" style="356" customWidth="1"/>
    <col min="7941" max="7941" width="10.88671875" style="356" customWidth="1"/>
    <col min="7942" max="7942" width="16.109375" style="356" customWidth="1"/>
    <col min="7943" max="7943" width="0" style="356" hidden="1" customWidth="1"/>
    <col min="7944" max="7944" width="15.44140625" style="356" customWidth="1"/>
    <col min="7945" max="7945" width="12.88671875" style="356" bestFit="1" customWidth="1"/>
    <col min="7946" max="7946" width="8.88671875" style="356"/>
    <col min="7947" max="7947" width="12.88671875" style="356" bestFit="1" customWidth="1"/>
    <col min="7948" max="8191" width="8.88671875" style="356"/>
    <col min="8192" max="8192" width="3.6640625" style="356" bestFit="1" customWidth="1"/>
    <col min="8193" max="8193" width="8.33203125" style="356" customWidth="1"/>
    <col min="8194" max="8194" width="46.109375" style="356" customWidth="1"/>
    <col min="8195" max="8195" width="11" style="356" customWidth="1"/>
    <col min="8196" max="8196" width="12.5546875" style="356" customWidth="1"/>
    <col min="8197" max="8197" width="10.88671875" style="356" customWidth="1"/>
    <col min="8198" max="8198" width="16.109375" style="356" customWidth="1"/>
    <col min="8199" max="8199" width="0" style="356" hidden="1" customWidth="1"/>
    <col min="8200" max="8200" width="15.44140625" style="356" customWidth="1"/>
    <col min="8201" max="8201" width="12.88671875" style="356" bestFit="1" customWidth="1"/>
    <col min="8202" max="8202" width="8.88671875" style="356"/>
    <col min="8203" max="8203" width="12.88671875" style="356" bestFit="1" customWidth="1"/>
    <col min="8204" max="8447" width="8.88671875" style="356"/>
    <col min="8448" max="8448" width="3.6640625" style="356" bestFit="1" customWidth="1"/>
    <col min="8449" max="8449" width="8.33203125" style="356" customWidth="1"/>
    <col min="8450" max="8450" width="46.109375" style="356" customWidth="1"/>
    <col min="8451" max="8451" width="11" style="356" customWidth="1"/>
    <col min="8452" max="8452" width="12.5546875" style="356" customWidth="1"/>
    <col min="8453" max="8453" width="10.88671875" style="356" customWidth="1"/>
    <col min="8454" max="8454" width="16.109375" style="356" customWidth="1"/>
    <col min="8455" max="8455" width="0" style="356" hidden="1" customWidth="1"/>
    <col min="8456" max="8456" width="15.44140625" style="356" customWidth="1"/>
    <col min="8457" max="8457" width="12.88671875" style="356" bestFit="1" customWidth="1"/>
    <col min="8458" max="8458" width="8.88671875" style="356"/>
    <col min="8459" max="8459" width="12.88671875" style="356" bestFit="1" customWidth="1"/>
    <col min="8460" max="8703" width="8.88671875" style="356"/>
    <col min="8704" max="8704" width="3.6640625" style="356" bestFit="1" customWidth="1"/>
    <col min="8705" max="8705" width="8.33203125" style="356" customWidth="1"/>
    <col min="8706" max="8706" width="46.109375" style="356" customWidth="1"/>
    <col min="8707" max="8707" width="11" style="356" customWidth="1"/>
    <col min="8708" max="8708" width="12.5546875" style="356" customWidth="1"/>
    <col min="8709" max="8709" width="10.88671875" style="356" customWidth="1"/>
    <col min="8710" max="8710" width="16.109375" style="356" customWidth="1"/>
    <col min="8711" max="8711" width="0" style="356" hidden="1" customWidth="1"/>
    <col min="8712" max="8712" width="15.44140625" style="356" customWidth="1"/>
    <col min="8713" max="8713" width="12.88671875" style="356" bestFit="1" customWidth="1"/>
    <col min="8714" max="8714" width="8.88671875" style="356"/>
    <col min="8715" max="8715" width="12.88671875" style="356" bestFit="1" customWidth="1"/>
    <col min="8716" max="8959" width="8.88671875" style="356"/>
    <col min="8960" max="8960" width="3.6640625" style="356" bestFit="1" customWidth="1"/>
    <col min="8961" max="8961" width="8.33203125" style="356" customWidth="1"/>
    <col min="8962" max="8962" width="46.109375" style="356" customWidth="1"/>
    <col min="8963" max="8963" width="11" style="356" customWidth="1"/>
    <col min="8964" max="8964" width="12.5546875" style="356" customWidth="1"/>
    <col min="8965" max="8965" width="10.88671875" style="356" customWidth="1"/>
    <col min="8966" max="8966" width="16.109375" style="356" customWidth="1"/>
    <col min="8967" max="8967" width="0" style="356" hidden="1" customWidth="1"/>
    <col min="8968" max="8968" width="15.44140625" style="356" customWidth="1"/>
    <col min="8969" max="8969" width="12.88671875" style="356" bestFit="1" customWidth="1"/>
    <col min="8970" max="8970" width="8.88671875" style="356"/>
    <col min="8971" max="8971" width="12.88671875" style="356" bestFit="1" customWidth="1"/>
    <col min="8972" max="9215" width="8.88671875" style="356"/>
    <col min="9216" max="9216" width="3.6640625" style="356" bestFit="1" customWidth="1"/>
    <col min="9217" max="9217" width="8.33203125" style="356" customWidth="1"/>
    <col min="9218" max="9218" width="46.109375" style="356" customWidth="1"/>
    <col min="9219" max="9219" width="11" style="356" customWidth="1"/>
    <col min="9220" max="9220" width="12.5546875" style="356" customWidth="1"/>
    <col min="9221" max="9221" width="10.88671875" style="356" customWidth="1"/>
    <col min="9222" max="9222" width="16.109375" style="356" customWidth="1"/>
    <col min="9223" max="9223" width="0" style="356" hidden="1" customWidth="1"/>
    <col min="9224" max="9224" width="15.44140625" style="356" customWidth="1"/>
    <col min="9225" max="9225" width="12.88671875" style="356" bestFit="1" customWidth="1"/>
    <col min="9226" max="9226" width="8.88671875" style="356"/>
    <col min="9227" max="9227" width="12.88671875" style="356" bestFit="1" customWidth="1"/>
    <col min="9228" max="9471" width="8.88671875" style="356"/>
    <col min="9472" max="9472" width="3.6640625" style="356" bestFit="1" customWidth="1"/>
    <col min="9473" max="9473" width="8.33203125" style="356" customWidth="1"/>
    <col min="9474" max="9474" width="46.109375" style="356" customWidth="1"/>
    <col min="9475" max="9475" width="11" style="356" customWidth="1"/>
    <col min="9476" max="9476" width="12.5546875" style="356" customWidth="1"/>
    <col min="9477" max="9477" width="10.88671875" style="356" customWidth="1"/>
    <col min="9478" max="9478" width="16.109375" style="356" customWidth="1"/>
    <col min="9479" max="9479" width="0" style="356" hidden="1" customWidth="1"/>
    <col min="9480" max="9480" width="15.44140625" style="356" customWidth="1"/>
    <col min="9481" max="9481" width="12.88671875" style="356" bestFit="1" customWidth="1"/>
    <col min="9482" max="9482" width="8.88671875" style="356"/>
    <col min="9483" max="9483" width="12.88671875" style="356" bestFit="1" customWidth="1"/>
    <col min="9484" max="9727" width="8.88671875" style="356"/>
    <col min="9728" max="9728" width="3.6640625" style="356" bestFit="1" customWidth="1"/>
    <col min="9729" max="9729" width="8.33203125" style="356" customWidth="1"/>
    <col min="9730" max="9730" width="46.109375" style="356" customWidth="1"/>
    <col min="9731" max="9731" width="11" style="356" customWidth="1"/>
    <col min="9732" max="9732" width="12.5546875" style="356" customWidth="1"/>
    <col min="9733" max="9733" width="10.88671875" style="356" customWidth="1"/>
    <col min="9734" max="9734" width="16.109375" style="356" customWidth="1"/>
    <col min="9735" max="9735" width="0" style="356" hidden="1" customWidth="1"/>
    <col min="9736" max="9736" width="15.44140625" style="356" customWidth="1"/>
    <col min="9737" max="9737" width="12.88671875" style="356" bestFit="1" customWidth="1"/>
    <col min="9738" max="9738" width="8.88671875" style="356"/>
    <col min="9739" max="9739" width="12.88671875" style="356" bestFit="1" customWidth="1"/>
    <col min="9740" max="9983" width="8.88671875" style="356"/>
    <col min="9984" max="9984" width="3.6640625" style="356" bestFit="1" customWidth="1"/>
    <col min="9985" max="9985" width="8.33203125" style="356" customWidth="1"/>
    <col min="9986" max="9986" width="46.109375" style="356" customWidth="1"/>
    <col min="9987" max="9987" width="11" style="356" customWidth="1"/>
    <col min="9988" max="9988" width="12.5546875" style="356" customWidth="1"/>
    <col min="9989" max="9989" width="10.88671875" style="356" customWidth="1"/>
    <col min="9990" max="9990" width="16.109375" style="356" customWidth="1"/>
    <col min="9991" max="9991" width="0" style="356" hidden="1" customWidth="1"/>
    <col min="9992" max="9992" width="15.44140625" style="356" customWidth="1"/>
    <col min="9993" max="9993" width="12.88671875" style="356" bestFit="1" customWidth="1"/>
    <col min="9994" max="9994" width="8.88671875" style="356"/>
    <col min="9995" max="9995" width="12.88671875" style="356" bestFit="1" customWidth="1"/>
    <col min="9996" max="10239" width="8.88671875" style="356"/>
    <col min="10240" max="10240" width="3.6640625" style="356" bestFit="1" customWidth="1"/>
    <col min="10241" max="10241" width="8.33203125" style="356" customWidth="1"/>
    <col min="10242" max="10242" width="46.109375" style="356" customWidth="1"/>
    <col min="10243" max="10243" width="11" style="356" customWidth="1"/>
    <col min="10244" max="10244" width="12.5546875" style="356" customWidth="1"/>
    <col min="10245" max="10245" width="10.88671875" style="356" customWidth="1"/>
    <col min="10246" max="10246" width="16.109375" style="356" customWidth="1"/>
    <col min="10247" max="10247" width="0" style="356" hidden="1" customWidth="1"/>
    <col min="10248" max="10248" width="15.44140625" style="356" customWidth="1"/>
    <col min="10249" max="10249" width="12.88671875" style="356" bestFit="1" customWidth="1"/>
    <col min="10250" max="10250" width="8.88671875" style="356"/>
    <col min="10251" max="10251" width="12.88671875" style="356" bestFit="1" customWidth="1"/>
    <col min="10252" max="10495" width="8.88671875" style="356"/>
    <col min="10496" max="10496" width="3.6640625" style="356" bestFit="1" customWidth="1"/>
    <col min="10497" max="10497" width="8.33203125" style="356" customWidth="1"/>
    <col min="10498" max="10498" width="46.109375" style="356" customWidth="1"/>
    <col min="10499" max="10499" width="11" style="356" customWidth="1"/>
    <col min="10500" max="10500" width="12.5546875" style="356" customWidth="1"/>
    <col min="10501" max="10501" width="10.88671875" style="356" customWidth="1"/>
    <col min="10502" max="10502" width="16.109375" style="356" customWidth="1"/>
    <col min="10503" max="10503" width="0" style="356" hidden="1" customWidth="1"/>
    <col min="10504" max="10504" width="15.44140625" style="356" customWidth="1"/>
    <col min="10505" max="10505" width="12.88671875" style="356" bestFit="1" customWidth="1"/>
    <col min="10506" max="10506" width="8.88671875" style="356"/>
    <col min="10507" max="10507" width="12.88671875" style="356" bestFit="1" customWidth="1"/>
    <col min="10508" max="10751" width="8.88671875" style="356"/>
    <col min="10752" max="10752" width="3.6640625" style="356" bestFit="1" customWidth="1"/>
    <col min="10753" max="10753" width="8.33203125" style="356" customWidth="1"/>
    <col min="10754" max="10754" width="46.109375" style="356" customWidth="1"/>
    <col min="10755" max="10755" width="11" style="356" customWidth="1"/>
    <col min="10756" max="10756" width="12.5546875" style="356" customWidth="1"/>
    <col min="10757" max="10757" width="10.88671875" style="356" customWidth="1"/>
    <col min="10758" max="10758" width="16.109375" style="356" customWidth="1"/>
    <col min="10759" max="10759" width="0" style="356" hidden="1" customWidth="1"/>
    <col min="10760" max="10760" width="15.44140625" style="356" customWidth="1"/>
    <col min="10761" max="10761" width="12.88671875" style="356" bestFit="1" customWidth="1"/>
    <col min="10762" max="10762" width="8.88671875" style="356"/>
    <col min="10763" max="10763" width="12.88671875" style="356" bestFit="1" customWidth="1"/>
    <col min="10764" max="11007" width="8.88671875" style="356"/>
    <col min="11008" max="11008" width="3.6640625" style="356" bestFit="1" customWidth="1"/>
    <col min="11009" max="11009" width="8.33203125" style="356" customWidth="1"/>
    <col min="11010" max="11010" width="46.109375" style="356" customWidth="1"/>
    <col min="11011" max="11011" width="11" style="356" customWidth="1"/>
    <col min="11012" max="11012" width="12.5546875" style="356" customWidth="1"/>
    <col min="11013" max="11013" width="10.88671875" style="356" customWidth="1"/>
    <col min="11014" max="11014" width="16.109375" style="356" customWidth="1"/>
    <col min="11015" max="11015" width="0" style="356" hidden="1" customWidth="1"/>
    <col min="11016" max="11016" width="15.44140625" style="356" customWidth="1"/>
    <col min="11017" max="11017" width="12.88671875" style="356" bestFit="1" customWidth="1"/>
    <col min="11018" max="11018" width="8.88671875" style="356"/>
    <col min="11019" max="11019" width="12.88671875" style="356" bestFit="1" customWidth="1"/>
    <col min="11020" max="11263" width="8.88671875" style="356"/>
    <col min="11264" max="11264" width="3.6640625" style="356" bestFit="1" customWidth="1"/>
    <col min="11265" max="11265" width="8.33203125" style="356" customWidth="1"/>
    <col min="11266" max="11266" width="46.109375" style="356" customWidth="1"/>
    <col min="11267" max="11267" width="11" style="356" customWidth="1"/>
    <col min="11268" max="11268" width="12.5546875" style="356" customWidth="1"/>
    <col min="11269" max="11269" width="10.88671875" style="356" customWidth="1"/>
    <col min="11270" max="11270" width="16.109375" style="356" customWidth="1"/>
    <col min="11271" max="11271" width="0" style="356" hidden="1" customWidth="1"/>
    <col min="11272" max="11272" width="15.44140625" style="356" customWidth="1"/>
    <col min="11273" max="11273" width="12.88671875" style="356" bestFit="1" customWidth="1"/>
    <col min="11274" max="11274" width="8.88671875" style="356"/>
    <col min="11275" max="11275" width="12.88671875" style="356" bestFit="1" customWidth="1"/>
    <col min="11276" max="11519" width="8.88671875" style="356"/>
    <col min="11520" max="11520" width="3.6640625" style="356" bestFit="1" customWidth="1"/>
    <col min="11521" max="11521" width="8.33203125" style="356" customWidth="1"/>
    <col min="11522" max="11522" width="46.109375" style="356" customWidth="1"/>
    <col min="11523" max="11523" width="11" style="356" customWidth="1"/>
    <col min="11524" max="11524" width="12.5546875" style="356" customWidth="1"/>
    <col min="11525" max="11525" width="10.88671875" style="356" customWidth="1"/>
    <col min="11526" max="11526" width="16.109375" style="356" customWidth="1"/>
    <col min="11527" max="11527" width="0" style="356" hidden="1" customWidth="1"/>
    <col min="11528" max="11528" width="15.44140625" style="356" customWidth="1"/>
    <col min="11529" max="11529" width="12.88671875" style="356" bestFit="1" customWidth="1"/>
    <col min="11530" max="11530" width="8.88671875" style="356"/>
    <col min="11531" max="11531" width="12.88671875" style="356" bestFit="1" customWidth="1"/>
    <col min="11532" max="11775" width="8.88671875" style="356"/>
    <col min="11776" max="11776" width="3.6640625" style="356" bestFit="1" customWidth="1"/>
    <col min="11777" max="11777" width="8.33203125" style="356" customWidth="1"/>
    <col min="11778" max="11778" width="46.109375" style="356" customWidth="1"/>
    <col min="11779" max="11779" width="11" style="356" customWidth="1"/>
    <col min="11780" max="11780" width="12.5546875" style="356" customWidth="1"/>
    <col min="11781" max="11781" width="10.88671875" style="356" customWidth="1"/>
    <col min="11782" max="11782" width="16.109375" style="356" customWidth="1"/>
    <col min="11783" max="11783" width="0" style="356" hidden="1" customWidth="1"/>
    <col min="11784" max="11784" width="15.44140625" style="356" customWidth="1"/>
    <col min="11785" max="11785" width="12.88671875" style="356" bestFit="1" customWidth="1"/>
    <col min="11786" max="11786" width="8.88671875" style="356"/>
    <col min="11787" max="11787" width="12.88671875" style="356" bestFit="1" customWidth="1"/>
    <col min="11788" max="12031" width="8.88671875" style="356"/>
    <col min="12032" max="12032" width="3.6640625" style="356" bestFit="1" customWidth="1"/>
    <col min="12033" max="12033" width="8.33203125" style="356" customWidth="1"/>
    <col min="12034" max="12034" width="46.109375" style="356" customWidth="1"/>
    <col min="12035" max="12035" width="11" style="356" customWidth="1"/>
    <col min="12036" max="12036" width="12.5546875" style="356" customWidth="1"/>
    <col min="12037" max="12037" width="10.88671875" style="356" customWidth="1"/>
    <col min="12038" max="12038" width="16.109375" style="356" customWidth="1"/>
    <col min="12039" max="12039" width="0" style="356" hidden="1" customWidth="1"/>
    <col min="12040" max="12040" width="15.44140625" style="356" customWidth="1"/>
    <col min="12041" max="12041" width="12.88671875" style="356" bestFit="1" customWidth="1"/>
    <col min="12042" max="12042" width="8.88671875" style="356"/>
    <col min="12043" max="12043" width="12.88671875" style="356" bestFit="1" customWidth="1"/>
    <col min="12044" max="12287" width="8.88671875" style="356"/>
    <col min="12288" max="12288" width="3.6640625" style="356" bestFit="1" customWidth="1"/>
    <col min="12289" max="12289" width="8.33203125" style="356" customWidth="1"/>
    <col min="12290" max="12290" width="46.109375" style="356" customWidth="1"/>
    <col min="12291" max="12291" width="11" style="356" customWidth="1"/>
    <col min="12292" max="12292" width="12.5546875" style="356" customWidth="1"/>
    <col min="12293" max="12293" width="10.88671875" style="356" customWidth="1"/>
    <col min="12294" max="12294" width="16.109375" style="356" customWidth="1"/>
    <col min="12295" max="12295" width="0" style="356" hidden="1" customWidth="1"/>
    <col min="12296" max="12296" width="15.44140625" style="356" customWidth="1"/>
    <col min="12297" max="12297" width="12.88671875" style="356" bestFit="1" customWidth="1"/>
    <col min="12298" max="12298" width="8.88671875" style="356"/>
    <col min="12299" max="12299" width="12.88671875" style="356" bestFit="1" customWidth="1"/>
    <col min="12300" max="12543" width="8.88671875" style="356"/>
    <col min="12544" max="12544" width="3.6640625" style="356" bestFit="1" customWidth="1"/>
    <col min="12545" max="12545" width="8.33203125" style="356" customWidth="1"/>
    <col min="12546" max="12546" width="46.109375" style="356" customWidth="1"/>
    <col min="12547" max="12547" width="11" style="356" customWidth="1"/>
    <col min="12548" max="12548" width="12.5546875" style="356" customWidth="1"/>
    <col min="12549" max="12549" width="10.88671875" style="356" customWidth="1"/>
    <col min="12550" max="12550" width="16.109375" style="356" customWidth="1"/>
    <col min="12551" max="12551" width="0" style="356" hidden="1" customWidth="1"/>
    <col min="12552" max="12552" width="15.44140625" style="356" customWidth="1"/>
    <col min="12553" max="12553" width="12.88671875" style="356" bestFit="1" customWidth="1"/>
    <col min="12554" max="12554" width="8.88671875" style="356"/>
    <col min="12555" max="12555" width="12.88671875" style="356" bestFit="1" customWidth="1"/>
    <col min="12556" max="12799" width="8.88671875" style="356"/>
    <col min="12800" max="12800" width="3.6640625" style="356" bestFit="1" customWidth="1"/>
    <col min="12801" max="12801" width="8.33203125" style="356" customWidth="1"/>
    <col min="12802" max="12802" width="46.109375" style="356" customWidth="1"/>
    <col min="12803" max="12803" width="11" style="356" customWidth="1"/>
    <col min="12804" max="12804" width="12.5546875" style="356" customWidth="1"/>
    <col min="12805" max="12805" width="10.88671875" style="356" customWidth="1"/>
    <col min="12806" max="12806" width="16.109375" style="356" customWidth="1"/>
    <col min="12807" max="12807" width="0" style="356" hidden="1" customWidth="1"/>
    <col min="12808" max="12808" width="15.44140625" style="356" customWidth="1"/>
    <col min="12809" max="12809" width="12.88671875" style="356" bestFit="1" customWidth="1"/>
    <col min="12810" max="12810" width="8.88671875" style="356"/>
    <col min="12811" max="12811" width="12.88671875" style="356" bestFit="1" customWidth="1"/>
    <col min="12812" max="13055" width="8.88671875" style="356"/>
    <col min="13056" max="13056" width="3.6640625" style="356" bestFit="1" customWidth="1"/>
    <col min="13057" max="13057" width="8.33203125" style="356" customWidth="1"/>
    <col min="13058" max="13058" width="46.109375" style="356" customWidth="1"/>
    <col min="13059" max="13059" width="11" style="356" customWidth="1"/>
    <col min="13060" max="13060" width="12.5546875" style="356" customWidth="1"/>
    <col min="13061" max="13061" width="10.88671875" style="356" customWidth="1"/>
    <col min="13062" max="13062" width="16.109375" style="356" customWidth="1"/>
    <col min="13063" max="13063" width="0" style="356" hidden="1" customWidth="1"/>
    <col min="13064" max="13064" width="15.44140625" style="356" customWidth="1"/>
    <col min="13065" max="13065" width="12.88671875" style="356" bestFit="1" customWidth="1"/>
    <col min="13066" max="13066" width="8.88671875" style="356"/>
    <col min="13067" max="13067" width="12.88671875" style="356" bestFit="1" customWidth="1"/>
    <col min="13068" max="13311" width="8.88671875" style="356"/>
    <col min="13312" max="13312" width="3.6640625" style="356" bestFit="1" customWidth="1"/>
    <col min="13313" max="13313" width="8.33203125" style="356" customWidth="1"/>
    <col min="13314" max="13314" width="46.109375" style="356" customWidth="1"/>
    <col min="13315" max="13315" width="11" style="356" customWidth="1"/>
    <col min="13316" max="13316" width="12.5546875" style="356" customWidth="1"/>
    <col min="13317" max="13317" width="10.88671875" style="356" customWidth="1"/>
    <col min="13318" max="13318" width="16.109375" style="356" customWidth="1"/>
    <col min="13319" max="13319" width="0" style="356" hidden="1" customWidth="1"/>
    <col min="13320" max="13320" width="15.44140625" style="356" customWidth="1"/>
    <col min="13321" max="13321" width="12.88671875" style="356" bestFit="1" customWidth="1"/>
    <col min="13322" max="13322" width="8.88671875" style="356"/>
    <col min="13323" max="13323" width="12.88671875" style="356" bestFit="1" customWidth="1"/>
    <col min="13324" max="13567" width="8.88671875" style="356"/>
    <col min="13568" max="13568" width="3.6640625" style="356" bestFit="1" customWidth="1"/>
    <col min="13569" max="13569" width="8.33203125" style="356" customWidth="1"/>
    <col min="13570" max="13570" width="46.109375" style="356" customWidth="1"/>
    <col min="13571" max="13571" width="11" style="356" customWidth="1"/>
    <col min="13572" max="13572" width="12.5546875" style="356" customWidth="1"/>
    <col min="13573" max="13573" width="10.88671875" style="356" customWidth="1"/>
    <col min="13574" max="13574" width="16.109375" style="356" customWidth="1"/>
    <col min="13575" max="13575" width="0" style="356" hidden="1" customWidth="1"/>
    <col min="13576" max="13576" width="15.44140625" style="356" customWidth="1"/>
    <col min="13577" max="13577" width="12.88671875" style="356" bestFit="1" customWidth="1"/>
    <col min="13578" max="13578" width="8.88671875" style="356"/>
    <col min="13579" max="13579" width="12.88671875" style="356" bestFit="1" customWidth="1"/>
    <col min="13580" max="13823" width="8.88671875" style="356"/>
    <col min="13824" max="13824" width="3.6640625" style="356" bestFit="1" customWidth="1"/>
    <col min="13825" max="13825" width="8.33203125" style="356" customWidth="1"/>
    <col min="13826" max="13826" width="46.109375" style="356" customWidth="1"/>
    <col min="13827" max="13827" width="11" style="356" customWidth="1"/>
    <col min="13828" max="13828" width="12.5546875" style="356" customWidth="1"/>
    <col min="13829" max="13829" width="10.88671875" style="356" customWidth="1"/>
    <col min="13830" max="13830" width="16.109375" style="356" customWidth="1"/>
    <col min="13831" max="13831" width="0" style="356" hidden="1" customWidth="1"/>
    <col min="13832" max="13832" width="15.44140625" style="356" customWidth="1"/>
    <col min="13833" max="13833" width="12.88671875" style="356" bestFit="1" customWidth="1"/>
    <col min="13834" max="13834" width="8.88671875" style="356"/>
    <col min="13835" max="13835" width="12.88671875" style="356" bestFit="1" customWidth="1"/>
    <col min="13836" max="14079" width="8.88671875" style="356"/>
    <col min="14080" max="14080" width="3.6640625" style="356" bestFit="1" customWidth="1"/>
    <col min="14081" max="14081" width="8.33203125" style="356" customWidth="1"/>
    <col min="14082" max="14082" width="46.109375" style="356" customWidth="1"/>
    <col min="14083" max="14083" width="11" style="356" customWidth="1"/>
    <col min="14084" max="14084" width="12.5546875" style="356" customWidth="1"/>
    <col min="14085" max="14085" width="10.88671875" style="356" customWidth="1"/>
    <col min="14086" max="14086" width="16.109375" style="356" customWidth="1"/>
    <col min="14087" max="14087" width="0" style="356" hidden="1" customWidth="1"/>
    <col min="14088" max="14088" width="15.44140625" style="356" customWidth="1"/>
    <col min="14089" max="14089" width="12.88671875" style="356" bestFit="1" customWidth="1"/>
    <col min="14090" max="14090" width="8.88671875" style="356"/>
    <col min="14091" max="14091" width="12.88671875" style="356" bestFit="1" customWidth="1"/>
    <col min="14092" max="14335" width="8.88671875" style="356"/>
    <col min="14336" max="14336" width="3.6640625" style="356" bestFit="1" customWidth="1"/>
    <col min="14337" max="14337" width="8.33203125" style="356" customWidth="1"/>
    <col min="14338" max="14338" width="46.109375" style="356" customWidth="1"/>
    <col min="14339" max="14339" width="11" style="356" customWidth="1"/>
    <col min="14340" max="14340" width="12.5546875" style="356" customWidth="1"/>
    <col min="14341" max="14341" width="10.88671875" style="356" customWidth="1"/>
    <col min="14342" max="14342" width="16.109375" style="356" customWidth="1"/>
    <col min="14343" max="14343" width="0" style="356" hidden="1" customWidth="1"/>
    <col min="14344" max="14344" width="15.44140625" style="356" customWidth="1"/>
    <col min="14345" max="14345" width="12.88671875" style="356" bestFit="1" customWidth="1"/>
    <col min="14346" max="14346" width="8.88671875" style="356"/>
    <col min="14347" max="14347" width="12.88671875" style="356" bestFit="1" customWidth="1"/>
    <col min="14348" max="14591" width="8.88671875" style="356"/>
    <col min="14592" max="14592" width="3.6640625" style="356" bestFit="1" customWidth="1"/>
    <col min="14593" max="14593" width="8.33203125" style="356" customWidth="1"/>
    <col min="14594" max="14594" width="46.109375" style="356" customWidth="1"/>
    <col min="14595" max="14595" width="11" style="356" customWidth="1"/>
    <col min="14596" max="14596" width="12.5546875" style="356" customWidth="1"/>
    <col min="14597" max="14597" width="10.88671875" style="356" customWidth="1"/>
    <col min="14598" max="14598" width="16.109375" style="356" customWidth="1"/>
    <col min="14599" max="14599" width="0" style="356" hidden="1" customWidth="1"/>
    <col min="14600" max="14600" width="15.44140625" style="356" customWidth="1"/>
    <col min="14601" max="14601" width="12.88671875" style="356" bestFit="1" customWidth="1"/>
    <col min="14602" max="14602" width="8.88671875" style="356"/>
    <col min="14603" max="14603" width="12.88671875" style="356" bestFit="1" customWidth="1"/>
    <col min="14604" max="14847" width="8.88671875" style="356"/>
    <col min="14848" max="14848" width="3.6640625" style="356" bestFit="1" customWidth="1"/>
    <col min="14849" max="14849" width="8.33203125" style="356" customWidth="1"/>
    <col min="14850" max="14850" width="46.109375" style="356" customWidth="1"/>
    <col min="14851" max="14851" width="11" style="356" customWidth="1"/>
    <col min="14852" max="14852" width="12.5546875" style="356" customWidth="1"/>
    <col min="14853" max="14853" width="10.88671875" style="356" customWidth="1"/>
    <col min="14854" max="14854" width="16.109375" style="356" customWidth="1"/>
    <col min="14855" max="14855" width="0" style="356" hidden="1" customWidth="1"/>
    <col min="14856" max="14856" width="15.44140625" style="356" customWidth="1"/>
    <col min="14857" max="14857" width="12.88671875" style="356" bestFit="1" customWidth="1"/>
    <col min="14858" max="14858" width="8.88671875" style="356"/>
    <col min="14859" max="14859" width="12.88671875" style="356" bestFit="1" customWidth="1"/>
    <col min="14860" max="15103" width="8.88671875" style="356"/>
    <col min="15104" max="15104" width="3.6640625" style="356" bestFit="1" customWidth="1"/>
    <col min="15105" max="15105" width="8.33203125" style="356" customWidth="1"/>
    <col min="15106" max="15106" width="46.109375" style="356" customWidth="1"/>
    <col min="15107" max="15107" width="11" style="356" customWidth="1"/>
    <col min="15108" max="15108" width="12.5546875" style="356" customWidth="1"/>
    <col min="15109" max="15109" width="10.88671875" style="356" customWidth="1"/>
    <col min="15110" max="15110" width="16.109375" style="356" customWidth="1"/>
    <col min="15111" max="15111" width="0" style="356" hidden="1" customWidth="1"/>
    <col min="15112" max="15112" width="15.44140625" style="356" customWidth="1"/>
    <col min="15113" max="15113" width="12.88671875" style="356" bestFit="1" customWidth="1"/>
    <col min="15114" max="15114" width="8.88671875" style="356"/>
    <col min="15115" max="15115" width="12.88671875" style="356" bestFit="1" customWidth="1"/>
    <col min="15116" max="15359" width="8.88671875" style="356"/>
    <col min="15360" max="15360" width="3.6640625" style="356" bestFit="1" customWidth="1"/>
    <col min="15361" max="15361" width="8.33203125" style="356" customWidth="1"/>
    <col min="15362" max="15362" width="46.109375" style="356" customWidth="1"/>
    <col min="15363" max="15363" width="11" style="356" customWidth="1"/>
    <col min="15364" max="15364" width="12.5546875" style="356" customWidth="1"/>
    <col min="15365" max="15365" width="10.88671875" style="356" customWidth="1"/>
    <col min="15366" max="15366" width="16.109375" style="356" customWidth="1"/>
    <col min="15367" max="15367" width="0" style="356" hidden="1" customWidth="1"/>
    <col min="15368" max="15368" width="15.44140625" style="356" customWidth="1"/>
    <col min="15369" max="15369" width="12.88671875" style="356" bestFit="1" customWidth="1"/>
    <col min="15370" max="15370" width="8.88671875" style="356"/>
    <col min="15371" max="15371" width="12.88671875" style="356" bestFit="1" customWidth="1"/>
    <col min="15372" max="15615" width="8.88671875" style="356"/>
    <col min="15616" max="15616" width="3.6640625" style="356" bestFit="1" customWidth="1"/>
    <col min="15617" max="15617" width="8.33203125" style="356" customWidth="1"/>
    <col min="15618" max="15618" width="46.109375" style="356" customWidth="1"/>
    <col min="15619" max="15619" width="11" style="356" customWidth="1"/>
    <col min="15620" max="15620" width="12.5546875" style="356" customWidth="1"/>
    <col min="15621" max="15621" width="10.88671875" style="356" customWidth="1"/>
    <col min="15622" max="15622" width="16.109375" style="356" customWidth="1"/>
    <col min="15623" max="15623" width="0" style="356" hidden="1" customWidth="1"/>
    <col min="15624" max="15624" width="15.44140625" style="356" customWidth="1"/>
    <col min="15625" max="15625" width="12.88671875" style="356" bestFit="1" customWidth="1"/>
    <col min="15626" max="15626" width="8.88671875" style="356"/>
    <col min="15627" max="15627" width="12.88671875" style="356" bestFit="1" customWidth="1"/>
    <col min="15628" max="15871" width="8.88671875" style="356"/>
    <col min="15872" max="15872" width="3.6640625" style="356" bestFit="1" customWidth="1"/>
    <col min="15873" max="15873" width="8.33203125" style="356" customWidth="1"/>
    <col min="15874" max="15874" width="46.109375" style="356" customWidth="1"/>
    <col min="15875" max="15875" width="11" style="356" customWidth="1"/>
    <col min="15876" max="15876" width="12.5546875" style="356" customWidth="1"/>
    <col min="15877" max="15877" width="10.88671875" style="356" customWidth="1"/>
    <col min="15878" max="15878" width="16.109375" style="356" customWidth="1"/>
    <col min="15879" max="15879" width="0" style="356" hidden="1" customWidth="1"/>
    <col min="15880" max="15880" width="15.44140625" style="356" customWidth="1"/>
    <col min="15881" max="15881" width="12.88671875" style="356" bestFit="1" customWidth="1"/>
    <col min="15882" max="15882" width="8.88671875" style="356"/>
    <col min="15883" max="15883" width="12.88671875" style="356" bestFit="1" customWidth="1"/>
    <col min="15884" max="16127" width="8.88671875" style="356"/>
    <col min="16128" max="16128" width="3.6640625" style="356" bestFit="1" customWidth="1"/>
    <col min="16129" max="16129" width="8.33203125" style="356" customWidth="1"/>
    <col min="16130" max="16130" width="46.109375" style="356" customWidth="1"/>
    <col min="16131" max="16131" width="11" style="356" customWidth="1"/>
    <col min="16132" max="16132" width="12.5546875" style="356" customWidth="1"/>
    <col min="16133" max="16133" width="10.88671875" style="356" customWidth="1"/>
    <col min="16134" max="16134" width="16.109375" style="356" customWidth="1"/>
    <col min="16135" max="16135" width="0" style="356" hidden="1" customWidth="1"/>
    <col min="16136" max="16136" width="15.44140625" style="356" customWidth="1"/>
    <col min="16137" max="16137" width="12.88671875" style="356" bestFit="1" customWidth="1"/>
    <col min="16138" max="16138" width="8.88671875" style="356"/>
    <col min="16139" max="16139" width="12.88671875" style="356" bestFit="1" customWidth="1"/>
    <col min="16140" max="16384" width="8.88671875" style="356"/>
  </cols>
  <sheetData>
    <row r="1" spans="1:12" s="302" customFormat="1" ht="80.099999999999994" customHeight="1" thickBot="1" x14ac:dyDescent="0.3">
      <c r="A1" s="227" t="s">
        <v>155</v>
      </c>
      <c r="B1" s="228"/>
      <c r="C1" s="228"/>
      <c r="D1" s="229" t="str">
        <f>'Bill No 2.1'!D1:G1</f>
        <v>BILL NO. 02 -  REDUCTION OF LANDSLIDE VULNERABILITY BY MITIGATION MEASURES  BETWEEN CULVERT NO. 5/11 AND 5/13 DEHIOWITA- DERANIYAGALA NOORI ROAD KEGALLE DISTRICT</v>
      </c>
      <c r="E1" s="229"/>
      <c r="F1" s="229"/>
      <c r="G1" s="230"/>
      <c r="I1" s="303"/>
    </row>
    <row r="2" spans="1:12" s="309" customFormat="1" ht="15" customHeight="1" x14ac:dyDescent="0.25">
      <c r="A2" s="232" t="s">
        <v>17</v>
      </c>
      <c r="B2" s="304" t="s">
        <v>18</v>
      </c>
      <c r="C2" s="305" t="s">
        <v>4</v>
      </c>
      <c r="D2" s="305" t="s">
        <v>19</v>
      </c>
      <c r="E2" s="306" t="s">
        <v>20</v>
      </c>
      <c r="F2" s="307" t="s">
        <v>21</v>
      </c>
      <c r="G2" s="308" t="s">
        <v>22</v>
      </c>
      <c r="I2" s="310"/>
    </row>
    <row r="3" spans="1:12" s="309" customFormat="1" ht="15" customHeight="1" x14ac:dyDescent="0.25">
      <c r="A3" s="238"/>
      <c r="B3" s="305"/>
      <c r="C3" s="311"/>
      <c r="D3" s="311"/>
      <c r="E3" s="312"/>
      <c r="F3" s="313"/>
      <c r="G3" s="313"/>
      <c r="I3" s="314"/>
    </row>
    <row r="4" spans="1:12" s="309" customFormat="1" ht="30" customHeight="1" x14ac:dyDescent="0.25">
      <c r="A4" s="243" t="s">
        <v>156</v>
      </c>
      <c r="B4" s="315"/>
      <c r="C4" s="316" t="s">
        <v>157</v>
      </c>
      <c r="D4" s="315"/>
      <c r="E4" s="244"/>
      <c r="F4" s="317"/>
      <c r="G4" s="318"/>
      <c r="H4" s="319"/>
      <c r="I4" s="314"/>
    </row>
    <row r="5" spans="1:12" s="323" customFormat="1" ht="31.2" customHeight="1" x14ac:dyDescent="0.25">
      <c r="A5" s="251" t="s">
        <v>158</v>
      </c>
      <c r="B5" s="252" t="s">
        <v>159</v>
      </c>
      <c r="C5" s="253" t="s">
        <v>160</v>
      </c>
      <c r="D5" s="252" t="s">
        <v>150</v>
      </c>
      <c r="E5" s="254">
        <v>1536</v>
      </c>
      <c r="F5" s="320"/>
      <c r="G5" s="255"/>
      <c r="H5" s="321">
        <f>F5*0.897728</f>
        <v>0</v>
      </c>
      <c r="I5" s="322"/>
    </row>
    <row r="6" spans="1:12" s="325" customFormat="1" ht="33.6" customHeight="1" x14ac:dyDescent="0.25">
      <c r="A6" s="251" t="s">
        <v>161</v>
      </c>
      <c r="B6" s="252" t="s">
        <v>162</v>
      </c>
      <c r="C6" s="253" t="s">
        <v>163</v>
      </c>
      <c r="D6" s="252" t="s">
        <v>150</v>
      </c>
      <c r="E6" s="254">
        <v>50</v>
      </c>
      <c r="F6" s="320"/>
      <c r="G6" s="255"/>
      <c r="H6" s="324">
        <f t="shared" ref="H6:H7" si="0">F6*0.897728</f>
        <v>0</v>
      </c>
      <c r="I6" s="314"/>
    </row>
    <row r="7" spans="1:12" s="325" customFormat="1" ht="33" customHeight="1" x14ac:dyDescent="0.25">
      <c r="A7" s="251" t="s">
        <v>164</v>
      </c>
      <c r="B7" s="252" t="s">
        <v>165</v>
      </c>
      <c r="C7" s="253" t="s">
        <v>166</v>
      </c>
      <c r="D7" s="252" t="s">
        <v>150</v>
      </c>
      <c r="E7" s="254">
        <v>20</v>
      </c>
      <c r="F7" s="320"/>
      <c r="G7" s="255"/>
      <c r="H7" s="324">
        <f t="shared" si="0"/>
        <v>0</v>
      </c>
      <c r="I7" s="314"/>
    </row>
    <row r="8" spans="1:12" s="325" customFormat="1" ht="21.75" customHeight="1" x14ac:dyDescent="0.25">
      <c r="A8" s="251" t="s">
        <v>167</v>
      </c>
      <c r="B8" s="326" t="s">
        <v>168</v>
      </c>
      <c r="C8" s="327" t="s">
        <v>169</v>
      </c>
      <c r="D8" s="328" t="s">
        <v>170</v>
      </c>
      <c r="E8" s="254">
        <v>1536</v>
      </c>
      <c r="F8" s="329"/>
      <c r="G8" s="330"/>
      <c r="H8" s="331"/>
      <c r="I8" s="314"/>
    </row>
    <row r="9" spans="1:12" s="336" customFormat="1" ht="27.75" customHeight="1" x14ac:dyDescent="0.25">
      <c r="A9" s="332" t="s">
        <v>171</v>
      </c>
      <c r="B9" s="252"/>
      <c r="C9" s="333" t="s">
        <v>172</v>
      </c>
      <c r="D9" s="266"/>
      <c r="E9" s="334"/>
      <c r="F9" s="263"/>
      <c r="G9" s="335"/>
      <c r="I9" s="314"/>
    </row>
    <row r="10" spans="1:12" s="336" customFormat="1" ht="41.4" customHeight="1" x14ac:dyDescent="0.25">
      <c r="A10" s="337" t="s">
        <v>173</v>
      </c>
      <c r="B10" s="252" t="s">
        <v>174</v>
      </c>
      <c r="C10" s="267" t="s">
        <v>175</v>
      </c>
      <c r="D10" s="266" t="s">
        <v>150</v>
      </c>
      <c r="E10" s="334">
        <v>370</v>
      </c>
      <c r="F10" s="263"/>
      <c r="G10" s="335"/>
      <c r="I10" s="314"/>
    </row>
    <row r="11" spans="1:12" s="336" customFormat="1" ht="30.6" customHeight="1" x14ac:dyDescent="0.25">
      <c r="A11" s="337" t="s">
        <v>176</v>
      </c>
      <c r="B11" s="252" t="s">
        <v>174</v>
      </c>
      <c r="C11" s="246" t="s">
        <v>177</v>
      </c>
      <c r="D11" s="252" t="s">
        <v>150</v>
      </c>
      <c r="E11" s="334">
        <v>380</v>
      </c>
      <c r="F11" s="263"/>
      <c r="G11" s="338"/>
      <c r="H11" s="323"/>
      <c r="I11" s="322"/>
    </row>
    <row r="12" spans="1:12" s="336" customFormat="1" ht="35.4" customHeight="1" x14ac:dyDescent="0.25">
      <c r="A12" s="337" t="s">
        <v>178</v>
      </c>
      <c r="B12" s="252" t="s">
        <v>179</v>
      </c>
      <c r="C12" s="339" t="s">
        <v>180</v>
      </c>
      <c r="D12" s="266" t="s">
        <v>150</v>
      </c>
      <c r="E12" s="334">
        <v>189</v>
      </c>
      <c r="F12" s="263"/>
      <c r="G12" s="335"/>
      <c r="I12" s="322"/>
    </row>
    <row r="13" spans="1:12" s="336" customFormat="1" ht="32.4" customHeight="1" x14ac:dyDescent="0.25">
      <c r="A13" s="337" t="s">
        <v>181</v>
      </c>
      <c r="B13" s="266" t="s">
        <v>182</v>
      </c>
      <c r="C13" s="253" t="s">
        <v>183</v>
      </c>
      <c r="D13" s="266" t="s">
        <v>150</v>
      </c>
      <c r="E13" s="254">
        <v>30</v>
      </c>
      <c r="F13" s="320"/>
      <c r="G13" s="255"/>
      <c r="I13" s="322"/>
    </row>
    <row r="14" spans="1:12" s="336" customFormat="1" ht="29.4" customHeight="1" x14ac:dyDescent="0.25">
      <c r="A14" s="337" t="s">
        <v>184</v>
      </c>
      <c r="B14" s="266" t="s">
        <v>185</v>
      </c>
      <c r="C14" s="253" t="s">
        <v>186</v>
      </c>
      <c r="D14" s="266" t="s">
        <v>150</v>
      </c>
      <c r="E14" s="254">
        <v>10</v>
      </c>
      <c r="F14" s="320"/>
      <c r="G14" s="255"/>
      <c r="I14" s="322"/>
    </row>
    <row r="15" spans="1:12" s="323" customFormat="1" ht="19.8" customHeight="1" x14ac:dyDescent="0.25">
      <c r="A15" s="337" t="s">
        <v>187</v>
      </c>
      <c r="B15" s="252" t="s">
        <v>188</v>
      </c>
      <c r="C15" s="246" t="s">
        <v>189</v>
      </c>
      <c r="D15" s="266" t="s">
        <v>150</v>
      </c>
      <c r="E15" s="340">
        <v>490</v>
      </c>
      <c r="F15" s="263"/>
      <c r="G15" s="335"/>
      <c r="I15" s="322"/>
      <c r="L15" s="341"/>
    </row>
    <row r="16" spans="1:12" s="323" customFormat="1" ht="30.75" customHeight="1" x14ac:dyDescent="0.25">
      <c r="A16" s="342" t="s">
        <v>190</v>
      </c>
      <c r="B16" s="151"/>
      <c r="C16" s="343" t="s">
        <v>191</v>
      </c>
      <c r="D16" s="151"/>
      <c r="E16" s="340"/>
      <c r="F16" s="263"/>
      <c r="G16" s="338"/>
      <c r="I16" s="322"/>
      <c r="L16" s="341"/>
    </row>
    <row r="17" spans="1:12" s="323" customFormat="1" ht="22.2" customHeight="1" x14ac:dyDescent="0.25">
      <c r="A17" s="337" t="s">
        <v>192</v>
      </c>
      <c r="B17" s="151" t="s">
        <v>193</v>
      </c>
      <c r="C17" s="344" t="s">
        <v>194</v>
      </c>
      <c r="D17" s="151" t="s">
        <v>150</v>
      </c>
      <c r="E17" s="340">
        <v>90</v>
      </c>
      <c r="F17" s="263"/>
      <c r="G17" s="335"/>
      <c r="I17" s="322"/>
      <c r="L17" s="341"/>
    </row>
    <row r="18" spans="1:12" s="351" customFormat="1" ht="42" customHeight="1" thickBot="1" x14ac:dyDescent="0.3">
      <c r="A18" s="288"/>
      <c r="B18" s="345" t="s">
        <v>195</v>
      </c>
      <c r="C18" s="346"/>
      <c r="D18" s="346"/>
      <c r="E18" s="346"/>
      <c r="F18" s="347"/>
      <c r="G18" s="348">
        <f>SUM(G4:G17)</f>
        <v>0</v>
      </c>
      <c r="H18" s="349"/>
      <c r="I18" s="350"/>
    </row>
    <row r="19" spans="1:12" ht="13.2" x14ac:dyDescent="0.25">
      <c r="A19" s="250"/>
      <c r="B19" s="352"/>
      <c r="C19" s="353"/>
      <c r="D19" s="352"/>
      <c r="E19" s="354"/>
      <c r="F19" s="355"/>
      <c r="G19" s="355"/>
    </row>
    <row r="20" spans="1:12" ht="13.2" x14ac:dyDescent="0.25">
      <c r="A20" s="297"/>
      <c r="B20" s="352"/>
      <c r="C20" s="353"/>
      <c r="D20" s="352"/>
      <c r="E20" s="354"/>
      <c r="F20" s="355"/>
      <c r="G20" s="355"/>
    </row>
    <row r="21" spans="1:12" ht="13.2" x14ac:dyDescent="0.25">
      <c r="A21" s="250"/>
      <c r="B21" s="352"/>
      <c r="C21" s="353"/>
      <c r="D21" s="352"/>
      <c r="E21" s="354"/>
      <c r="F21" s="355"/>
      <c r="G21" s="355"/>
    </row>
    <row r="22" spans="1:12" x14ac:dyDescent="0.25">
      <c r="A22" s="298"/>
      <c r="B22" s="352"/>
      <c r="C22" s="353"/>
      <c r="D22" s="352"/>
      <c r="E22" s="354"/>
      <c r="F22" s="355"/>
      <c r="G22" s="355"/>
    </row>
    <row r="23" spans="1:12" x14ac:dyDescent="0.25">
      <c r="A23" s="299"/>
      <c r="B23" s="352"/>
      <c r="C23" s="353"/>
      <c r="D23" s="352"/>
      <c r="E23" s="354"/>
      <c r="F23" s="355"/>
      <c r="G23" s="355"/>
    </row>
    <row r="24" spans="1:12" x14ac:dyDescent="0.25">
      <c r="A24" s="298"/>
      <c r="B24" s="352"/>
      <c r="C24" s="353"/>
      <c r="D24" s="352"/>
      <c r="E24" s="354"/>
      <c r="F24" s="355"/>
      <c r="G24" s="355"/>
    </row>
    <row r="25" spans="1:12" x14ac:dyDescent="0.25">
      <c r="B25" s="352"/>
      <c r="C25" s="353"/>
      <c r="D25" s="352"/>
      <c r="E25" s="354"/>
      <c r="F25" s="355"/>
      <c r="G25" s="355"/>
    </row>
    <row r="26" spans="1:12" x14ac:dyDescent="0.25">
      <c r="B26" s="352"/>
      <c r="C26" s="353"/>
      <c r="D26" s="352"/>
      <c r="E26" s="354"/>
      <c r="F26" s="355"/>
      <c r="G26" s="355"/>
    </row>
    <row r="27" spans="1:12" x14ac:dyDescent="0.25">
      <c r="B27" s="352"/>
      <c r="C27" s="353"/>
      <c r="D27" s="352"/>
      <c r="E27" s="354"/>
      <c r="F27" s="355"/>
      <c r="G27" s="355"/>
    </row>
    <row r="28" spans="1:12" x14ac:dyDescent="0.25">
      <c r="B28" s="352"/>
      <c r="C28" s="353"/>
      <c r="D28" s="352"/>
      <c r="E28" s="354"/>
      <c r="F28" s="355"/>
      <c r="G28" s="355"/>
    </row>
    <row r="29" spans="1:12" x14ac:dyDescent="0.25">
      <c r="B29" s="352"/>
      <c r="C29" s="353"/>
      <c r="D29" s="352"/>
      <c r="E29" s="354"/>
      <c r="F29" s="355"/>
      <c r="G29" s="355"/>
    </row>
    <row r="30" spans="1:12" x14ac:dyDescent="0.25">
      <c r="B30" s="352"/>
      <c r="C30" s="353"/>
      <c r="D30" s="352"/>
      <c r="E30" s="354"/>
      <c r="F30" s="355"/>
      <c r="G30" s="355"/>
    </row>
    <row r="31" spans="1:12" x14ac:dyDescent="0.25">
      <c r="B31" s="352"/>
      <c r="C31" s="353"/>
      <c r="D31" s="352"/>
      <c r="E31" s="354"/>
      <c r="F31" s="355"/>
      <c r="G31" s="355"/>
    </row>
    <row r="32" spans="1:12" x14ac:dyDescent="0.25">
      <c r="B32" s="352"/>
      <c r="C32" s="353"/>
      <c r="D32" s="352"/>
      <c r="E32" s="354"/>
      <c r="F32" s="355"/>
      <c r="G32" s="355"/>
    </row>
    <row r="33" spans="2:7" x14ac:dyDescent="0.25">
      <c r="B33" s="352"/>
      <c r="C33" s="353"/>
      <c r="D33" s="352"/>
      <c r="E33" s="354"/>
      <c r="F33" s="355"/>
      <c r="G33" s="355"/>
    </row>
    <row r="34" spans="2:7" x14ac:dyDescent="0.25">
      <c r="B34" s="352"/>
      <c r="C34" s="353"/>
      <c r="D34" s="352"/>
      <c r="E34" s="354"/>
      <c r="F34" s="355"/>
      <c r="G34" s="355"/>
    </row>
    <row r="35" spans="2:7" x14ac:dyDescent="0.25">
      <c r="B35" s="352"/>
      <c r="C35" s="353"/>
      <c r="D35" s="352"/>
      <c r="E35" s="354"/>
      <c r="F35" s="355"/>
      <c r="G35" s="355"/>
    </row>
  </sheetData>
  <mergeCells count="9">
    <mergeCell ref="B18:F18"/>
    <mergeCell ref="D1:G1"/>
    <mergeCell ref="A2:A3"/>
    <mergeCell ref="B2:B3"/>
    <mergeCell ref="C2:C3"/>
    <mergeCell ref="D2:D3"/>
    <mergeCell ref="E2:E3"/>
    <mergeCell ref="F2:F3"/>
    <mergeCell ref="G2:G3"/>
  </mergeCells>
  <pageMargins left="0.75" right="0.5" top="0.75" bottom="0.5" header="0" footer="0"/>
  <pageSetup paperSize="9" scale="78"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4289D-E994-49BE-98F2-9EC2331F7A93}">
  <sheetPr>
    <tabColor rgb="FF92D050"/>
    <pageSetUpPr fitToPage="1"/>
  </sheetPr>
  <dimension ref="A1:U61"/>
  <sheetViews>
    <sheetView view="pageBreakPreview" zoomScaleSheetLayoutView="100" workbookViewId="0">
      <pane ySplit="3" topLeftCell="A37" activePane="bottomLeft" state="frozen"/>
      <selection activeCell="G37" sqref="G37"/>
      <selection pane="bottomLeft" activeCell="G37" sqref="G37"/>
    </sheetView>
  </sheetViews>
  <sheetFormatPr defaultColWidth="8.88671875" defaultRowHeight="13.8" x14ac:dyDescent="0.25"/>
  <cols>
    <col min="1" max="1" width="8.6640625" style="358" customWidth="1"/>
    <col min="2" max="2" width="10.6640625" style="359" customWidth="1"/>
    <col min="3" max="3" width="50.6640625" style="356" customWidth="1"/>
    <col min="4" max="4" width="7.6640625" style="359" customWidth="1"/>
    <col min="5" max="5" width="8.6640625" style="401" customWidth="1"/>
    <col min="6" max="6" width="10.6640625" style="361" customWidth="1"/>
    <col min="7" max="7" width="15.109375" style="361" customWidth="1"/>
    <col min="8" max="8" width="12.109375" style="356" hidden="1" customWidth="1"/>
    <col min="9" max="9" width="12.88671875" style="357" bestFit="1" customWidth="1"/>
    <col min="10" max="10" width="11.88671875" style="400" customWidth="1"/>
    <col min="11" max="11" width="8.88671875" style="356"/>
    <col min="12" max="12" width="9.109375" style="356" bestFit="1" customWidth="1"/>
    <col min="13" max="255" width="8.88671875" style="356"/>
    <col min="256" max="256" width="3.6640625" style="356" bestFit="1" customWidth="1"/>
    <col min="257" max="257" width="8.33203125" style="356" customWidth="1"/>
    <col min="258" max="258" width="46.109375" style="356" customWidth="1"/>
    <col min="259" max="259" width="11" style="356" customWidth="1"/>
    <col min="260" max="260" width="12.5546875" style="356" customWidth="1"/>
    <col min="261" max="261" width="10.88671875" style="356" customWidth="1"/>
    <col min="262" max="262" width="16.109375" style="356" customWidth="1"/>
    <col min="263" max="263" width="0" style="356" hidden="1" customWidth="1"/>
    <col min="264" max="264" width="15.44140625" style="356" customWidth="1"/>
    <col min="265" max="265" width="12.88671875" style="356" bestFit="1" customWidth="1"/>
    <col min="266" max="266" width="8.88671875" style="356"/>
    <col min="267" max="267" width="12.88671875" style="356" bestFit="1" customWidth="1"/>
    <col min="268" max="511" width="8.88671875" style="356"/>
    <col min="512" max="512" width="3.6640625" style="356" bestFit="1" customWidth="1"/>
    <col min="513" max="513" width="8.33203125" style="356" customWidth="1"/>
    <col min="514" max="514" width="46.109375" style="356" customWidth="1"/>
    <col min="515" max="515" width="11" style="356" customWidth="1"/>
    <col min="516" max="516" width="12.5546875" style="356" customWidth="1"/>
    <col min="517" max="517" width="10.88671875" style="356" customWidth="1"/>
    <col min="518" max="518" width="16.109375" style="356" customWidth="1"/>
    <col min="519" max="519" width="0" style="356" hidden="1" customWidth="1"/>
    <col min="520" max="520" width="15.44140625" style="356" customWidth="1"/>
    <col min="521" max="521" width="12.88671875" style="356" bestFit="1" customWidth="1"/>
    <col min="522" max="522" width="8.88671875" style="356"/>
    <col min="523" max="523" width="12.88671875" style="356" bestFit="1" customWidth="1"/>
    <col min="524" max="767" width="8.88671875" style="356"/>
    <col min="768" max="768" width="3.6640625" style="356" bestFit="1" customWidth="1"/>
    <col min="769" max="769" width="8.33203125" style="356" customWidth="1"/>
    <col min="770" max="770" width="46.109375" style="356" customWidth="1"/>
    <col min="771" max="771" width="11" style="356" customWidth="1"/>
    <col min="772" max="772" width="12.5546875" style="356" customWidth="1"/>
    <col min="773" max="773" width="10.88671875" style="356" customWidth="1"/>
    <col min="774" max="774" width="16.109375" style="356" customWidth="1"/>
    <col min="775" max="775" width="0" style="356" hidden="1" customWidth="1"/>
    <col min="776" max="776" width="15.44140625" style="356" customWidth="1"/>
    <col min="777" max="777" width="12.88671875" style="356" bestFit="1" customWidth="1"/>
    <col min="778" max="778" width="8.88671875" style="356"/>
    <col min="779" max="779" width="12.88671875" style="356" bestFit="1" customWidth="1"/>
    <col min="780" max="1023" width="8.88671875" style="356"/>
    <col min="1024" max="1024" width="3.6640625" style="356" bestFit="1" customWidth="1"/>
    <col min="1025" max="1025" width="8.33203125" style="356" customWidth="1"/>
    <col min="1026" max="1026" width="46.109375" style="356" customWidth="1"/>
    <col min="1027" max="1027" width="11" style="356" customWidth="1"/>
    <col min="1028" max="1028" width="12.5546875" style="356" customWidth="1"/>
    <col min="1029" max="1029" width="10.88671875" style="356" customWidth="1"/>
    <col min="1030" max="1030" width="16.109375" style="356" customWidth="1"/>
    <col min="1031" max="1031" width="0" style="356" hidden="1" customWidth="1"/>
    <col min="1032" max="1032" width="15.44140625" style="356" customWidth="1"/>
    <col min="1033" max="1033" width="12.88671875" style="356" bestFit="1" customWidth="1"/>
    <col min="1034" max="1034" width="8.88671875" style="356"/>
    <col min="1035" max="1035" width="12.88671875" style="356" bestFit="1" customWidth="1"/>
    <col min="1036" max="1279" width="8.88671875" style="356"/>
    <col min="1280" max="1280" width="3.6640625" style="356" bestFit="1" customWidth="1"/>
    <col min="1281" max="1281" width="8.33203125" style="356" customWidth="1"/>
    <col min="1282" max="1282" width="46.109375" style="356" customWidth="1"/>
    <col min="1283" max="1283" width="11" style="356" customWidth="1"/>
    <col min="1284" max="1284" width="12.5546875" style="356" customWidth="1"/>
    <col min="1285" max="1285" width="10.88671875" style="356" customWidth="1"/>
    <col min="1286" max="1286" width="16.109375" style="356" customWidth="1"/>
    <col min="1287" max="1287" width="0" style="356" hidden="1" customWidth="1"/>
    <col min="1288" max="1288" width="15.44140625" style="356" customWidth="1"/>
    <col min="1289" max="1289" width="12.88671875" style="356" bestFit="1" customWidth="1"/>
    <col min="1290" max="1290" width="8.88671875" style="356"/>
    <col min="1291" max="1291" width="12.88671875" style="356" bestFit="1" customWidth="1"/>
    <col min="1292" max="1535" width="8.88671875" style="356"/>
    <col min="1536" max="1536" width="3.6640625" style="356" bestFit="1" customWidth="1"/>
    <col min="1537" max="1537" width="8.33203125" style="356" customWidth="1"/>
    <col min="1538" max="1538" width="46.109375" style="356" customWidth="1"/>
    <col min="1539" max="1539" width="11" style="356" customWidth="1"/>
    <col min="1540" max="1540" width="12.5546875" style="356" customWidth="1"/>
    <col min="1541" max="1541" width="10.88671875" style="356" customWidth="1"/>
    <col min="1542" max="1542" width="16.109375" style="356" customWidth="1"/>
    <col min="1543" max="1543" width="0" style="356" hidden="1" customWidth="1"/>
    <col min="1544" max="1544" width="15.44140625" style="356" customWidth="1"/>
    <col min="1545" max="1545" width="12.88671875" style="356" bestFit="1" customWidth="1"/>
    <col min="1546" max="1546" width="8.88671875" style="356"/>
    <col min="1547" max="1547" width="12.88671875" style="356" bestFit="1" customWidth="1"/>
    <col min="1548" max="1791" width="8.88671875" style="356"/>
    <col min="1792" max="1792" width="3.6640625" style="356" bestFit="1" customWidth="1"/>
    <col min="1793" max="1793" width="8.33203125" style="356" customWidth="1"/>
    <col min="1794" max="1794" width="46.109375" style="356" customWidth="1"/>
    <col min="1795" max="1795" width="11" style="356" customWidth="1"/>
    <col min="1796" max="1796" width="12.5546875" style="356" customWidth="1"/>
    <col min="1797" max="1797" width="10.88671875" style="356" customWidth="1"/>
    <col min="1798" max="1798" width="16.109375" style="356" customWidth="1"/>
    <col min="1799" max="1799" width="0" style="356" hidden="1" customWidth="1"/>
    <col min="1800" max="1800" width="15.44140625" style="356" customWidth="1"/>
    <col min="1801" max="1801" width="12.88671875" style="356" bestFit="1" customWidth="1"/>
    <col min="1802" max="1802" width="8.88671875" style="356"/>
    <col min="1803" max="1803" width="12.88671875" style="356" bestFit="1" customWidth="1"/>
    <col min="1804" max="2047" width="8.88671875" style="356"/>
    <col min="2048" max="2048" width="3.6640625" style="356" bestFit="1" customWidth="1"/>
    <col min="2049" max="2049" width="8.33203125" style="356" customWidth="1"/>
    <col min="2050" max="2050" width="46.109375" style="356" customWidth="1"/>
    <col min="2051" max="2051" width="11" style="356" customWidth="1"/>
    <col min="2052" max="2052" width="12.5546875" style="356" customWidth="1"/>
    <col min="2053" max="2053" width="10.88671875" style="356" customWidth="1"/>
    <col min="2054" max="2054" width="16.109375" style="356" customWidth="1"/>
    <col min="2055" max="2055" width="0" style="356" hidden="1" customWidth="1"/>
    <col min="2056" max="2056" width="15.44140625" style="356" customWidth="1"/>
    <col min="2057" max="2057" width="12.88671875" style="356" bestFit="1" customWidth="1"/>
    <col min="2058" max="2058" width="8.88671875" style="356"/>
    <col min="2059" max="2059" width="12.88671875" style="356" bestFit="1" customWidth="1"/>
    <col min="2060" max="2303" width="8.88671875" style="356"/>
    <col min="2304" max="2304" width="3.6640625" style="356" bestFit="1" customWidth="1"/>
    <col min="2305" max="2305" width="8.33203125" style="356" customWidth="1"/>
    <col min="2306" max="2306" width="46.109375" style="356" customWidth="1"/>
    <col min="2307" max="2307" width="11" style="356" customWidth="1"/>
    <col min="2308" max="2308" width="12.5546875" style="356" customWidth="1"/>
    <col min="2309" max="2309" width="10.88671875" style="356" customWidth="1"/>
    <col min="2310" max="2310" width="16.109375" style="356" customWidth="1"/>
    <col min="2311" max="2311" width="0" style="356" hidden="1" customWidth="1"/>
    <col min="2312" max="2312" width="15.44140625" style="356" customWidth="1"/>
    <col min="2313" max="2313" width="12.88671875" style="356" bestFit="1" customWidth="1"/>
    <col min="2314" max="2314" width="8.88671875" style="356"/>
    <col min="2315" max="2315" width="12.88671875" style="356" bestFit="1" customWidth="1"/>
    <col min="2316" max="2559" width="8.88671875" style="356"/>
    <col min="2560" max="2560" width="3.6640625" style="356" bestFit="1" customWidth="1"/>
    <col min="2561" max="2561" width="8.33203125" style="356" customWidth="1"/>
    <col min="2562" max="2562" width="46.109375" style="356" customWidth="1"/>
    <col min="2563" max="2563" width="11" style="356" customWidth="1"/>
    <col min="2564" max="2564" width="12.5546875" style="356" customWidth="1"/>
    <col min="2565" max="2565" width="10.88671875" style="356" customWidth="1"/>
    <col min="2566" max="2566" width="16.109375" style="356" customWidth="1"/>
    <col min="2567" max="2567" width="0" style="356" hidden="1" customWidth="1"/>
    <col min="2568" max="2568" width="15.44140625" style="356" customWidth="1"/>
    <col min="2569" max="2569" width="12.88671875" style="356" bestFit="1" customWidth="1"/>
    <col min="2570" max="2570" width="8.88671875" style="356"/>
    <col min="2571" max="2571" width="12.88671875" style="356" bestFit="1" customWidth="1"/>
    <col min="2572" max="2815" width="8.88671875" style="356"/>
    <col min="2816" max="2816" width="3.6640625" style="356" bestFit="1" customWidth="1"/>
    <col min="2817" max="2817" width="8.33203125" style="356" customWidth="1"/>
    <col min="2818" max="2818" width="46.109375" style="356" customWidth="1"/>
    <col min="2819" max="2819" width="11" style="356" customWidth="1"/>
    <col min="2820" max="2820" width="12.5546875" style="356" customWidth="1"/>
    <col min="2821" max="2821" width="10.88671875" style="356" customWidth="1"/>
    <col min="2822" max="2822" width="16.109375" style="356" customWidth="1"/>
    <col min="2823" max="2823" width="0" style="356" hidden="1" customWidth="1"/>
    <col min="2824" max="2824" width="15.44140625" style="356" customWidth="1"/>
    <col min="2825" max="2825" width="12.88671875" style="356" bestFit="1" customWidth="1"/>
    <col min="2826" max="2826" width="8.88671875" style="356"/>
    <col min="2827" max="2827" width="12.88671875" style="356" bestFit="1" customWidth="1"/>
    <col min="2828" max="3071" width="8.88671875" style="356"/>
    <col min="3072" max="3072" width="3.6640625" style="356" bestFit="1" customWidth="1"/>
    <col min="3073" max="3073" width="8.33203125" style="356" customWidth="1"/>
    <col min="3074" max="3074" width="46.109375" style="356" customWidth="1"/>
    <col min="3075" max="3075" width="11" style="356" customWidth="1"/>
    <col min="3076" max="3076" width="12.5546875" style="356" customWidth="1"/>
    <col min="3077" max="3077" width="10.88671875" style="356" customWidth="1"/>
    <col min="3078" max="3078" width="16.109375" style="356" customWidth="1"/>
    <col min="3079" max="3079" width="0" style="356" hidden="1" customWidth="1"/>
    <col min="3080" max="3080" width="15.44140625" style="356" customWidth="1"/>
    <col min="3081" max="3081" width="12.88671875" style="356" bestFit="1" customWidth="1"/>
    <col min="3082" max="3082" width="8.88671875" style="356"/>
    <col min="3083" max="3083" width="12.88671875" style="356" bestFit="1" customWidth="1"/>
    <col min="3084" max="3327" width="8.88671875" style="356"/>
    <col min="3328" max="3328" width="3.6640625" style="356" bestFit="1" customWidth="1"/>
    <col min="3329" max="3329" width="8.33203125" style="356" customWidth="1"/>
    <col min="3330" max="3330" width="46.109375" style="356" customWidth="1"/>
    <col min="3331" max="3331" width="11" style="356" customWidth="1"/>
    <col min="3332" max="3332" width="12.5546875" style="356" customWidth="1"/>
    <col min="3333" max="3333" width="10.88671875" style="356" customWidth="1"/>
    <col min="3334" max="3334" width="16.109375" style="356" customWidth="1"/>
    <col min="3335" max="3335" width="0" style="356" hidden="1" customWidth="1"/>
    <col min="3336" max="3336" width="15.44140625" style="356" customWidth="1"/>
    <col min="3337" max="3337" width="12.88671875" style="356" bestFit="1" customWidth="1"/>
    <col min="3338" max="3338" width="8.88671875" style="356"/>
    <col min="3339" max="3339" width="12.88671875" style="356" bestFit="1" customWidth="1"/>
    <col min="3340" max="3583" width="8.88671875" style="356"/>
    <col min="3584" max="3584" width="3.6640625" style="356" bestFit="1" customWidth="1"/>
    <col min="3585" max="3585" width="8.33203125" style="356" customWidth="1"/>
    <col min="3586" max="3586" width="46.109375" style="356" customWidth="1"/>
    <col min="3587" max="3587" width="11" style="356" customWidth="1"/>
    <col min="3588" max="3588" width="12.5546875" style="356" customWidth="1"/>
    <col min="3589" max="3589" width="10.88671875" style="356" customWidth="1"/>
    <col min="3590" max="3590" width="16.109375" style="356" customWidth="1"/>
    <col min="3591" max="3591" width="0" style="356" hidden="1" customWidth="1"/>
    <col min="3592" max="3592" width="15.44140625" style="356" customWidth="1"/>
    <col min="3593" max="3593" width="12.88671875" style="356" bestFit="1" customWidth="1"/>
    <col min="3594" max="3594" width="8.88671875" style="356"/>
    <col min="3595" max="3595" width="12.88671875" style="356" bestFit="1" customWidth="1"/>
    <col min="3596" max="3839" width="8.88671875" style="356"/>
    <col min="3840" max="3840" width="3.6640625" style="356" bestFit="1" customWidth="1"/>
    <col min="3841" max="3841" width="8.33203125" style="356" customWidth="1"/>
    <col min="3842" max="3842" width="46.109375" style="356" customWidth="1"/>
    <col min="3843" max="3843" width="11" style="356" customWidth="1"/>
    <col min="3844" max="3844" width="12.5546875" style="356" customWidth="1"/>
    <col min="3845" max="3845" width="10.88671875" style="356" customWidth="1"/>
    <col min="3846" max="3846" width="16.109375" style="356" customWidth="1"/>
    <col min="3847" max="3847" width="0" style="356" hidden="1" customWidth="1"/>
    <col min="3848" max="3848" width="15.44140625" style="356" customWidth="1"/>
    <col min="3849" max="3849" width="12.88671875" style="356" bestFit="1" customWidth="1"/>
    <col min="3850" max="3850" width="8.88671875" style="356"/>
    <col min="3851" max="3851" width="12.88671875" style="356" bestFit="1" customWidth="1"/>
    <col min="3852" max="4095" width="8.88671875" style="356"/>
    <col min="4096" max="4096" width="3.6640625" style="356" bestFit="1" customWidth="1"/>
    <col min="4097" max="4097" width="8.33203125" style="356" customWidth="1"/>
    <col min="4098" max="4098" width="46.109375" style="356" customWidth="1"/>
    <col min="4099" max="4099" width="11" style="356" customWidth="1"/>
    <col min="4100" max="4100" width="12.5546875" style="356" customWidth="1"/>
    <col min="4101" max="4101" width="10.88671875" style="356" customWidth="1"/>
    <col min="4102" max="4102" width="16.109375" style="356" customWidth="1"/>
    <col min="4103" max="4103" width="0" style="356" hidden="1" customWidth="1"/>
    <col min="4104" max="4104" width="15.44140625" style="356" customWidth="1"/>
    <col min="4105" max="4105" width="12.88671875" style="356" bestFit="1" customWidth="1"/>
    <col min="4106" max="4106" width="8.88671875" style="356"/>
    <col min="4107" max="4107" width="12.88671875" style="356" bestFit="1" customWidth="1"/>
    <col min="4108" max="4351" width="8.88671875" style="356"/>
    <col min="4352" max="4352" width="3.6640625" style="356" bestFit="1" customWidth="1"/>
    <col min="4353" max="4353" width="8.33203125" style="356" customWidth="1"/>
    <col min="4354" max="4354" width="46.109375" style="356" customWidth="1"/>
    <col min="4355" max="4355" width="11" style="356" customWidth="1"/>
    <col min="4356" max="4356" width="12.5546875" style="356" customWidth="1"/>
    <col min="4357" max="4357" width="10.88671875" style="356" customWidth="1"/>
    <col min="4358" max="4358" width="16.109375" style="356" customWidth="1"/>
    <col min="4359" max="4359" width="0" style="356" hidden="1" customWidth="1"/>
    <col min="4360" max="4360" width="15.44140625" style="356" customWidth="1"/>
    <col min="4361" max="4361" width="12.88671875" style="356" bestFit="1" customWidth="1"/>
    <col min="4362" max="4362" width="8.88671875" style="356"/>
    <col min="4363" max="4363" width="12.88671875" style="356" bestFit="1" customWidth="1"/>
    <col min="4364" max="4607" width="8.88671875" style="356"/>
    <col min="4608" max="4608" width="3.6640625" style="356" bestFit="1" customWidth="1"/>
    <col min="4609" max="4609" width="8.33203125" style="356" customWidth="1"/>
    <col min="4610" max="4610" width="46.109375" style="356" customWidth="1"/>
    <col min="4611" max="4611" width="11" style="356" customWidth="1"/>
    <col min="4612" max="4612" width="12.5546875" style="356" customWidth="1"/>
    <col min="4613" max="4613" width="10.88671875" style="356" customWidth="1"/>
    <col min="4614" max="4614" width="16.109375" style="356" customWidth="1"/>
    <col min="4615" max="4615" width="0" style="356" hidden="1" customWidth="1"/>
    <col min="4616" max="4616" width="15.44140625" style="356" customWidth="1"/>
    <col min="4617" max="4617" width="12.88671875" style="356" bestFit="1" customWidth="1"/>
    <col min="4618" max="4618" width="8.88671875" style="356"/>
    <col min="4619" max="4619" width="12.88671875" style="356" bestFit="1" customWidth="1"/>
    <col min="4620" max="4863" width="8.88671875" style="356"/>
    <col min="4864" max="4864" width="3.6640625" style="356" bestFit="1" customWidth="1"/>
    <col min="4865" max="4865" width="8.33203125" style="356" customWidth="1"/>
    <col min="4866" max="4866" width="46.109375" style="356" customWidth="1"/>
    <col min="4867" max="4867" width="11" style="356" customWidth="1"/>
    <col min="4868" max="4868" width="12.5546875" style="356" customWidth="1"/>
    <col min="4869" max="4869" width="10.88671875" style="356" customWidth="1"/>
    <col min="4870" max="4870" width="16.109375" style="356" customWidth="1"/>
    <col min="4871" max="4871" width="0" style="356" hidden="1" customWidth="1"/>
    <col min="4872" max="4872" width="15.44140625" style="356" customWidth="1"/>
    <col min="4873" max="4873" width="12.88671875" style="356" bestFit="1" customWidth="1"/>
    <col min="4874" max="4874" width="8.88671875" style="356"/>
    <col min="4875" max="4875" width="12.88671875" style="356" bestFit="1" customWidth="1"/>
    <col min="4876" max="5119" width="8.88671875" style="356"/>
    <col min="5120" max="5120" width="3.6640625" style="356" bestFit="1" customWidth="1"/>
    <col min="5121" max="5121" width="8.33203125" style="356" customWidth="1"/>
    <col min="5122" max="5122" width="46.109375" style="356" customWidth="1"/>
    <col min="5123" max="5123" width="11" style="356" customWidth="1"/>
    <col min="5124" max="5124" width="12.5546875" style="356" customWidth="1"/>
    <col min="5125" max="5125" width="10.88671875" style="356" customWidth="1"/>
    <col min="5126" max="5126" width="16.109375" style="356" customWidth="1"/>
    <col min="5127" max="5127" width="0" style="356" hidden="1" customWidth="1"/>
    <col min="5128" max="5128" width="15.44140625" style="356" customWidth="1"/>
    <col min="5129" max="5129" width="12.88671875" style="356" bestFit="1" customWidth="1"/>
    <col min="5130" max="5130" width="8.88671875" style="356"/>
    <col min="5131" max="5131" width="12.88671875" style="356" bestFit="1" customWidth="1"/>
    <col min="5132" max="5375" width="8.88671875" style="356"/>
    <col min="5376" max="5376" width="3.6640625" style="356" bestFit="1" customWidth="1"/>
    <col min="5377" max="5377" width="8.33203125" style="356" customWidth="1"/>
    <col min="5378" max="5378" width="46.109375" style="356" customWidth="1"/>
    <col min="5379" max="5379" width="11" style="356" customWidth="1"/>
    <col min="5380" max="5380" width="12.5546875" style="356" customWidth="1"/>
    <col min="5381" max="5381" width="10.88671875" style="356" customWidth="1"/>
    <col min="5382" max="5382" width="16.109375" style="356" customWidth="1"/>
    <col min="5383" max="5383" width="0" style="356" hidden="1" customWidth="1"/>
    <col min="5384" max="5384" width="15.44140625" style="356" customWidth="1"/>
    <col min="5385" max="5385" width="12.88671875" style="356" bestFit="1" customWidth="1"/>
    <col min="5386" max="5386" width="8.88671875" style="356"/>
    <col min="5387" max="5387" width="12.88671875" style="356" bestFit="1" customWidth="1"/>
    <col min="5388" max="5631" width="8.88671875" style="356"/>
    <col min="5632" max="5632" width="3.6640625" style="356" bestFit="1" customWidth="1"/>
    <col min="5633" max="5633" width="8.33203125" style="356" customWidth="1"/>
    <col min="5634" max="5634" width="46.109375" style="356" customWidth="1"/>
    <col min="5635" max="5635" width="11" style="356" customWidth="1"/>
    <col min="5636" max="5636" width="12.5546875" style="356" customWidth="1"/>
    <col min="5637" max="5637" width="10.88671875" style="356" customWidth="1"/>
    <col min="5638" max="5638" width="16.109375" style="356" customWidth="1"/>
    <col min="5639" max="5639" width="0" style="356" hidden="1" customWidth="1"/>
    <col min="5640" max="5640" width="15.44140625" style="356" customWidth="1"/>
    <col min="5641" max="5641" width="12.88671875" style="356" bestFit="1" customWidth="1"/>
    <col min="5642" max="5642" width="8.88671875" style="356"/>
    <col min="5643" max="5643" width="12.88671875" style="356" bestFit="1" customWidth="1"/>
    <col min="5644" max="5887" width="8.88671875" style="356"/>
    <col min="5888" max="5888" width="3.6640625" style="356" bestFit="1" customWidth="1"/>
    <col min="5889" max="5889" width="8.33203125" style="356" customWidth="1"/>
    <col min="5890" max="5890" width="46.109375" style="356" customWidth="1"/>
    <col min="5891" max="5891" width="11" style="356" customWidth="1"/>
    <col min="5892" max="5892" width="12.5546875" style="356" customWidth="1"/>
    <col min="5893" max="5893" width="10.88671875" style="356" customWidth="1"/>
    <col min="5894" max="5894" width="16.109375" style="356" customWidth="1"/>
    <col min="5895" max="5895" width="0" style="356" hidden="1" customWidth="1"/>
    <col min="5896" max="5896" width="15.44140625" style="356" customWidth="1"/>
    <col min="5897" max="5897" width="12.88671875" style="356" bestFit="1" customWidth="1"/>
    <col min="5898" max="5898" width="8.88671875" style="356"/>
    <col min="5899" max="5899" width="12.88671875" style="356" bestFit="1" customWidth="1"/>
    <col min="5900" max="6143" width="8.88671875" style="356"/>
    <col min="6144" max="6144" width="3.6640625" style="356" bestFit="1" customWidth="1"/>
    <col min="6145" max="6145" width="8.33203125" style="356" customWidth="1"/>
    <col min="6146" max="6146" width="46.109375" style="356" customWidth="1"/>
    <col min="6147" max="6147" width="11" style="356" customWidth="1"/>
    <col min="6148" max="6148" width="12.5546875" style="356" customWidth="1"/>
    <col min="6149" max="6149" width="10.88671875" style="356" customWidth="1"/>
    <col min="6150" max="6150" width="16.109375" style="356" customWidth="1"/>
    <col min="6151" max="6151" width="0" style="356" hidden="1" customWidth="1"/>
    <col min="6152" max="6152" width="15.44140625" style="356" customWidth="1"/>
    <col min="6153" max="6153" width="12.88671875" style="356" bestFit="1" customWidth="1"/>
    <col min="6154" max="6154" width="8.88671875" style="356"/>
    <col min="6155" max="6155" width="12.88671875" style="356" bestFit="1" customWidth="1"/>
    <col min="6156" max="6399" width="8.88671875" style="356"/>
    <col min="6400" max="6400" width="3.6640625" style="356" bestFit="1" customWidth="1"/>
    <col min="6401" max="6401" width="8.33203125" style="356" customWidth="1"/>
    <col min="6402" max="6402" width="46.109375" style="356" customWidth="1"/>
    <col min="6403" max="6403" width="11" style="356" customWidth="1"/>
    <col min="6404" max="6404" width="12.5546875" style="356" customWidth="1"/>
    <col min="6405" max="6405" width="10.88671875" style="356" customWidth="1"/>
    <col min="6406" max="6406" width="16.109375" style="356" customWidth="1"/>
    <col min="6407" max="6407" width="0" style="356" hidden="1" customWidth="1"/>
    <col min="6408" max="6408" width="15.44140625" style="356" customWidth="1"/>
    <col min="6409" max="6409" width="12.88671875" style="356" bestFit="1" customWidth="1"/>
    <col min="6410" max="6410" width="8.88671875" style="356"/>
    <col min="6411" max="6411" width="12.88671875" style="356" bestFit="1" customWidth="1"/>
    <col min="6412" max="6655" width="8.88671875" style="356"/>
    <col min="6656" max="6656" width="3.6640625" style="356" bestFit="1" customWidth="1"/>
    <col min="6657" max="6657" width="8.33203125" style="356" customWidth="1"/>
    <col min="6658" max="6658" width="46.109375" style="356" customWidth="1"/>
    <col min="6659" max="6659" width="11" style="356" customWidth="1"/>
    <col min="6660" max="6660" width="12.5546875" style="356" customWidth="1"/>
    <col min="6661" max="6661" width="10.88671875" style="356" customWidth="1"/>
    <col min="6662" max="6662" width="16.109375" style="356" customWidth="1"/>
    <col min="6663" max="6663" width="0" style="356" hidden="1" customWidth="1"/>
    <col min="6664" max="6664" width="15.44140625" style="356" customWidth="1"/>
    <col min="6665" max="6665" width="12.88671875" style="356" bestFit="1" customWidth="1"/>
    <col min="6666" max="6666" width="8.88671875" style="356"/>
    <col min="6667" max="6667" width="12.88671875" style="356" bestFit="1" customWidth="1"/>
    <col min="6668" max="6911" width="8.88671875" style="356"/>
    <col min="6912" max="6912" width="3.6640625" style="356" bestFit="1" customWidth="1"/>
    <col min="6913" max="6913" width="8.33203125" style="356" customWidth="1"/>
    <col min="6914" max="6914" width="46.109375" style="356" customWidth="1"/>
    <col min="6915" max="6915" width="11" style="356" customWidth="1"/>
    <col min="6916" max="6916" width="12.5546875" style="356" customWidth="1"/>
    <col min="6917" max="6917" width="10.88671875" style="356" customWidth="1"/>
    <col min="6918" max="6918" width="16.109375" style="356" customWidth="1"/>
    <col min="6919" max="6919" width="0" style="356" hidden="1" customWidth="1"/>
    <col min="6920" max="6920" width="15.44140625" style="356" customWidth="1"/>
    <col min="6921" max="6921" width="12.88671875" style="356" bestFit="1" customWidth="1"/>
    <col min="6922" max="6922" width="8.88671875" style="356"/>
    <col min="6923" max="6923" width="12.88671875" style="356" bestFit="1" customWidth="1"/>
    <col min="6924" max="7167" width="8.88671875" style="356"/>
    <col min="7168" max="7168" width="3.6640625" style="356" bestFit="1" customWidth="1"/>
    <col min="7169" max="7169" width="8.33203125" style="356" customWidth="1"/>
    <col min="7170" max="7170" width="46.109375" style="356" customWidth="1"/>
    <col min="7171" max="7171" width="11" style="356" customWidth="1"/>
    <col min="7172" max="7172" width="12.5546875" style="356" customWidth="1"/>
    <col min="7173" max="7173" width="10.88671875" style="356" customWidth="1"/>
    <col min="7174" max="7174" width="16.109375" style="356" customWidth="1"/>
    <col min="7175" max="7175" width="0" style="356" hidden="1" customWidth="1"/>
    <col min="7176" max="7176" width="15.44140625" style="356" customWidth="1"/>
    <col min="7177" max="7177" width="12.88671875" style="356" bestFit="1" customWidth="1"/>
    <col min="7178" max="7178" width="8.88671875" style="356"/>
    <col min="7179" max="7179" width="12.88671875" style="356" bestFit="1" customWidth="1"/>
    <col min="7180" max="7423" width="8.88671875" style="356"/>
    <col min="7424" max="7424" width="3.6640625" style="356" bestFit="1" customWidth="1"/>
    <col min="7425" max="7425" width="8.33203125" style="356" customWidth="1"/>
    <col min="7426" max="7426" width="46.109375" style="356" customWidth="1"/>
    <col min="7427" max="7427" width="11" style="356" customWidth="1"/>
    <col min="7428" max="7428" width="12.5546875" style="356" customWidth="1"/>
    <col min="7429" max="7429" width="10.88671875" style="356" customWidth="1"/>
    <col min="7430" max="7430" width="16.109375" style="356" customWidth="1"/>
    <col min="7431" max="7431" width="0" style="356" hidden="1" customWidth="1"/>
    <col min="7432" max="7432" width="15.44140625" style="356" customWidth="1"/>
    <col min="7433" max="7433" width="12.88671875" style="356" bestFit="1" customWidth="1"/>
    <col min="7434" max="7434" width="8.88671875" style="356"/>
    <col min="7435" max="7435" width="12.88671875" style="356" bestFit="1" customWidth="1"/>
    <col min="7436" max="7679" width="8.88671875" style="356"/>
    <col min="7680" max="7680" width="3.6640625" style="356" bestFit="1" customWidth="1"/>
    <col min="7681" max="7681" width="8.33203125" style="356" customWidth="1"/>
    <col min="7682" max="7682" width="46.109375" style="356" customWidth="1"/>
    <col min="7683" max="7683" width="11" style="356" customWidth="1"/>
    <col min="7684" max="7684" width="12.5546875" style="356" customWidth="1"/>
    <col min="7685" max="7685" width="10.88671875" style="356" customWidth="1"/>
    <col min="7686" max="7686" width="16.109375" style="356" customWidth="1"/>
    <col min="7687" max="7687" width="0" style="356" hidden="1" customWidth="1"/>
    <col min="7688" max="7688" width="15.44140625" style="356" customWidth="1"/>
    <col min="7689" max="7689" width="12.88671875" style="356" bestFit="1" customWidth="1"/>
    <col min="7690" max="7690" width="8.88671875" style="356"/>
    <col min="7691" max="7691" width="12.88671875" style="356" bestFit="1" customWidth="1"/>
    <col min="7692" max="7935" width="8.88671875" style="356"/>
    <col min="7936" max="7936" width="3.6640625" style="356" bestFit="1" customWidth="1"/>
    <col min="7937" max="7937" width="8.33203125" style="356" customWidth="1"/>
    <col min="7938" max="7938" width="46.109375" style="356" customWidth="1"/>
    <col min="7939" max="7939" width="11" style="356" customWidth="1"/>
    <col min="7940" max="7940" width="12.5546875" style="356" customWidth="1"/>
    <col min="7941" max="7941" width="10.88671875" style="356" customWidth="1"/>
    <col min="7942" max="7942" width="16.109375" style="356" customWidth="1"/>
    <col min="7943" max="7943" width="0" style="356" hidden="1" customWidth="1"/>
    <col min="7944" max="7944" width="15.44140625" style="356" customWidth="1"/>
    <col min="7945" max="7945" width="12.88671875" style="356" bestFit="1" customWidth="1"/>
    <col min="7946" max="7946" width="8.88671875" style="356"/>
    <col min="7947" max="7947" width="12.88671875" style="356" bestFit="1" customWidth="1"/>
    <col min="7948" max="8191" width="8.88671875" style="356"/>
    <col min="8192" max="8192" width="3.6640625" style="356" bestFit="1" customWidth="1"/>
    <col min="8193" max="8193" width="8.33203125" style="356" customWidth="1"/>
    <col min="8194" max="8194" width="46.109375" style="356" customWidth="1"/>
    <col min="8195" max="8195" width="11" style="356" customWidth="1"/>
    <col min="8196" max="8196" width="12.5546875" style="356" customWidth="1"/>
    <col min="8197" max="8197" width="10.88671875" style="356" customWidth="1"/>
    <col min="8198" max="8198" width="16.109375" style="356" customWidth="1"/>
    <col min="8199" max="8199" width="0" style="356" hidden="1" customWidth="1"/>
    <col min="8200" max="8200" width="15.44140625" style="356" customWidth="1"/>
    <col min="8201" max="8201" width="12.88671875" style="356" bestFit="1" customWidth="1"/>
    <col min="8202" max="8202" width="8.88671875" style="356"/>
    <col min="8203" max="8203" width="12.88671875" style="356" bestFit="1" customWidth="1"/>
    <col min="8204" max="8447" width="8.88671875" style="356"/>
    <col min="8448" max="8448" width="3.6640625" style="356" bestFit="1" customWidth="1"/>
    <col min="8449" max="8449" width="8.33203125" style="356" customWidth="1"/>
    <col min="8450" max="8450" width="46.109375" style="356" customWidth="1"/>
    <col min="8451" max="8451" width="11" style="356" customWidth="1"/>
    <col min="8452" max="8452" width="12.5546875" style="356" customWidth="1"/>
    <col min="8453" max="8453" width="10.88671875" style="356" customWidth="1"/>
    <col min="8454" max="8454" width="16.109375" style="356" customWidth="1"/>
    <col min="8455" max="8455" width="0" style="356" hidden="1" customWidth="1"/>
    <col min="8456" max="8456" width="15.44140625" style="356" customWidth="1"/>
    <col min="8457" max="8457" width="12.88671875" style="356" bestFit="1" customWidth="1"/>
    <col min="8458" max="8458" width="8.88671875" style="356"/>
    <col min="8459" max="8459" width="12.88671875" style="356" bestFit="1" customWidth="1"/>
    <col min="8460" max="8703" width="8.88671875" style="356"/>
    <col min="8704" max="8704" width="3.6640625" style="356" bestFit="1" customWidth="1"/>
    <col min="8705" max="8705" width="8.33203125" style="356" customWidth="1"/>
    <col min="8706" max="8706" width="46.109375" style="356" customWidth="1"/>
    <col min="8707" max="8707" width="11" style="356" customWidth="1"/>
    <col min="8708" max="8708" width="12.5546875" style="356" customWidth="1"/>
    <col min="8709" max="8709" width="10.88671875" style="356" customWidth="1"/>
    <col min="8710" max="8710" width="16.109375" style="356" customWidth="1"/>
    <col min="8711" max="8711" width="0" style="356" hidden="1" customWidth="1"/>
    <col min="8712" max="8712" width="15.44140625" style="356" customWidth="1"/>
    <col min="8713" max="8713" width="12.88671875" style="356" bestFit="1" customWidth="1"/>
    <col min="8714" max="8714" width="8.88671875" style="356"/>
    <col min="8715" max="8715" width="12.88671875" style="356" bestFit="1" customWidth="1"/>
    <col min="8716" max="8959" width="8.88671875" style="356"/>
    <col min="8960" max="8960" width="3.6640625" style="356" bestFit="1" customWidth="1"/>
    <col min="8961" max="8961" width="8.33203125" style="356" customWidth="1"/>
    <col min="8962" max="8962" width="46.109375" style="356" customWidth="1"/>
    <col min="8963" max="8963" width="11" style="356" customWidth="1"/>
    <col min="8964" max="8964" width="12.5546875" style="356" customWidth="1"/>
    <col min="8965" max="8965" width="10.88671875" style="356" customWidth="1"/>
    <col min="8966" max="8966" width="16.109375" style="356" customWidth="1"/>
    <col min="8967" max="8967" width="0" style="356" hidden="1" customWidth="1"/>
    <col min="8968" max="8968" width="15.44140625" style="356" customWidth="1"/>
    <col min="8969" max="8969" width="12.88671875" style="356" bestFit="1" customWidth="1"/>
    <col min="8970" max="8970" width="8.88671875" style="356"/>
    <col min="8971" max="8971" width="12.88671875" style="356" bestFit="1" customWidth="1"/>
    <col min="8972" max="9215" width="8.88671875" style="356"/>
    <col min="9216" max="9216" width="3.6640625" style="356" bestFit="1" customWidth="1"/>
    <col min="9217" max="9217" width="8.33203125" style="356" customWidth="1"/>
    <col min="9218" max="9218" width="46.109375" style="356" customWidth="1"/>
    <col min="9219" max="9219" width="11" style="356" customWidth="1"/>
    <col min="9220" max="9220" width="12.5546875" style="356" customWidth="1"/>
    <col min="9221" max="9221" width="10.88671875" style="356" customWidth="1"/>
    <col min="9222" max="9222" width="16.109375" style="356" customWidth="1"/>
    <col min="9223" max="9223" width="0" style="356" hidden="1" customWidth="1"/>
    <col min="9224" max="9224" width="15.44140625" style="356" customWidth="1"/>
    <col min="9225" max="9225" width="12.88671875" style="356" bestFit="1" customWidth="1"/>
    <col min="9226" max="9226" width="8.88671875" style="356"/>
    <col min="9227" max="9227" width="12.88671875" style="356" bestFit="1" customWidth="1"/>
    <col min="9228" max="9471" width="8.88671875" style="356"/>
    <col min="9472" max="9472" width="3.6640625" style="356" bestFit="1" customWidth="1"/>
    <col min="9473" max="9473" width="8.33203125" style="356" customWidth="1"/>
    <col min="9474" max="9474" width="46.109375" style="356" customWidth="1"/>
    <col min="9475" max="9475" width="11" style="356" customWidth="1"/>
    <col min="9476" max="9476" width="12.5546875" style="356" customWidth="1"/>
    <col min="9477" max="9477" width="10.88671875" style="356" customWidth="1"/>
    <col min="9478" max="9478" width="16.109375" style="356" customWidth="1"/>
    <col min="9479" max="9479" width="0" style="356" hidden="1" customWidth="1"/>
    <col min="9480" max="9480" width="15.44140625" style="356" customWidth="1"/>
    <col min="9481" max="9481" width="12.88671875" style="356" bestFit="1" customWidth="1"/>
    <col min="9482" max="9482" width="8.88671875" style="356"/>
    <col min="9483" max="9483" width="12.88671875" style="356" bestFit="1" customWidth="1"/>
    <col min="9484" max="9727" width="8.88671875" style="356"/>
    <col min="9728" max="9728" width="3.6640625" style="356" bestFit="1" customWidth="1"/>
    <col min="9729" max="9729" width="8.33203125" style="356" customWidth="1"/>
    <col min="9730" max="9730" width="46.109375" style="356" customWidth="1"/>
    <col min="9731" max="9731" width="11" style="356" customWidth="1"/>
    <col min="9732" max="9732" width="12.5546875" style="356" customWidth="1"/>
    <col min="9733" max="9733" width="10.88671875" style="356" customWidth="1"/>
    <col min="9734" max="9734" width="16.109375" style="356" customWidth="1"/>
    <col min="9735" max="9735" width="0" style="356" hidden="1" customWidth="1"/>
    <col min="9736" max="9736" width="15.44140625" style="356" customWidth="1"/>
    <col min="9737" max="9737" width="12.88671875" style="356" bestFit="1" customWidth="1"/>
    <col min="9738" max="9738" width="8.88671875" style="356"/>
    <col min="9739" max="9739" width="12.88671875" style="356" bestFit="1" customWidth="1"/>
    <col min="9740" max="9983" width="8.88671875" style="356"/>
    <col min="9984" max="9984" width="3.6640625" style="356" bestFit="1" customWidth="1"/>
    <col min="9985" max="9985" width="8.33203125" style="356" customWidth="1"/>
    <col min="9986" max="9986" width="46.109375" style="356" customWidth="1"/>
    <col min="9987" max="9987" width="11" style="356" customWidth="1"/>
    <col min="9988" max="9988" width="12.5546875" style="356" customWidth="1"/>
    <col min="9989" max="9989" width="10.88671875" style="356" customWidth="1"/>
    <col min="9990" max="9990" width="16.109375" style="356" customWidth="1"/>
    <col min="9991" max="9991" width="0" style="356" hidden="1" customWidth="1"/>
    <col min="9992" max="9992" width="15.44140625" style="356" customWidth="1"/>
    <col min="9993" max="9993" width="12.88671875" style="356" bestFit="1" customWidth="1"/>
    <col min="9994" max="9994" width="8.88671875" style="356"/>
    <col min="9995" max="9995" width="12.88671875" style="356" bestFit="1" customWidth="1"/>
    <col min="9996" max="10239" width="8.88671875" style="356"/>
    <col min="10240" max="10240" width="3.6640625" style="356" bestFit="1" customWidth="1"/>
    <col min="10241" max="10241" width="8.33203125" style="356" customWidth="1"/>
    <col min="10242" max="10242" width="46.109375" style="356" customWidth="1"/>
    <col min="10243" max="10243" width="11" style="356" customWidth="1"/>
    <col min="10244" max="10244" width="12.5546875" style="356" customWidth="1"/>
    <col min="10245" max="10245" width="10.88671875" style="356" customWidth="1"/>
    <col min="10246" max="10246" width="16.109375" style="356" customWidth="1"/>
    <col min="10247" max="10247" width="0" style="356" hidden="1" customWidth="1"/>
    <col min="10248" max="10248" width="15.44140625" style="356" customWidth="1"/>
    <col min="10249" max="10249" width="12.88671875" style="356" bestFit="1" customWidth="1"/>
    <col min="10250" max="10250" width="8.88671875" style="356"/>
    <col min="10251" max="10251" width="12.88671875" style="356" bestFit="1" customWidth="1"/>
    <col min="10252" max="10495" width="8.88671875" style="356"/>
    <col min="10496" max="10496" width="3.6640625" style="356" bestFit="1" customWidth="1"/>
    <col min="10497" max="10497" width="8.33203125" style="356" customWidth="1"/>
    <col min="10498" max="10498" width="46.109375" style="356" customWidth="1"/>
    <col min="10499" max="10499" width="11" style="356" customWidth="1"/>
    <col min="10500" max="10500" width="12.5546875" style="356" customWidth="1"/>
    <col min="10501" max="10501" width="10.88671875" style="356" customWidth="1"/>
    <col min="10502" max="10502" width="16.109375" style="356" customWidth="1"/>
    <col min="10503" max="10503" width="0" style="356" hidden="1" customWidth="1"/>
    <col min="10504" max="10504" width="15.44140625" style="356" customWidth="1"/>
    <col min="10505" max="10505" width="12.88671875" style="356" bestFit="1" customWidth="1"/>
    <col min="10506" max="10506" width="8.88671875" style="356"/>
    <col min="10507" max="10507" width="12.88671875" style="356" bestFit="1" customWidth="1"/>
    <col min="10508" max="10751" width="8.88671875" style="356"/>
    <col min="10752" max="10752" width="3.6640625" style="356" bestFit="1" customWidth="1"/>
    <col min="10753" max="10753" width="8.33203125" style="356" customWidth="1"/>
    <col min="10754" max="10754" width="46.109375" style="356" customWidth="1"/>
    <col min="10755" max="10755" width="11" style="356" customWidth="1"/>
    <col min="10756" max="10756" width="12.5546875" style="356" customWidth="1"/>
    <col min="10757" max="10757" width="10.88671875" style="356" customWidth="1"/>
    <col min="10758" max="10758" width="16.109375" style="356" customWidth="1"/>
    <col min="10759" max="10759" width="0" style="356" hidden="1" customWidth="1"/>
    <col min="10760" max="10760" width="15.44140625" style="356" customWidth="1"/>
    <col min="10761" max="10761" width="12.88671875" style="356" bestFit="1" customWidth="1"/>
    <col min="10762" max="10762" width="8.88671875" style="356"/>
    <col min="10763" max="10763" width="12.88671875" style="356" bestFit="1" customWidth="1"/>
    <col min="10764" max="11007" width="8.88671875" style="356"/>
    <col min="11008" max="11008" width="3.6640625" style="356" bestFit="1" customWidth="1"/>
    <col min="11009" max="11009" width="8.33203125" style="356" customWidth="1"/>
    <col min="11010" max="11010" width="46.109375" style="356" customWidth="1"/>
    <col min="11011" max="11011" width="11" style="356" customWidth="1"/>
    <col min="11012" max="11012" width="12.5546875" style="356" customWidth="1"/>
    <col min="11013" max="11013" width="10.88671875" style="356" customWidth="1"/>
    <col min="11014" max="11014" width="16.109375" style="356" customWidth="1"/>
    <col min="11015" max="11015" width="0" style="356" hidden="1" customWidth="1"/>
    <col min="11016" max="11016" width="15.44140625" style="356" customWidth="1"/>
    <col min="11017" max="11017" width="12.88671875" style="356" bestFit="1" customWidth="1"/>
    <col min="11018" max="11018" width="8.88671875" style="356"/>
    <col min="11019" max="11019" width="12.88671875" style="356" bestFit="1" customWidth="1"/>
    <col min="11020" max="11263" width="8.88671875" style="356"/>
    <col min="11264" max="11264" width="3.6640625" style="356" bestFit="1" customWidth="1"/>
    <col min="11265" max="11265" width="8.33203125" style="356" customWidth="1"/>
    <col min="11266" max="11266" width="46.109375" style="356" customWidth="1"/>
    <col min="11267" max="11267" width="11" style="356" customWidth="1"/>
    <col min="11268" max="11268" width="12.5546875" style="356" customWidth="1"/>
    <col min="11269" max="11269" width="10.88671875" style="356" customWidth="1"/>
    <col min="11270" max="11270" width="16.109375" style="356" customWidth="1"/>
    <col min="11271" max="11271" width="0" style="356" hidden="1" customWidth="1"/>
    <col min="11272" max="11272" width="15.44140625" style="356" customWidth="1"/>
    <col min="11273" max="11273" width="12.88671875" style="356" bestFit="1" customWidth="1"/>
    <col min="11274" max="11274" width="8.88671875" style="356"/>
    <col min="11275" max="11275" width="12.88671875" style="356" bestFit="1" customWidth="1"/>
    <col min="11276" max="11519" width="8.88671875" style="356"/>
    <col min="11520" max="11520" width="3.6640625" style="356" bestFit="1" customWidth="1"/>
    <col min="11521" max="11521" width="8.33203125" style="356" customWidth="1"/>
    <col min="11522" max="11522" width="46.109375" style="356" customWidth="1"/>
    <col min="11523" max="11523" width="11" style="356" customWidth="1"/>
    <col min="11524" max="11524" width="12.5546875" style="356" customWidth="1"/>
    <col min="11525" max="11525" width="10.88671875" style="356" customWidth="1"/>
    <col min="11526" max="11526" width="16.109375" style="356" customWidth="1"/>
    <col min="11527" max="11527" width="0" style="356" hidden="1" customWidth="1"/>
    <col min="11528" max="11528" width="15.44140625" style="356" customWidth="1"/>
    <col min="11529" max="11529" width="12.88671875" style="356" bestFit="1" customWidth="1"/>
    <col min="11530" max="11530" width="8.88671875" style="356"/>
    <col min="11531" max="11531" width="12.88671875" style="356" bestFit="1" customWidth="1"/>
    <col min="11532" max="11775" width="8.88671875" style="356"/>
    <col min="11776" max="11776" width="3.6640625" style="356" bestFit="1" customWidth="1"/>
    <col min="11777" max="11777" width="8.33203125" style="356" customWidth="1"/>
    <col min="11778" max="11778" width="46.109375" style="356" customWidth="1"/>
    <col min="11779" max="11779" width="11" style="356" customWidth="1"/>
    <col min="11780" max="11780" width="12.5546875" style="356" customWidth="1"/>
    <col min="11781" max="11781" width="10.88671875" style="356" customWidth="1"/>
    <col min="11782" max="11782" width="16.109375" style="356" customWidth="1"/>
    <col min="11783" max="11783" width="0" style="356" hidden="1" customWidth="1"/>
    <col min="11784" max="11784" width="15.44140625" style="356" customWidth="1"/>
    <col min="11785" max="11785" width="12.88671875" style="356" bestFit="1" customWidth="1"/>
    <col min="11786" max="11786" width="8.88671875" style="356"/>
    <col min="11787" max="11787" width="12.88671875" style="356" bestFit="1" customWidth="1"/>
    <col min="11788" max="12031" width="8.88671875" style="356"/>
    <col min="12032" max="12032" width="3.6640625" style="356" bestFit="1" customWidth="1"/>
    <col min="12033" max="12033" width="8.33203125" style="356" customWidth="1"/>
    <col min="12034" max="12034" width="46.109375" style="356" customWidth="1"/>
    <col min="12035" max="12035" width="11" style="356" customWidth="1"/>
    <col min="12036" max="12036" width="12.5546875" style="356" customWidth="1"/>
    <col min="12037" max="12037" width="10.88671875" style="356" customWidth="1"/>
    <col min="12038" max="12038" width="16.109375" style="356" customWidth="1"/>
    <col min="12039" max="12039" width="0" style="356" hidden="1" customWidth="1"/>
    <col min="12040" max="12040" width="15.44140625" style="356" customWidth="1"/>
    <col min="12041" max="12041" width="12.88671875" style="356" bestFit="1" customWidth="1"/>
    <col min="12042" max="12042" width="8.88671875" style="356"/>
    <col min="12043" max="12043" width="12.88671875" style="356" bestFit="1" customWidth="1"/>
    <col min="12044" max="12287" width="8.88671875" style="356"/>
    <col min="12288" max="12288" width="3.6640625" style="356" bestFit="1" customWidth="1"/>
    <col min="12289" max="12289" width="8.33203125" style="356" customWidth="1"/>
    <col min="12290" max="12290" width="46.109375" style="356" customWidth="1"/>
    <col min="12291" max="12291" width="11" style="356" customWidth="1"/>
    <col min="12292" max="12292" width="12.5546875" style="356" customWidth="1"/>
    <col min="12293" max="12293" width="10.88671875" style="356" customWidth="1"/>
    <col min="12294" max="12294" width="16.109375" style="356" customWidth="1"/>
    <col min="12295" max="12295" width="0" style="356" hidden="1" customWidth="1"/>
    <col min="12296" max="12296" width="15.44140625" style="356" customWidth="1"/>
    <col min="12297" max="12297" width="12.88671875" style="356" bestFit="1" customWidth="1"/>
    <col min="12298" max="12298" width="8.88671875" style="356"/>
    <col min="12299" max="12299" width="12.88671875" style="356" bestFit="1" customWidth="1"/>
    <col min="12300" max="12543" width="8.88671875" style="356"/>
    <col min="12544" max="12544" width="3.6640625" style="356" bestFit="1" customWidth="1"/>
    <col min="12545" max="12545" width="8.33203125" style="356" customWidth="1"/>
    <col min="12546" max="12546" width="46.109375" style="356" customWidth="1"/>
    <col min="12547" max="12547" width="11" style="356" customWidth="1"/>
    <col min="12548" max="12548" width="12.5546875" style="356" customWidth="1"/>
    <col min="12549" max="12549" width="10.88671875" style="356" customWidth="1"/>
    <col min="12550" max="12550" width="16.109375" style="356" customWidth="1"/>
    <col min="12551" max="12551" width="0" style="356" hidden="1" customWidth="1"/>
    <col min="12552" max="12552" width="15.44140625" style="356" customWidth="1"/>
    <col min="12553" max="12553" width="12.88671875" style="356" bestFit="1" customWidth="1"/>
    <col min="12554" max="12554" width="8.88671875" style="356"/>
    <col min="12555" max="12555" width="12.88671875" style="356" bestFit="1" customWidth="1"/>
    <col min="12556" max="12799" width="8.88671875" style="356"/>
    <col min="12800" max="12800" width="3.6640625" style="356" bestFit="1" customWidth="1"/>
    <col min="12801" max="12801" width="8.33203125" style="356" customWidth="1"/>
    <col min="12802" max="12802" width="46.109375" style="356" customWidth="1"/>
    <col min="12803" max="12803" width="11" style="356" customWidth="1"/>
    <col min="12804" max="12804" width="12.5546875" style="356" customWidth="1"/>
    <col min="12805" max="12805" width="10.88671875" style="356" customWidth="1"/>
    <col min="12806" max="12806" width="16.109375" style="356" customWidth="1"/>
    <col min="12807" max="12807" width="0" style="356" hidden="1" customWidth="1"/>
    <col min="12808" max="12808" width="15.44140625" style="356" customWidth="1"/>
    <col min="12809" max="12809" width="12.88671875" style="356" bestFit="1" customWidth="1"/>
    <col min="12810" max="12810" width="8.88671875" style="356"/>
    <col min="12811" max="12811" width="12.88671875" style="356" bestFit="1" customWidth="1"/>
    <col min="12812" max="13055" width="8.88671875" style="356"/>
    <col min="13056" max="13056" width="3.6640625" style="356" bestFit="1" customWidth="1"/>
    <col min="13057" max="13057" width="8.33203125" style="356" customWidth="1"/>
    <col min="13058" max="13058" width="46.109375" style="356" customWidth="1"/>
    <col min="13059" max="13059" width="11" style="356" customWidth="1"/>
    <col min="13060" max="13060" width="12.5546875" style="356" customWidth="1"/>
    <col min="13061" max="13061" width="10.88671875" style="356" customWidth="1"/>
    <col min="13062" max="13062" width="16.109375" style="356" customWidth="1"/>
    <col min="13063" max="13063" width="0" style="356" hidden="1" customWidth="1"/>
    <col min="13064" max="13064" width="15.44140625" style="356" customWidth="1"/>
    <col min="13065" max="13065" width="12.88671875" style="356" bestFit="1" customWidth="1"/>
    <col min="13066" max="13066" width="8.88671875" style="356"/>
    <col min="13067" max="13067" width="12.88671875" style="356" bestFit="1" customWidth="1"/>
    <col min="13068" max="13311" width="8.88671875" style="356"/>
    <col min="13312" max="13312" width="3.6640625" style="356" bestFit="1" customWidth="1"/>
    <col min="13313" max="13313" width="8.33203125" style="356" customWidth="1"/>
    <col min="13314" max="13314" width="46.109375" style="356" customWidth="1"/>
    <col min="13315" max="13315" width="11" style="356" customWidth="1"/>
    <col min="13316" max="13316" width="12.5546875" style="356" customWidth="1"/>
    <col min="13317" max="13317" width="10.88671875" style="356" customWidth="1"/>
    <col min="13318" max="13318" width="16.109375" style="356" customWidth="1"/>
    <col min="13319" max="13319" width="0" style="356" hidden="1" customWidth="1"/>
    <col min="13320" max="13320" width="15.44140625" style="356" customWidth="1"/>
    <col min="13321" max="13321" width="12.88671875" style="356" bestFit="1" customWidth="1"/>
    <col min="13322" max="13322" width="8.88671875" style="356"/>
    <col min="13323" max="13323" width="12.88671875" style="356" bestFit="1" customWidth="1"/>
    <col min="13324" max="13567" width="8.88671875" style="356"/>
    <col min="13568" max="13568" width="3.6640625" style="356" bestFit="1" customWidth="1"/>
    <col min="13569" max="13569" width="8.33203125" style="356" customWidth="1"/>
    <col min="13570" max="13570" width="46.109375" style="356" customWidth="1"/>
    <col min="13571" max="13571" width="11" style="356" customWidth="1"/>
    <col min="13572" max="13572" width="12.5546875" style="356" customWidth="1"/>
    <col min="13573" max="13573" width="10.88671875" style="356" customWidth="1"/>
    <col min="13574" max="13574" width="16.109375" style="356" customWidth="1"/>
    <col min="13575" max="13575" width="0" style="356" hidden="1" customWidth="1"/>
    <col min="13576" max="13576" width="15.44140625" style="356" customWidth="1"/>
    <col min="13577" max="13577" width="12.88671875" style="356" bestFit="1" customWidth="1"/>
    <col min="13578" max="13578" width="8.88671875" style="356"/>
    <col min="13579" max="13579" width="12.88671875" style="356" bestFit="1" customWidth="1"/>
    <col min="13580" max="13823" width="8.88671875" style="356"/>
    <col min="13824" max="13824" width="3.6640625" style="356" bestFit="1" customWidth="1"/>
    <col min="13825" max="13825" width="8.33203125" style="356" customWidth="1"/>
    <col min="13826" max="13826" width="46.109375" style="356" customWidth="1"/>
    <col min="13827" max="13827" width="11" style="356" customWidth="1"/>
    <col min="13828" max="13828" width="12.5546875" style="356" customWidth="1"/>
    <col min="13829" max="13829" width="10.88671875" style="356" customWidth="1"/>
    <col min="13830" max="13830" width="16.109375" style="356" customWidth="1"/>
    <col min="13831" max="13831" width="0" style="356" hidden="1" customWidth="1"/>
    <col min="13832" max="13832" width="15.44140625" style="356" customWidth="1"/>
    <col min="13833" max="13833" width="12.88671875" style="356" bestFit="1" customWidth="1"/>
    <col min="13834" max="13834" width="8.88671875" style="356"/>
    <col min="13835" max="13835" width="12.88671875" style="356" bestFit="1" customWidth="1"/>
    <col min="13836" max="14079" width="8.88671875" style="356"/>
    <col min="14080" max="14080" width="3.6640625" style="356" bestFit="1" customWidth="1"/>
    <col min="14081" max="14081" width="8.33203125" style="356" customWidth="1"/>
    <col min="14082" max="14082" width="46.109375" style="356" customWidth="1"/>
    <col min="14083" max="14083" width="11" style="356" customWidth="1"/>
    <col min="14084" max="14084" width="12.5546875" style="356" customWidth="1"/>
    <col min="14085" max="14085" width="10.88671875" style="356" customWidth="1"/>
    <col min="14086" max="14086" width="16.109375" style="356" customWidth="1"/>
    <col min="14087" max="14087" width="0" style="356" hidden="1" customWidth="1"/>
    <col min="14088" max="14088" width="15.44140625" style="356" customWidth="1"/>
    <col min="14089" max="14089" width="12.88671875" style="356" bestFit="1" customWidth="1"/>
    <col min="14090" max="14090" width="8.88671875" style="356"/>
    <col min="14091" max="14091" width="12.88671875" style="356" bestFit="1" customWidth="1"/>
    <col min="14092" max="14335" width="8.88671875" style="356"/>
    <col min="14336" max="14336" width="3.6640625" style="356" bestFit="1" customWidth="1"/>
    <col min="14337" max="14337" width="8.33203125" style="356" customWidth="1"/>
    <col min="14338" max="14338" width="46.109375" style="356" customWidth="1"/>
    <col min="14339" max="14339" width="11" style="356" customWidth="1"/>
    <col min="14340" max="14340" width="12.5546875" style="356" customWidth="1"/>
    <col min="14341" max="14341" width="10.88671875" style="356" customWidth="1"/>
    <col min="14342" max="14342" width="16.109375" style="356" customWidth="1"/>
    <col min="14343" max="14343" width="0" style="356" hidden="1" customWidth="1"/>
    <col min="14344" max="14344" width="15.44140625" style="356" customWidth="1"/>
    <col min="14345" max="14345" width="12.88671875" style="356" bestFit="1" customWidth="1"/>
    <col min="14346" max="14346" width="8.88671875" style="356"/>
    <col min="14347" max="14347" width="12.88671875" style="356" bestFit="1" customWidth="1"/>
    <col min="14348" max="14591" width="8.88671875" style="356"/>
    <col min="14592" max="14592" width="3.6640625" style="356" bestFit="1" customWidth="1"/>
    <col min="14593" max="14593" width="8.33203125" style="356" customWidth="1"/>
    <col min="14594" max="14594" width="46.109375" style="356" customWidth="1"/>
    <col min="14595" max="14595" width="11" style="356" customWidth="1"/>
    <col min="14596" max="14596" width="12.5546875" style="356" customWidth="1"/>
    <col min="14597" max="14597" width="10.88671875" style="356" customWidth="1"/>
    <col min="14598" max="14598" width="16.109375" style="356" customWidth="1"/>
    <col min="14599" max="14599" width="0" style="356" hidden="1" customWidth="1"/>
    <col min="14600" max="14600" width="15.44140625" style="356" customWidth="1"/>
    <col min="14601" max="14601" width="12.88671875" style="356" bestFit="1" customWidth="1"/>
    <col min="14602" max="14602" width="8.88671875" style="356"/>
    <col min="14603" max="14603" width="12.88671875" style="356" bestFit="1" customWidth="1"/>
    <col min="14604" max="14847" width="8.88671875" style="356"/>
    <col min="14848" max="14848" width="3.6640625" style="356" bestFit="1" customWidth="1"/>
    <col min="14849" max="14849" width="8.33203125" style="356" customWidth="1"/>
    <col min="14850" max="14850" width="46.109375" style="356" customWidth="1"/>
    <col min="14851" max="14851" width="11" style="356" customWidth="1"/>
    <col min="14852" max="14852" width="12.5546875" style="356" customWidth="1"/>
    <col min="14853" max="14853" width="10.88671875" style="356" customWidth="1"/>
    <col min="14854" max="14854" width="16.109375" style="356" customWidth="1"/>
    <col min="14855" max="14855" width="0" style="356" hidden="1" customWidth="1"/>
    <col min="14856" max="14856" width="15.44140625" style="356" customWidth="1"/>
    <col min="14857" max="14857" width="12.88671875" style="356" bestFit="1" customWidth="1"/>
    <col min="14858" max="14858" width="8.88671875" style="356"/>
    <col min="14859" max="14859" width="12.88671875" style="356" bestFit="1" customWidth="1"/>
    <col min="14860" max="15103" width="8.88671875" style="356"/>
    <col min="15104" max="15104" width="3.6640625" style="356" bestFit="1" customWidth="1"/>
    <col min="15105" max="15105" width="8.33203125" style="356" customWidth="1"/>
    <col min="15106" max="15106" width="46.109375" style="356" customWidth="1"/>
    <col min="15107" max="15107" width="11" style="356" customWidth="1"/>
    <col min="15108" max="15108" width="12.5546875" style="356" customWidth="1"/>
    <col min="15109" max="15109" width="10.88671875" style="356" customWidth="1"/>
    <col min="15110" max="15110" width="16.109375" style="356" customWidth="1"/>
    <col min="15111" max="15111" width="0" style="356" hidden="1" customWidth="1"/>
    <col min="15112" max="15112" width="15.44140625" style="356" customWidth="1"/>
    <col min="15113" max="15113" width="12.88671875" style="356" bestFit="1" customWidth="1"/>
    <col min="15114" max="15114" width="8.88671875" style="356"/>
    <col min="15115" max="15115" width="12.88671875" style="356" bestFit="1" customWidth="1"/>
    <col min="15116" max="15359" width="8.88671875" style="356"/>
    <col min="15360" max="15360" width="3.6640625" style="356" bestFit="1" customWidth="1"/>
    <col min="15361" max="15361" width="8.33203125" style="356" customWidth="1"/>
    <col min="15362" max="15362" width="46.109375" style="356" customWidth="1"/>
    <col min="15363" max="15363" width="11" style="356" customWidth="1"/>
    <col min="15364" max="15364" width="12.5546875" style="356" customWidth="1"/>
    <col min="15365" max="15365" width="10.88671875" style="356" customWidth="1"/>
    <col min="15366" max="15366" width="16.109375" style="356" customWidth="1"/>
    <col min="15367" max="15367" width="0" style="356" hidden="1" customWidth="1"/>
    <col min="15368" max="15368" width="15.44140625" style="356" customWidth="1"/>
    <col min="15369" max="15369" width="12.88671875" style="356" bestFit="1" customWidth="1"/>
    <col min="15370" max="15370" width="8.88671875" style="356"/>
    <col min="15371" max="15371" width="12.88671875" style="356" bestFit="1" customWidth="1"/>
    <col min="15372" max="15615" width="8.88671875" style="356"/>
    <col min="15616" max="15616" width="3.6640625" style="356" bestFit="1" customWidth="1"/>
    <col min="15617" max="15617" width="8.33203125" style="356" customWidth="1"/>
    <col min="15618" max="15618" width="46.109375" style="356" customWidth="1"/>
    <col min="15619" max="15619" width="11" style="356" customWidth="1"/>
    <col min="15620" max="15620" width="12.5546875" style="356" customWidth="1"/>
    <col min="15621" max="15621" width="10.88671875" style="356" customWidth="1"/>
    <col min="15622" max="15622" width="16.109375" style="356" customWidth="1"/>
    <col min="15623" max="15623" width="0" style="356" hidden="1" customWidth="1"/>
    <col min="15624" max="15624" width="15.44140625" style="356" customWidth="1"/>
    <col min="15625" max="15625" width="12.88671875" style="356" bestFit="1" customWidth="1"/>
    <col min="15626" max="15626" width="8.88671875" style="356"/>
    <col min="15627" max="15627" width="12.88671875" style="356" bestFit="1" customWidth="1"/>
    <col min="15628" max="15871" width="8.88671875" style="356"/>
    <col min="15872" max="15872" width="3.6640625" style="356" bestFit="1" customWidth="1"/>
    <col min="15873" max="15873" width="8.33203125" style="356" customWidth="1"/>
    <col min="15874" max="15874" width="46.109375" style="356" customWidth="1"/>
    <col min="15875" max="15875" width="11" style="356" customWidth="1"/>
    <col min="15876" max="15876" width="12.5546875" style="356" customWidth="1"/>
    <col min="15877" max="15877" width="10.88671875" style="356" customWidth="1"/>
    <col min="15878" max="15878" width="16.109375" style="356" customWidth="1"/>
    <col min="15879" max="15879" width="0" style="356" hidden="1" customWidth="1"/>
    <col min="15880" max="15880" width="15.44140625" style="356" customWidth="1"/>
    <col min="15881" max="15881" width="12.88671875" style="356" bestFit="1" customWidth="1"/>
    <col min="15882" max="15882" width="8.88671875" style="356"/>
    <col min="15883" max="15883" width="12.88671875" style="356" bestFit="1" customWidth="1"/>
    <col min="15884" max="16127" width="8.88671875" style="356"/>
    <col min="16128" max="16128" width="3.6640625" style="356" bestFit="1" customWidth="1"/>
    <col min="16129" max="16129" width="8.33203125" style="356" customWidth="1"/>
    <col min="16130" max="16130" width="46.109375" style="356" customWidth="1"/>
    <col min="16131" max="16131" width="11" style="356" customWidth="1"/>
    <col min="16132" max="16132" width="12.5546875" style="356" customWidth="1"/>
    <col min="16133" max="16133" width="10.88671875" style="356" customWidth="1"/>
    <col min="16134" max="16134" width="16.109375" style="356" customWidth="1"/>
    <col min="16135" max="16135" width="0" style="356" hidden="1" customWidth="1"/>
    <col min="16136" max="16136" width="15.44140625" style="356" customWidth="1"/>
    <col min="16137" max="16137" width="12.88671875" style="356" bestFit="1" customWidth="1"/>
    <col min="16138" max="16138" width="8.88671875" style="356"/>
    <col min="16139" max="16139" width="12.88671875" style="356" bestFit="1" customWidth="1"/>
    <col min="16140" max="16384" width="8.88671875" style="356"/>
  </cols>
  <sheetData>
    <row r="1" spans="1:10" s="231" customFormat="1" ht="80.099999999999994" customHeight="1" thickBot="1" x14ac:dyDescent="0.3">
      <c r="A1" s="362" t="s">
        <v>196</v>
      </c>
      <c r="B1" s="363"/>
      <c r="C1" s="363"/>
      <c r="D1" s="229" t="str">
        <f>'Bill No 2.2'!D1:G1</f>
        <v>BILL NO. 02 -  REDUCTION OF LANDSLIDE VULNERABILITY BY MITIGATION MEASURES  BETWEEN CULVERT NO. 5/11 AND 5/13 DEHIOWITA- DERANIYAGALA NOORI ROAD KEGALLE DISTRICT</v>
      </c>
      <c r="E1" s="229"/>
      <c r="F1" s="229"/>
      <c r="G1" s="230"/>
      <c r="I1" s="364"/>
      <c r="J1" s="365"/>
    </row>
    <row r="2" spans="1:10" s="309" customFormat="1" ht="18" customHeight="1" x14ac:dyDescent="0.25">
      <c r="A2" s="366" t="s">
        <v>17</v>
      </c>
      <c r="B2" s="367" t="s">
        <v>18</v>
      </c>
      <c r="C2" s="311" t="s">
        <v>4</v>
      </c>
      <c r="D2" s="311" t="s">
        <v>19</v>
      </c>
      <c r="E2" s="368" t="s">
        <v>20</v>
      </c>
      <c r="F2" s="313" t="s">
        <v>21</v>
      </c>
      <c r="G2" s="308" t="s">
        <v>22</v>
      </c>
      <c r="I2" s="310"/>
      <c r="J2" s="369"/>
    </row>
    <row r="3" spans="1:10" s="309" customFormat="1" ht="18" customHeight="1" x14ac:dyDescent="0.25">
      <c r="A3" s="234"/>
      <c r="B3" s="305"/>
      <c r="C3" s="311"/>
      <c r="D3" s="311"/>
      <c r="E3" s="368"/>
      <c r="F3" s="313"/>
      <c r="G3" s="313"/>
      <c r="I3" s="310"/>
      <c r="J3" s="369"/>
    </row>
    <row r="4" spans="1:10" s="269" customFormat="1" ht="27.75" customHeight="1" x14ac:dyDescent="0.25">
      <c r="A4" s="370" t="s">
        <v>197</v>
      </c>
      <c r="B4" s="266"/>
      <c r="C4" s="371" t="s">
        <v>198</v>
      </c>
      <c r="D4" s="252"/>
      <c r="E4" s="372"/>
      <c r="F4" s="373"/>
      <c r="G4" s="374"/>
      <c r="I4" s="375"/>
      <c r="J4" s="376"/>
    </row>
    <row r="5" spans="1:10" s="269" customFormat="1" ht="30" customHeight="1" x14ac:dyDescent="0.25">
      <c r="A5" s="337" t="s">
        <v>199</v>
      </c>
      <c r="B5" s="266" t="s">
        <v>200</v>
      </c>
      <c r="C5" s="253" t="s">
        <v>201</v>
      </c>
      <c r="D5" s="252" t="s">
        <v>150</v>
      </c>
      <c r="E5" s="372">
        <v>6</v>
      </c>
      <c r="F5" s="373"/>
      <c r="G5" s="377"/>
      <c r="I5" s="375"/>
      <c r="J5" s="378"/>
    </row>
    <row r="6" spans="1:10" s="269" customFormat="1" ht="23.4" customHeight="1" x14ac:dyDescent="0.25">
      <c r="A6" s="337" t="s">
        <v>202</v>
      </c>
      <c r="B6" s="266" t="s">
        <v>203</v>
      </c>
      <c r="C6" s="253" t="s">
        <v>204</v>
      </c>
      <c r="D6" s="252" t="s">
        <v>205</v>
      </c>
      <c r="E6" s="372">
        <v>350</v>
      </c>
      <c r="F6" s="373"/>
      <c r="G6" s="377"/>
      <c r="I6" s="375"/>
      <c r="J6" s="378"/>
    </row>
    <row r="7" spans="1:10" s="269" customFormat="1" ht="27" customHeight="1" x14ac:dyDescent="0.25">
      <c r="A7" s="337" t="s">
        <v>206</v>
      </c>
      <c r="B7" s="266" t="s">
        <v>207</v>
      </c>
      <c r="C7" s="253" t="s">
        <v>208</v>
      </c>
      <c r="D7" s="252" t="s">
        <v>129</v>
      </c>
      <c r="E7" s="372">
        <v>25</v>
      </c>
      <c r="F7" s="373"/>
      <c r="G7" s="377"/>
      <c r="I7" s="375"/>
      <c r="J7" s="378"/>
    </row>
    <row r="8" spans="1:10" s="269" customFormat="1" ht="22.2" customHeight="1" x14ac:dyDescent="0.25">
      <c r="A8" s="379" t="s">
        <v>209</v>
      </c>
      <c r="B8" s="266"/>
      <c r="C8" s="371" t="s">
        <v>210</v>
      </c>
      <c r="D8" s="252"/>
      <c r="E8" s="372"/>
      <c r="F8" s="373"/>
      <c r="G8" s="374"/>
      <c r="I8" s="375"/>
      <c r="J8" s="378"/>
    </row>
    <row r="9" spans="1:10" s="269" customFormat="1" ht="32.4" customHeight="1" x14ac:dyDescent="0.25">
      <c r="A9" s="337" t="s">
        <v>211</v>
      </c>
      <c r="B9" s="266" t="s">
        <v>212</v>
      </c>
      <c r="C9" s="253" t="s">
        <v>213</v>
      </c>
      <c r="D9" s="252" t="s">
        <v>150</v>
      </c>
      <c r="E9" s="372">
        <v>3</v>
      </c>
      <c r="F9" s="373"/>
      <c r="G9" s="377"/>
      <c r="I9" s="375"/>
      <c r="J9" s="378"/>
    </row>
    <row r="10" spans="1:10" s="269" customFormat="1" ht="30.6" customHeight="1" x14ac:dyDescent="0.25">
      <c r="A10" s="337" t="s">
        <v>214</v>
      </c>
      <c r="B10" s="266" t="s">
        <v>200</v>
      </c>
      <c r="C10" s="253" t="s">
        <v>201</v>
      </c>
      <c r="D10" s="252" t="s">
        <v>150</v>
      </c>
      <c r="E10" s="372">
        <v>11</v>
      </c>
      <c r="F10" s="373"/>
      <c r="G10" s="377"/>
      <c r="I10" s="375"/>
      <c r="J10" s="378"/>
    </row>
    <row r="11" spans="1:10" s="269" customFormat="1" ht="26.4" customHeight="1" x14ac:dyDescent="0.25">
      <c r="A11" s="337" t="s">
        <v>215</v>
      </c>
      <c r="B11" s="266" t="s">
        <v>203</v>
      </c>
      <c r="C11" s="253" t="s">
        <v>204</v>
      </c>
      <c r="D11" s="252" t="s">
        <v>205</v>
      </c>
      <c r="E11" s="372">
        <v>695</v>
      </c>
      <c r="F11" s="373"/>
      <c r="G11" s="377"/>
      <c r="I11" s="375"/>
      <c r="J11" s="378"/>
    </row>
    <row r="12" spans="1:10" s="269" customFormat="1" ht="30" customHeight="1" x14ac:dyDescent="0.25">
      <c r="A12" s="337" t="s">
        <v>216</v>
      </c>
      <c r="B12" s="266" t="s">
        <v>207</v>
      </c>
      <c r="C12" s="253" t="s">
        <v>208</v>
      </c>
      <c r="D12" s="252" t="s">
        <v>129</v>
      </c>
      <c r="E12" s="372">
        <v>140</v>
      </c>
      <c r="F12" s="373"/>
      <c r="G12" s="377"/>
      <c r="I12" s="375"/>
      <c r="J12" s="378"/>
    </row>
    <row r="13" spans="1:10" s="269" customFormat="1" ht="19.8" customHeight="1" x14ac:dyDescent="0.25">
      <c r="A13" s="379" t="s">
        <v>217</v>
      </c>
      <c r="B13" s="266"/>
      <c r="C13" s="371" t="s">
        <v>218</v>
      </c>
      <c r="D13" s="252"/>
      <c r="E13" s="372"/>
      <c r="F13" s="373"/>
      <c r="G13" s="374"/>
      <c r="I13" s="375"/>
      <c r="J13" s="378"/>
    </row>
    <row r="14" spans="1:10" s="269" customFormat="1" ht="30" customHeight="1" x14ac:dyDescent="0.25">
      <c r="A14" s="337" t="s">
        <v>219</v>
      </c>
      <c r="B14" s="266" t="s">
        <v>212</v>
      </c>
      <c r="C14" s="253" t="s">
        <v>220</v>
      </c>
      <c r="D14" s="252" t="s">
        <v>150</v>
      </c>
      <c r="E14" s="372">
        <v>3</v>
      </c>
      <c r="F14" s="373"/>
      <c r="G14" s="377"/>
      <c r="I14" s="375"/>
    </row>
    <row r="15" spans="1:10" s="269" customFormat="1" ht="30" customHeight="1" x14ac:dyDescent="0.25">
      <c r="A15" s="337" t="s">
        <v>221</v>
      </c>
      <c r="B15" s="266" t="s">
        <v>200</v>
      </c>
      <c r="C15" s="253" t="s">
        <v>201</v>
      </c>
      <c r="D15" s="252" t="s">
        <v>150</v>
      </c>
      <c r="E15" s="372">
        <v>18</v>
      </c>
      <c r="F15" s="373"/>
      <c r="G15" s="377"/>
      <c r="I15" s="375"/>
    </row>
    <row r="16" spans="1:10" s="269" customFormat="1" ht="30" customHeight="1" x14ac:dyDescent="0.25">
      <c r="A16" s="337" t="s">
        <v>222</v>
      </c>
      <c r="B16" s="266" t="s">
        <v>203</v>
      </c>
      <c r="C16" s="253" t="s">
        <v>204</v>
      </c>
      <c r="D16" s="252" t="s">
        <v>205</v>
      </c>
      <c r="E16" s="372">
        <v>955</v>
      </c>
      <c r="F16" s="373"/>
      <c r="G16" s="377"/>
      <c r="I16" s="375"/>
    </row>
    <row r="17" spans="1:10" s="269" customFormat="1" ht="30" customHeight="1" x14ac:dyDescent="0.25">
      <c r="A17" s="337" t="s">
        <v>223</v>
      </c>
      <c r="B17" s="266" t="s">
        <v>207</v>
      </c>
      <c r="C17" s="253" t="s">
        <v>208</v>
      </c>
      <c r="D17" s="252" t="s">
        <v>129</v>
      </c>
      <c r="E17" s="372">
        <v>266</v>
      </c>
      <c r="F17" s="373"/>
      <c r="G17" s="377"/>
      <c r="I17" s="375"/>
    </row>
    <row r="18" spans="1:10" s="269" customFormat="1" ht="21" customHeight="1" x14ac:dyDescent="0.25">
      <c r="A18" s="379" t="s">
        <v>224</v>
      </c>
      <c r="B18" s="266"/>
      <c r="C18" s="371" t="s">
        <v>225</v>
      </c>
      <c r="D18" s="252"/>
      <c r="E18" s="372"/>
      <c r="F18" s="373"/>
      <c r="G18" s="374"/>
      <c r="I18" s="375"/>
      <c r="J18" s="378"/>
    </row>
    <row r="19" spans="1:10" s="269" customFormat="1" ht="28.2" customHeight="1" x14ac:dyDescent="0.25">
      <c r="A19" s="337" t="s">
        <v>226</v>
      </c>
      <c r="B19" s="266" t="s">
        <v>212</v>
      </c>
      <c r="C19" s="253" t="s">
        <v>220</v>
      </c>
      <c r="D19" s="252" t="s">
        <v>150</v>
      </c>
      <c r="E19" s="372">
        <v>6</v>
      </c>
      <c r="F19" s="373"/>
      <c r="G19" s="377"/>
      <c r="I19" s="375"/>
      <c r="J19" s="378"/>
    </row>
    <row r="20" spans="1:10" s="269" customFormat="1" ht="30" customHeight="1" x14ac:dyDescent="0.25">
      <c r="A20" s="337" t="s">
        <v>227</v>
      </c>
      <c r="B20" s="266" t="s">
        <v>200</v>
      </c>
      <c r="C20" s="253" t="s">
        <v>228</v>
      </c>
      <c r="D20" s="252" t="s">
        <v>150</v>
      </c>
      <c r="E20" s="372">
        <v>29</v>
      </c>
      <c r="F20" s="373"/>
      <c r="G20" s="377"/>
      <c r="I20" s="375"/>
      <c r="J20" s="378"/>
    </row>
    <row r="21" spans="1:10" s="269" customFormat="1" ht="30" customHeight="1" x14ac:dyDescent="0.25">
      <c r="A21" s="337" t="s">
        <v>229</v>
      </c>
      <c r="B21" s="266" t="s">
        <v>203</v>
      </c>
      <c r="C21" s="253" t="s">
        <v>204</v>
      </c>
      <c r="D21" s="252" t="s">
        <v>205</v>
      </c>
      <c r="E21" s="372">
        <v>1760</v>
      </c>
      <c r="F21" s="373"/>
      <c r="G21" s="377"/>
      <c r="I21" s="375"/>
      <c r="J21" s="378"/>
    </row>
    <row r="22" spans="1:10" s="269" customFormat="1" ht="30" customHeight="1" x14ac:dyDescent="0.25">
      <c r="A22" s="337" t="s">
        <v>230</v>
      </c>
      <c r="B22" s="266" t="s">
        <v>207</v>
      </c>
      <c r="C22" s="253" t="s">
        <v>208</v>
      </c>
      <c r="D22" s="252" t="s">
        <v>129</v>
      </c>
      <c r="E22" s="372">
        <v>379</v>
      </c>
      <c r="F22" s="373"/>
      <c r="G22" s="377"/>
      <c r="I22" s="375"/>
      <c r="J22" s="378"/>
    </row>
    <row r="23" spans="1:10" s="269" customFormat="1" ht="30" customHeight="1" x14ac:dyDescent="0.25">
      <c r="A23" s="337" t="s">
        <v>231</v>
      </c>
      <c r="B23" s="266" t="s">
        <v>232</v>
      </c>
      <c r="C23" s="253" t="s">
        <v>233</v>
      </c>
      <c r="D23" s="252" t="s">
        <v>234</v>
      </c>
      <c r="E23" s="372">
        <v>145</v>
      </c>
      <c r="F23" s="373"/>
      <c r="G23" s="377"/>
      <c r="I23" s="375"/>
      <c r="J23" s="378"/>
    </row>
    <row r="24" spans="1:10" s="269" customFormat="1" ht="20.399999999999999" customHeight="1" x14ac:dyDescent="0.25">
      <c r="A24" s="379" t="s">
        <v>235</v>
      </c>
      <c r="B24" s="266"/>
      <c r="C24" s="371" t="s">
        <v>236</v>
      </c>
      <c r="D24" s="252"/>
      <c r="E24" s="372"/>
      <c r="F24" s="373"/>
      <c r="G24" s="374"/>
      <c r="I24" s="375"/>
      <c r="J24" s="378"/>
    </row>
    <row r="25" spans="1:10" s="269" customFormat="1" ht="30" customHeight="1" x14ac:dyDescent="0.25">
      <c r="A25" s="337" t="s">
        <v>237</v>
      </c>
      <c r="B25" s="266" t="s">
        <v>212</v>
      </c>
      <c r="C25" s="253" t="s">
        <v>220</v>
      </c>
      <c r="D25" s="252" t="s">
        <v>150</v>
      </c>
      <c r="E25" s="372">
        <v>2</v>
      </c>
      <c r="F25" s="373"/>
      <c r="G25" s="377"/>
      <c r="I25" s="375"/>
      <c r="J25" s="378"/>
    </row>
    <row r="26" spans="1:10" s="269" customFormat="1" ht="30" customHeight="1" x14ac:dyDescent="0.25">
      <c r="A26" s="337" t="s">
        <v>238</v>
      </c>
      <c r="B26" s="266" t="s">
        <v>200</v>
      </c>
      <c r="C26" s="253" t="s">
        <v>239</v>
      </c>
      <c r="D26" s="252" t="s">
        <v>150</v>
      </c>
      <c r="E26" s="372">
        <v>18</v>
      </c>
      <c r="F26" s="373"/>
      <c r="G26" s="377"/>
      <c r="I26" s="375"/>
      <c r="J26" s="378"/>
    </row>
    <row r="27" spans="1:10" s="269" customFormat="1" ht="30" customHeight="1" x14ac:dyDescent="0.25">
      <c r="A27" s="337" t="s">
        <v>240</v>
      </c>
      <c r="B27" s="266" t="s">
        <v>203</v>
      </c>
      <c r="C27" s="253" t="s">
        <v>204</v>
      </c>
      <c r="D27" s="252" t="s">
        <v>205</v>
      </c>
      <c r="E27" s="372">
        <v>955</v>
      </c>
      <c r="F27" s="373"/>
      <c r="G27" s="377"/>
      <c r="I27" s="375"/>
      <c r="J27" s="378"/>
    </row>
    <row r="28" spans="1:10" s="269" customFormat="1" ht="30" customHeight="1" x14ac:dyDescent="0.25">
      <c r="A28" s="337" t="s">
        <v>241</v>
      </c>
      <c r="B28" s="266" t="s">
        <v>207</v>
      </c>
      <c r="C28" s="253" t="s">
        <v>208</v>
      </c>
      <c r="D28" s="252" t="s">
        <v>129</v>
      </c>
      <c r="E28" s="372">
        <v>266</v>
      </c>
      <c r="F28" s="373"/>
      <c r="G28" s="377"/>
      <c r="I28" s="375"/>
      <c r="J28" s="378"/>
    </row>
    <row r="29" spans="1:10" s="269" customFormat="1" ht="19.8" customHeight="1" x14ac:dyDescent="0.25">
      <c r="A29" s="379" t="s">
        <v>242</v>
      </c>
      <c r="B29" s="266"/>
      <c r="C29" s="371" t="s">
        <v>243</v>
      </c>
      <c r="D29" s="252"/>
      <c r="E29" s="372"/>
      <c r="F29" s="373"/>
      <c r="G29" s="374"/>
      <c r="I29" s="375"/>
      <c r="J29" s="378"/>
    </row>
    <row r="30" spans="1:10" s="269" customFormat="1" ht="30" customHeight="1" x14ac:dyDescent="0.25">
      <c r="A30" s="337" t="s">
        <v>244</v>
      </c>
      <c r="B30" s="266" t="s">
        <v>212</v>
      </c>
      <c r="C30" s="253" t="s">
        <v>220</v>
      </c>
      <c r="D30" s="252" t="s">
        <v>150</v>
      </c>
      <c r="E30" s="372">
        <v>9</v>
      </c>
      <c r="F30" s="373"/>
      <c r="G30" s="377"/>
      <c r="I30" s="375"/>
      <c r="J30" s="378"/>
    </row>
    <row r="31" spans="1:10" s="269" customFormat="1" ht="30" customHeight="1" x14ac:dyDescent="0.25">
      <c r="A31" s="337" t="s">
        <v>245</v>
      </c>
      <c r="B31" s="266" t="s">
        <v>200</v>
      </c>
      <c r="C31" s="253" t="s">
        <v>239</v>
      </c>
      <c r="D31" s="252" t="s">
        <v>150</v>
      </c>
      <c r="E31" s="372">
        <v>55</v>
      </c>
      <c r="F31" s="373"/>
      <c r="G31" s="377"/>
      <c r="I31" s="375"/>
      <c r="J31" s="378"/>
    </row>
    <row r="32" spans="1:10" s="269" customFormat="1" ht="30" customHeight="1" x14ac:dyDescent="0.25">
      <c r="A32" s="337" t="s">
        <v>246</v>
      </c>
      <c r="B32" s="266" t="s">
        <v>203</v>
      </c>
      <c r="C32" s="253" t="s">
        <v>204</v>
      </c>
      <c r="D32" s="252" t="s">
        <v>205</v>
      </c>
      <c r="E32" s="372">
        <v>2750</v>
      </c>
      <c r="F32" s="373"/>
      <c r="G32" s="377"/>
      <c r="I32" s="375"/>
      <c r="J32" s="378"/>
    </row>
    <row r="33" spans="1:21" s="269" customFormat="1" ht="23.4" customHeight="1" x14ac:dyDescent="0.25">
      <c r="A33" s="337" t="s">
        <v>247</v>
      </c>
      <c r="B33" s="266" t="s">
        <v>207</v>
      </c>
      <c r="C33" s="253" t="s">
        <v>208</v>
      </c>
      <c r="D33" s="252" t="s">
        <v>129</v>
      </c>
      <c r="E33" s="372">
        <v>560</v>
      </c>
      <c r="F33" s="373"/>
      <c r="G33" s="377"/>
      <c r="I33" s="375"/>
      <c r="J33" s="378"/>
    </row>
    <row r="34" spans="1:21" s="269" customFormat="1" ht="23.4" customHeight="1" x14ac:dyDescent="0.25">
      <c r="A34" s="380" t="s">
        <v>248</v>
      </c>
      <c r="B34" s="266"/>
      <c r="C34" s="381" t="s">
        <v>249</v>
      </c>
      <c r="D34" s="266"/>
      <c r="E34" s="254"/>
      <c r="F34" s="263"/>
      <c r="G34" s="382"/>
      <c r="I34" s="375"/>
      <c r="J34" s="378"/>
    </row>
    <row r="35" spans="1:21" s="269" customFormat="1" ht="21.6" customHeight="1" x14ac:dyDescent="0.25">
      <c r="A35" s="383" t="s">
        <v>250</v>
      </c>
      <c r="B35" s="266" t="s">
        <v>200</v>
      </c>
      <c r="C35" s="267" t="s">
        <v>251</v>
      </c>
      <c r="D35" s="266" t="s">
        <v>150</v>
      </c>
      <c r="E35" s="254">
        <v>1</v>
      </c>
      <c r="F35" s="263"/>
      <c r="G35" s="382"/>
      <c r="I35" s="384"/>
    </row>
    <row r="36" spans="1:21" s="269" customFormat="1" ht="25.2" customHeight="1" x14ac:dyDescent="0.25">
      <c r="A36" s="383" t="s">
        <v>252</v>
      </c>
      <c r="B36" s="266" t="s">
        <v>203</v>
      </c>
      <c r="C36" s="267" t="s">
        <v>204</v>
      </c>
      <c r="D36" s="266" t="s">
        <v>205</v>
      </c>
      <c r="E36" s="372">
        <v>59</v>
      </c>
      <c r="F36" s="263"/>
      <c r="G36" s="382"/>
      <c r="I36" s="384"/>
      <c r="J36" s="385"/>
      <c r="L36" s="385"/>
    </row>
    <row r="37" spans="1:21" s="269" customFormat="1" ht="26.4" customHeight="1" x14ac:dyDescent="0.25">
      <c r="A37" s="383" t="s">
        <v>253</v>
      </c>
      <c r="B37" s="266" t="s">
        <v>207</v>
      </c>
      <c r="C37" s="267" t="s">
        <v>254</v>
      </c>
      <c r="D37" s="266" t="s">
        <v>129</v>
      </c>
      <c r="E37" s="254">
        <v>12</v>
      </c>
      <c r="F37" s="263"/>
      <c r="G37" s="382"/>
      <c r="I37" s="384"/>
    </row>
    <row r="38" spans="1:21" s="269" customFormat="1" ht="20.399999999999999" customHeight="1" x14ac:dyDescent="0.25">
      <c r="A38" s="380" t="s">
        <v>255</v>
      </c>
      <c r="B38" s="266"/>
      <c r="C38" s="371" t="s">
        <v>256</v>
      </c>
      <c r="D38" s="252"/>
      <c r="E38" s="372"/>
      <c r="F38" s="373"/>
      <c r="G38" s="374"/>
      <c r="I38" s="375"/>
      <c r="J38" s="378"/>
    </row>
    <row r="39" spans="1:21" s="269" customFormat="1" ht="24.6" customHeight="1" x14ac:dyDescent="0.25">
      <c r="A39" s="383" t="s">
        <v>257</v>
      </c>
      <c r="B39" s="266" t="s">
        <v>258</v>
      </c>
      <c r="C39" s="386" t="s">
        <v>259</v>
      </c>
      <c r="D39" s="252" t="s">
        <v>150</v>
      </c>
      <c r="E39" s="372">
        <v>205</v>
      </c>
      <c r="F39" s="373"/>
      <c r="G39" s="374"/>
      <c r="I39" s="375"/>
      <c r="J39" s="378"/>
    </row>
    <row r="40" spans="1:21" s="269" customFormat="1" ht="22.2" customHeight="1" x14ac:dyDescent="0.25">
      <c r="A40" s="383" t="s">
        <v>260</v>
      </c>
      <c r="B40" s="266" t="s">
        <v>261</v>
      </c>
      <c r="C40" s="253" t="s">
        <v>262</v>
      </c>
      <c r="D40" s="252" t="s">
        <v>150</v>
      </c>
      <c r="E40" s="372">
        <v>50</v>
      </c>
      <c r="F40" s="373"/>
      <c r="G40" s="377"/>
      <c r="I40" s="375"/>
      <c r="J40" s="378"/>
    </row>
    <row r="41" spans="1:21" s="269" customFormat="1" ht="22.2" customHeight="1" x14ac:dyDescent="0.25">
      <c r="A41" s="383" t="s">
        <v>263</v>
      </c>
      <c r="B41" s="266" t="s">
        <v>264</v>
      </c>
      <c r="C41" s="253" t="s">
        <v>265</v>
      </c>
      <c r="D41" s="252" t="s">
        <v>129</v>
      </c>
      <c r="E41" s="372">
        <v>400</v>
      </c>
      <c r="F41" s="373"/>
      <c r="G41" s="377"/>
      <c r="I41" s="375"/>
      <c r="J41" s="378"/>
    </row>
    <row r="42" spans="1:21" s="269" customFormat="1" ht="30" customHeight="1" x14ac:dyDescent="0.25">
      <c r="A42" s="387" t="s">
        <v>266</v>
      </c>
      <c r="B42" s="252"/>
      <c r="C42" s="262" t="s">
        <v>267</v>
      </c>
      <c r="D42" s="252"/>
      <c r="E42" s="372"/>
      <c r="F42" s="373"/>
      <c r="G42" s="377"/>
      <c r="I42" s="375"/>
      <c r="J42" s="378"/>
    </row>
    <row r="43" spans="1:21" s="269" customFormat="1" ht="27.6" customHeight="1" x14ac:dyDescent="0.25">
      <c r="A43" s="383" t="s">
        <v>268</v>
      </c>
      <c r="B43" s="252" t="s">
        <v>269</v>
      </c>
      <c r="C43" s="253" t="s">
        <v>270</v>
      </c>
      <c r="D43" s="252" t="s">
        <v>234</v>
      </c>
      <c r="E43" s="372">
        <v>130</v>
      </c>
      <c r="F43" s="373"/>
      <c r="G43" s="377"/>
      <c r="I43" s="375"/>
      <c r="J43" s="378"/>
    </row>
    <row r="44" spans="1:21" s="397" customFormat="1" ht="33.75" customHeight="1" x14ac:dyDescent="0.25">
      <c r="A44" s="388"/>
      <c r="B44" s="389" t="s">
        <v>271</v>
      </c>
      <c r="C44" s="390"/>
      <c r="D44" s="390"/>
      <c r="E44" s="390"/>
      <c r="F44" s="391"/>
      <c r="G44" s="392">
        <f>SUM(G4:G43)</f>
        <v>0</v>
      </c>
      <c r="H44" s="393"/>
      <c r="I44" s="394"/>
      <c r="J44" s="395"/>
      <c r="K44" s="396"/>
      <c r="L44" s="396"/>
      <c r="M44" s="396"/>
      <c r="N44" s="396"/>
      <c r="O44" s="396"/>
      <c r="P44" s="396"/>
      <c r="Q44" s="396"/>
      <c r="R44" s="396"/>
      <c r="S44" s="396"/>
      <c r="T44" s="396"/>
      <c r="U44" s="396"/>
    </row>
    <row r="45" spans="1:21" x14ac:dyDescent="0.25">
      <c r="A45" s="398"/>
      <c r="B45" s="352"/>
      <c r="C45" s="353"/>
      <c r="D45" s="352"/>
      <c r="E45" s="399"/>
      <c r="F45" s="355"/>
      <c r="G45" s="355"/>
    </row>
    <row r="46" spans="1:21" ht="13.2" x14ac:dyDescent="0.25">
      <c r="A46" s="250"/>
      <c r="B46" s="352"/>
      <c r="C46" s="353"/>
      <c r="D46" s="352"/>
      <c r="E46" s="399"/>
      <c r="F46" s="355"/>
      <c r="G46" s="355"/>
    </row>
    <row r="47" spans="1:21" ht="13.2" x14ac:dyDescent="0.25">
      <c r="A47" s="297"/>
      <c r="B47" s="352"/>
      <c r="C47" s="353"/>
      <c r="D47" s="352"/>
      <c r="E47" s="399"/>
      <c r="F47" s="355"/>
      <c r="G47" s="355"/>
    </row>
    <row r="48" spans="1:21" ht="13.2" x14ac:dyDescent="0.25">
      <c r="A48" s="250"/>
      <c r="B48" s="352"/>
      <c r="C48" s="353"/>
      <c r="D48" s="352"/>
      <c r="E48" s="399"/>
      <c r="F48" s="355"/>
      <c r="G48" s="355"/>
    </row>
    <row r="49" spans="1:7" x14ac:dyDescent="0.25">
      <c r="A49" s="298"/>
      <c r="B49" s="352"/>
      <c r="C49" s="353"/>
      <c r="D49" s="352"/>
      <c r="E49" s="399"/>
      <c r="F49" s="355"/>
      <c r="G49" s="355"/>
    </row>
    <row r="50" spans="1:7" x14ac:dyDescent="0.25">
      <c r="A50" s="299"/>
      <c r="B50" s="352"/>
      <c r="C50" s="353"/>
      <c r="D50" s="352"/>
      <c r="E50" s="399"/>
      <c r="F50" s="355"/>
      <c r="G50" s="355"/>
    </row>
    <row r="51" spans="1:7" x14ac:dyDescent="0.25">
      <c r="A51" s="298"/>
      <c r="B51" s="352"/>
      <c r="C51" s="353"/>
      <c r="D51" s="352"/>
      <c r="E51" s="399"/>
      <c r="F51" s="355"/>
      <c r="G51" s="355"/>
    </row>
    <row r="52" spans="1:7" x14ac:dyDescent="0.25">
      <c r="B52" s="352"/>
      <c r="C52" s="353"/>
      <c r="D52" s="352"/>
      <c r="E52" s="399"/>
      <c r="F52" s="355"/>
      <c r="G52" s="355"/>
    </row>
    <row r="53" spans="1:7" x14ac:dyDescent="0.25">
      <c r="B53" s="352"/>
      <c r="C53" s="353"/>
      <c r="D53" s="352"/>
      <c r="E53" s="399"/>
      <c r="F53" s="355"/>
      <c r="G53" s="355"/>
    </row>
    <row r="54" spans="1:7" x14ac:dyDescent="0.25">
      <c r="B54" s="352"/>
      <c r="C54" s="353"/>
      <c r="D54" s="352"/>
      <c r="E54" s="399"/>
      <c r="F54" s="355"/>
      <c r="G54" s="355"/>
    </row>
    <row r="55" spans="1:7" x14ac:dyDescent="0.25">
      <c r="B55" s="352"/>
      <c r="C55" s="353"/>
      <c r="D55" s="352"/>
      <c r="E55" s="399"/>
      <c r="F55" s="355"/>
      <c r="G55" s="355"/>
    </row>
    <row r="56" spans="1:7" x14ac:dyDescent="0.25">
      <c r="B56" s="352"/>
      <c r="C56" s="353"/>
      <c r="D56" s="352"/>
      <c r="E56" s="399"/>
      <c r="F56" s="355"/>
      <c r="G56" s="355"/>
    </row>
    <row r="57" spans="1:7" ht="13.2" x14ac:dyDescent="0.25">
      <c r="A57" s="356"/>
      <c r="B57" s="352"/>
      <c r="C57" s="353"/>
      <c r="D57" s="352"/>
      <c r="E57" s="399"/>
      <c r="F57" s="355"/>
      <c r="G57" s="355"/>
    </row>
    <row r="58" spans="1:7" ht="13.2" x14ac:dyDescent="0.25">
      <c r="A58" s="356"/>
      <c r="B58" s="352"/>
      <c r="C58" s="353"/>
      <c r="D58" s="352"/>
      <c r="E58" s="399"/>
      <c r="F58" s="355"/>
      <c r="G58" s="355"/>
    </row>
    <row r="59" spans="1:7" ht="13.2" x14ac:dyDescent="0.25">
      <c r="A59" s="356"/>
      <c r="B59" s="352"/>
      <c r="C59" s="353"/>
      <c r="D59" s="352"/>
      <c r="E59" s="399"/>
      <c r="F59" s="355"/>
      <c r="G59" s="355"/>
    </row>
    <row r="60" spans="1:7" ht="13.2" x14ac:dyDescent="0.25">
      <c r="A60" s="356"/>
      <c r="B60" s="352"/>
      <c r="C60" s="353"/>
      <c r="D60" s="352"/>
      <c r="E60" s="399"/>
      <c r="F60" s="355"/>
      <c r="G60" s="355"/>
    </row>
    <row r="61" spans="1:7" ht="13.2" x14ac:dyDescent="0.25">
      <c r="A61" s="356"/>
      <c r="B61" s="352"/>
      <c r="C61" s="353"/>
      <c r="D61" s="352"/>
      <c r="E61" s="399"/>
      <c r="F61" s="355"/>
      <c r="G61" s="355"/>
    </row>
  </sheetData>
  <mergeCells count="10">
    <mergeCell ref="I35:I37"/>
    <mergeCell ref="B44:F44"/>
    <mergeCell ref="D1:G1"/>
    <mergeCell ref="A2:A3"/>
    <mergeCell ref="B2:B3"/>
    <mergeCell ref="C2:C3"/>
    <mergeCell ref="D2:D3"/>
    <mergeCell ref="E2:E3"/>
    <mergeCell ref="F2:F3"/>
    <mergeCell ref="G2:G3"/>
  </mergeCells>
  <printOptions horizontalCentered="1"/>
  <pageMargins left="0.75" right="0.5" top="0.57999999999999996" bottom="0.4" header="0.25" footer="0.25"/>
  <pageSetup paperSize="9" scale="81"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53596-41EF-4ED8-B533-07B21C257D40}">
  <sheetPr>
    <tabColor rgb="FF92D050"/>
  </sheetPr>
  <dimension ref="A1:U35"/>
  <sheetViews>
    <sheetView view="pageBreakPreview" topLeftCell="A13" zoomScaleSheetLayoutView="100" workbookViewId="0">
      <selection activeCell="G37" sqref="G37"/>
    </sheetView>
  </sheetViews>
  <sheetFormatPr defaultColWidth="8.88671875" defaultRowHeight="13.8" x14ac:dyDescent="0.25"/>
  <cols>
    <col min="1" max="1" width="8.6640625" style="358" customWidth="1"/>
    <col min="2" max="2" width="10.6640625" style="359" customWidth="1"/>
    <col min="3" max="3" width="50.6640625" style="356" customWidth="1"/>
    <col min="4" max="4" width="7.6640625" style="359" customWidth="1"/>
    <col min="5" max="5" width="8.6640625" style="360" customWidth="1"/>
    <col min="6" max="6" width="10.6640625" style="361" customWidth="1"/>
    <col min="7" max="7" width="16.6640625" style="361" customWidth="1"/>
    <col min="8" max="8" width="12.109375" style="356" hidden="1" customWidth="1"/>
    <col min="9" max="9" width="12.88671875" style="350" bestFit="1" customWidth="1"/>
    <col min="10" max="253" width="8.88671875" style="356"/>
    <col min="254" max="254" width="3.6640625" style="356" bestFit="1" customWidth="1"/>
    <col min="255" max="255" width="8.33203125" style="356" customWidth="1"/>
    <col min="256" max="256" width="46.109375" style="356" customWidth="1"/>
    <col min="257" max="257" width="11" style="356" customWidth="1"/>
    <col min="258" max="258" width="12.5546875" style="356" customWidth="1"/>
    <col min="259" max="259" width="10.88671875" style="356" customWidth="1"/>
    <col min="260" max="260" width="16.109375" style="356" customWidth="1"/>
    <col min="261" max="261" width="0" style="356" hidden="1" customWidth="1"/>
    <col min="262" max="262" width="15.44140625" style="356" customWidth="1"/>
    <col min="263" max="263" width="12.88671875" style="356" bestFit="1" customWidth="1"/>
    <col min="264" max="264" width="8.88671875" style="356"/>
    <col min="265" max="265" width="12.88671875" style="356" bestFit="1" customWidth="1"/>
    <col min="266" max="509" width="8.88671875" style="356"/>
    <col min="510" max="510" width="3.6640625" style="356" bestFit="1" customWidth="1"/>
    <col min="511" max="511" width="8.33203125" style="356" customWidth="1"/>
    <col min="512" max="512" width="46.109375" style="356" customWidth="1"/>
    <col min="513" max="513" width="11" style="356" customWidth="1"/>
    <col min="514" max="514" width="12.5546875" style="356" customWidth="1"/>
    <col min="515" max="515" width="10.88671875" style="356" customWidth="1"/>
    <col min="516" max="516" width="16.109375" style="356" customWidth="1"/>
    <col min="517" max="517" width="0" style="356" hidden="1" customWidth="1"/>
    <col min="518" max="518" width="15.44140625" style="356" customWidth="1"/>
    <col min="519" max="519" width="12.88671875" style="356" bestFit="1" customWidth="1"/>
    <col min="520" max="520" width="8.88671875" style="356"/>
    <col min="521" max="521" width="12.88671875" style="356" bestFit="1" customWidth="1"/>
    <col min="522" max="765" width="8.88671875" style="356"/>
    <col min="766" max="766" width="3.6640625" style="356" bestFit="1" customWidth="1"/>
    <col min="767" max="767" width="8.33203125" style="356" customWidth="1"/>
    <col min="768" max="768" width="46.109375" style="356" customWidth="1"/>
    <col min="769" max="769" width="11" style="356" customWidth="1"/>
    <col min="770" max="770" width="12.5546875" style="356" customWidth="1"/>
    <col min="771" max="771" width="10.88671875" style="356" customWidth="1"/>
    <col min="772" max="772" width="16.109375" style="356" customWidth="1"/>
    <col min="773" max="773" width="0" style="356" hidden="1" customWidth="1"/>
    <col min="774" max="774" width="15.44140625" style="356" customWidth="1"/>
    <col min="775" max="775" width="12.88671875" style="356" bestFit="1" customWidth="1"/>
    <col min="776" max="776" width="8.88671875" style="356"/>
    <col min="777" max="777" width="12.88671875" style="356" bestFit="1" customWidth="1"/>
    <col min="778" max="1021" width="8.88671875" style="356"/>
    <col min="1022" max="1022" width="3.6640625" style="356" bestFit="1" customWidth="1"/>
    <col min="1023" max="1023" width="8.33203125" style="356" customWidth="1"/>
    <col min="1024" max="1024" width="46.109375" style="356" customWidth="1"/>
    <col min="1025" max="1025" width="11" style="356" customWidth="1"/>
    <col min="1026" max="1026" width="12.5546875" style="356" customWidth="1"/>
    <col min="1027" max="1027" width="10.88671875" style="356" customWidth="1"/>
    <col min="1028" max="1028" width="16.109375" style="356" customWidth="1"/>
    <col min="1029" max="1029" width="0" style="356" hidden="1" customWidth="1"/>
    <col min="1030" max="1030" width="15.44140625" style="356" customWidth="1"/>
    <col min="1031" max="1031" width="12.88671875" style="356" bestFit="1" customWidth="1"/>
    <col min="1032" max="1032" width="8.88671875" style="356"/>
    <col min="1033" max="1033" width="12.88671875" style="356" bestFit="1" customWidth="1"/>
    <col min="1034" max="1277" width="8.88671875" style="356"/>
    <col min="1278" max="1278" width="3.6640625" style="356" bestFit="1" customWidth="1"/>
    <col min="1279" max="1279" width="8.33203125" style="356" customWidth="1"/>
    <col min="1280" max="1280" width="46.109375" style="356" customWidth="1"/>
    <col min="1281" max="1281" width="11" style="356" customWidth="1"/>
    <col min="1282" max="1282" width="12.5546875" style="356" customWidth="1"/>
    <col min="1283" max="1283" width="10.88671875" style="356" customWidth="1"/>
    <col min="1284" max="1284" width="16.109375" style="356" customWidth="1"/>
    <col min="1285" max="1285" width="0" style="356" hidden="1" customWidth="1"/>
    <col min="1286" max="1286" width="15.44140625" style="356" customWidth="1"/>
    <col min="1287" max="1287" width="12.88671875" style="356" bestFit="1" customWidth="1"/>
    <col min="1288" max="1288" width="8.88671875" style="356"/>
    <col min="1289" max="1289" width="12.88671875" style="356" bestFit="1" customWidth="1"/>
    <col min="1290" max="1533" width="8.88671875" style="356"/>
    <col min="1534" max="1534" width="3.6640625" style="356" bestFit="1" customWidth="1"/>
    <col min="1535" max="1535" width="8.33203125" style="356" customWidth="1"/>
    <col min="1536" max="1536" width="46.109375" style="356" customWidth="1"/>
    <col min="1537" max="1537" width="11" style="356" customWidth="1"/>
    <col min="1538" max="1538" width="12.5546875" style="356" customWidth="1"/>
    <col min="1539" max="1539" width="10.88671875" style="356" customWidth="1"/>
    <col min="1540" max="1540" width="16.109375" style="356" customWidth="1"/>
    <col min="1541" max="1541" width="0" style="356" hidden="1" customWidth="1"/>
    <col min="1542" max="1542" width="15.44140625" style="356" customWidth="1"/>
    <col min="1543" max="1543" width="12.88671875" style="356" bestFit="1" customWidth="1"/>
    <col min="1544" max="1544" width="8.88671875" style="356"/>
    <col min="1545" max="1545" width="12.88671875" style="356" bestFit="1" customWidth="1"/>
    <col min="1546" max="1789" width="8.88671875" style="356"/>
    <col min="1790" max="1790" width="3.6640625" style="356" bestFit="1" customWidth="1"/>
    <col min="1791" max="1791" width="8.33203125" style="356" customWidth="1"/>
    <col min="1792" max="1792" width="46.109375" style="356" customWidth="1"/>
    <col min="1793" max="1793" width="11" style="356" customWidth="1"/>
    <col min="1794" max="1794" width="12.5546875" style="356" customWidth="1"/>
    <col min="1795" max="1795" width="10.88671875" style="356" customWidth="1"/>
    <col min="1796" max="1796" width="16.109375" style="356" customWidth="1"/>
    <col min="1797" max="1797" width="0" style="356" hidden="1" customWidth="1"/>
    <col min="1798" max="1798" width="15.44140625" style="356" customWidth="1"/>
    <col min="1799" max="1799" width="12.88671875" style="356" bestFit="1" customWidth="1"/>
    <col min="1800" max="1800" width="8.88671875" style="356"/>
    <col min="1801" max="1801" width="12.88671875" style="356" bestFit="1" customWidth="1"/>
    <col min="1802" max="2045" width="8.88671875" style="356"/>
    <col min="2046" max="2046" width="3.6640625" style="356" bestFit="1" customWidth="1"/>
    <col min="2047" max="2047" width="8.33203125" style="356" customWidth="1"/>
    <col min="2048" max="2048" width="46.109375" style="356" customWidth="1"/>
    <col min="2049" max="2049" width="11" style="356" customWidth="1"/>
    <col min="2050" max="2050" width="12.5546875" style="356" customWidth="1"/>
    <col min="2051" max="2051" width="10.88671875" style="356" customWidth="1"/>
    <col min="2052" max="2052" width="16.109375" style="356" customWidth="1"/>
    <col min="2053" max="2053" width="0" style="356" hidden="1" customWidth="1"/>
    <col min="2054" max="2054" width="15.44140625" style="356" customWidth="1"/>
    <col min="2055" max="2055" width="12.88671875" style="356" bestFit="1" customWidth="1"/>
    <col min="2056" max="2056" width="8.88671875" style="356"/>
    <col min="2057" max="2057" width="12.88671875" style="356" bestFit="1" customWidth="1"/>
    <col min="2058" max="2301" width="8.88671875" style="356"/>
    <col min="2302" max="2302" width="3.6640625" style="356" bestFit="1" customWidth="1"/>
    <col min="2303" max="2303" width="8.33203125" style="356" customWidth="1"/>
    <col min="2304" max="2304" width="46.109375" style="356" customWidth="1"/>
    <col min="2305" max="2305" width="11" style="356" customWidth="1"/>
    <col min="2306" max="2306" width="12.5546875" style="356" customWidth="1"/>
    <col min="2307" max="2307" width="10.88671875" style="356" customWidth="1"/>
    <col min="2308" max="2308" width="16.109375" style="356" customWidth="1"/>
    <col min="2309" max="2309" width="0" style="356" hidden="1" customWidth="1"/>
    <col min="2310" max="2310" width="15.44140625" style="356" customWidth="1"/>
    <col min="2311" max="2311" width="12.88671875" style="356" bestFit="1" customWidth="1"/>
    <col min="2312" max="2312" width="8.88671875" style="356"/>
    <col min="2313" max="2313" width="12.88671875" style="356" bestFit="1" customWidth="1"/>
    <col min="2314" max="2557" width="8.88671875" style="356"/>
    <col min="2558" max="2558" width="3.6640625" style="356" bestFit="1" customWidth="1"/>
    <col min="2559" max="2559" width="8.33203125" style="356" customWidth="1"/>
    <col min="2560" max="2560" width="46.109375" style="356" customWidth="1"/>
    <col min="2561" max="2561" width="11" style="356" customWidth="1"/>
    <col min="2562" max="2562" width="12.5546875" style="356" customWidth="1"/>
    <col min="2563" max="2563" width="10.88671875" style="356" customWidth="1"/>
    <col min="2564" max="2564" width="16.109375" style="356" customWidth="1"/>
    <col min="2565" max="2565" width="0" style="356" hidden="1" customWidth="1"/>
    <col min="2566" max="2566" width="15.44140625" style="356" customWidth="1"/>
    <col min="2567" max="2567" width="12.88671875" style="356" bestFit="1" customWidth="1"/>
    <col min="2568" max="2568" width="8.88671875" style="356"/>
    <col min="2569" max="2569" width="12.88671875" style="356" bestFit="1" customWidth="1"/>
    <col min="2570" max="2813" width="8.88671875" style="356"/>
    <col min="2814" max="2814" width="3.6640625" style="356" bestFit="1" customWidth="1"/>
    <col min="2815" max="2815" width="8.33203125" style="356" customWidth="1"/>
    <col min="2816" max="2816" width="46.109375" style="356" customWidth="1"/>
    <col min="2817" max="2817" width="11" style="356" customWidth="1"/>
    <col min="2818" max="2818" width="12.5546875" style="356" customWidth="1"/>
    <col min="2819" max="2819" width="10.88671875" style="356" customWidth="1"/>
    <col min="2820" max="2820" width="16.109375" style="356" customWidth="1"/>
    <col min="2821" max="2821" width="0" style="356" hidden="1" customWidth="1"/>
    <col min="2822" max="2822" width="15.44140625" style="356" customWidth="1"/>
    <col min="2823" max="2823" width="12.88671875" style="356" bestFit="1" customWidth="1"/>
    <col min="2824" max="2824" width="8.88671875" style="356"/>
    <col min="2825" max="2825" width="12.88671875" style="356" bestFit="1" customWidth="1"/>
    <col min="2826" max="3069" width="8.88671875" style="356"/>
    <col min="3070" max="3070" width="3.6640625" style="356" bestFit="1" customWidth="1"/>
    <col min="3071" max="3071" width="8.33203125" style="356" customWidth="1"/>
    <col min="3072" max="3072" width="46.109375" style="356" customWidth="1"/>
    <col min="3073" max="3073" width="11" style="356" customWidth="1"/>
    <col min="3074" max="3074" width="12.5546875" style="356" customWidth="1"/>
    <col min="3075" max="3075" width="10.88671875" style="356" customWidth="1"/>
    <col min="3076" max="3076" width="16.109375" style="356" customWidth="1"/>
    <col min="3077" max="3077" width="0" style="356" hidden="1" customWidth="1"/>
    <col min="3078" max="3078" width="15.44140625" style="356" customWidth="1"/>
    <col min="3079" max="3079" width="12.88671875" style="356" bestFit="1" customWidth="1"/>
    <col min="3080" max="3080" width="8.88671875" style="356"/>
    <col min="3081" max="3081" width="12.88671875" style="356" bestFit="1" customWidth="1"/>
    <col min="3082" max="3325" width="8.88671875" style="356"/>
    <col min="3326" max="3326" width="3.6640625" style="356" bestFit="1" customWidth="1"/>
    <col min="3327" max="3327" width="8.33203125" style="356" customWidth="1"/>
    <col min="3328" max="3328" width="46.109375" style="356" customWidth="1"/>
    <col min="3329" max="3329" width="11" style="356" customWidth="1"/>
    <col min="3330" max="3330" width="12.5546875" style="356" customWidth="1"/>
    <col min="3331" max="3331" width="10.88671875" style="356" customWidth="1"/>
    <col min="3332" max="3332" width="16.109375" style="356" customWidth="1"/>
    <col min="3333" max="3333" width="0" style="356" hidden="1" customWidth="1"/>
    <col min="3334" max="3334" width="15.44140625" style="356" customWidth="1"/>
    <col min="3335" max="3335" width="12.88671875" style="356" bestFit="1" customWidth="1"/>
    <col min="3336" max="3336" width="8.88671875" style="356"/>
    <col min="3337" max="3337" width="12.88671875" style="356" bestFit="1" customWidth="1"/>
    <col min="3338" max="3581" width="8.88671875" style="356"/>
    <col min="3582" max="3582" width="3.6640625" style="356" bestFit="1" customWidth="1"/>
    <col min="3583" max="3583" width="8.33203125" style="356" customWidth="1"/>
    <col min="3584" max="3584" width="46.109375" style="356" customWidth="1"/>
    <col min="3585" max="3585" width="11" style="356" customWidth="1"/>
    <col min="3586" max="3586" width="12.5546875" style="356" customWidth="1"/>
    <col min="3587" max="3587" width="10.88671875" style="356" customWidth="1"/>
    <col min="3588" max="3588" width="16.109375" style="356" customWidth="1"/>
    <col min="3589" max="3589" width="0" style="356" hidden="1" customWidth="1"/>
    <col min="3590" max="3590" width="15.44140625" style="356" customWidth="1"/>
    <col min="3591" max="3591" width="12.88671875" style="356" bestFit="1" customWidth="1"/>
    <col min="3592" max="3592" width="8.88671875" style="356"/>
    <col min="3593" max="3593" width="12.88671875" style="356" bestFit="1" customWidth="1"/>
    <col min="3594" max="3837" width="8.88671875" style="356"/>
    <col min="3838" max="3838" width="3.6640625" style="356" bestFit="1" customWidth="1"/>
    <col min="3839" max="3839" width="8.33203125" style="356" customWidth="1"/>
    <col min="3840" max="3840" width="46.109375" style="356" customWidth="1"/>
    <col min="3841" max="3841" width="11" style="356" customWidth="1"/>
    <col min="3842" max="3842" width="12.5546875" style="356" customWidth="1"/>
    <col min="3843" max="3843" width="10.88671875" style="356" customWidth="1"/>
    <col min="3844" max="3844" width="16.109375" style="356" customWidth="1"/>
    <col min="3845" max="3845" width="0" style="356" hidden="1" customWidth="1"/>
    <col min="3846" max="3846" width="15.44140625" style="356" customWidth="1"/>
    <col min="3847" max="3847" width="12.88671875" style="356" bestFit="1" customWidth="1"/>
    <col min="3848" max="3848" width="8.88671875" style="356"/>
    <col min="3849" max="3849" width="12.88671875" style="356" bestFit="1" customWidth="1"/>
    <col min="3850" max="4093" width="8.88671875" style="356"/>
    <col min="4094" max="4094" width="3.6640625" style="356" bestFit="1" customWidth="1"/>
    <col min="4095" max="4095" width="8.33203125" style="356" customWidth="1"/>
    <col min="4096" max="4096" width="46.109375" style="356" customWidth="1"/>
    <col min="4097" max="4097" width="11" style="356" customWidth="1"/>
    <col min="4098" max="4098" width="12.5546875" style="356" customWidth="1"/>
    <col min="4099" max="4099" width="10.88671875" style="356" customWidth="1"/>
    <col min="4100" max="4100" width="16.109375" style="356" customWidth="1"/>
    <col min="4101" max="4101" width="0" style="356" hidden="1" customWidth="1"/>
    <col min="4102" max="4102" width="15.44140625" style="356" customWidth="1"/>
    <col min="4103" max="4103" width="12.88671875" style="356" bestFit="1" customWidth="1"/>
    <col min="4104" max="4104" width="8.88671875" style="356"/>
    <col min="4105" max="4105" width="12.88671875" style="356" bestFit="1" customWidth="1"/>
    <col min="4106" max="4349" width="8.88671875" style="356"/>
    <col min="4350" max="4350" width="3.6640625" style="356" bestFit="1" customWidth="1"/>
    <col min="4351" max="4351" width="8.33203125" style="356" customWidth="1"/>
    <col min="4352" max="4352" width="46.109375" style="356" customWidth="1"/>
    <col min="4353" max="4353" width="11" style="356" customWidth="1"/>
    <col min="4354" max="4354" width="12.5546875" style="356" customWidth="1"/>
    <col min="4355" max="4355" width="10.88671875" style="356" customWidth="1"/>
    <col min="4356" max="4356" width="16.109375" style="356" customWidth="1"/>
    <col min="4357" max="4357" width="0" style="356" hidden="1" customWidth="1"/>
    <col min="4358" max="4358" width="15.44140625" style="356" customWidth="1"/>
    <col min="4359" max="4359" width="12.88671875" style="356" bestFit="1" customWidth="1"/>
    <col min="4360" max="4360" width="8.88671875" style="356"/>
    <col min="4361" max="4361" width="12.88671875" style="356" bestFit="1" customWidth="1"/>
    <col min="4362" max="4605" width="8.88671875" style="356"/>
    <col min="4606" max="4606" width="3.6640625" style="356" bestFit="1" customWidth="1"/>
    <col min="4607" max="4607" width="8.33203125" style="356" customWidth="1"/>
    <col min="4608" max="4608" width="46.109375" style="356" customWidth="1"/>
    <col min="4609" max="4609" width="11" style="356" customWidth="1"/>
    <col min="4610" max="4610" width="12.5546875" style="356" customWidth="1"/>
    <col min="4611" max="4611" width="10.88671875" style="356" customWidth="1"/>
    <col min="4612" max="4612" width="16.109375" style="356" customWidth="1"/>
    <col min="4613" max="4613" width="0" style="356" hidden="1" customWidth="1"/>
    <col min="4614" max="4614" width="15.44140625" style="356" customWidth="1"/>
    <col min="4615" max="4615" width="12.88671875" style="356" bestFit="1" customWidth="1"/>
    <col min="4616" max="4616" width="8.88671875" style="356"/>
    <col min="4617" max="4617" width="12.88671875" style="356" bestFit="1" customWidth="1"/>
    <col min="4618" max="4861" width="8.88671875" style="356"/>
    <col min="4862" max="4862" width="3.6640625" style="356" bestFit="1" customWidth="1"/>
    <col min="4863" max="4863" width="8.33203125" style="356" customWidth="1"/>
    <col min="4864" max="4864" width="46.109375" style="356" customWidth="1"/>
    <col min="4865" max="4865" width="11" style="356" customWidth="1"/>
    <col min="4866" max="4866" width="12.5546875" style="356" customWidth="1"/>
    <col min="4867" max="4867" width="10.88671875" style="356" customWidth="1"/>
    <col min="4868" max="4868" width="16.109375" style="356" customWidth="1"/>
    <col min="4869" max="4869" width="0" style="356" hidden="1" customWidth="1"/>
    <col min="4870" max="4870" width="15.44140625" style="356" customWidth="1"/>
    <col min="4871" max="4871" width="12.88671875" style="356" bestFit="1" customWidth="1"/>
    <col min="4872" max="4872" width="8.88671875" style="356"/>
    <col min="4873" max="4873" width="12.88671875" style="356" bestFit="1" customWidth="1"/>
    <col min="4874" max="5117" width="8.88671875" style="356"/>
    <col min="5118" max="5118" width="3.6640625" style="356" bestFit="1" customWidth="1"/>
    <col min="5119" max="5119" width="8.33203125" style="356" customWidth="1"/>
    <col min="5120" max="5120" width="46.109375" style="356" customWidth="1"/>
    <col min="5121" max="5121" width="11" style="356" customWidth="1"/>
    <col min="5122" max="5122" width="12.5546875" style="356" customWidth="1"/>
    <col min="5123" max="5123" width="10.88671875" style="356" customWidth="1"/>
    <col min="5124" max="5124" width="16.109375" style="356" customWidth="1"/>
    <col min="5125" max="5125" width="0" style="356" hidden="1" customWidth="1"/>
    <col min="5126" max="5126" width="15.44140625" style="356" customWidth="1"/>
    <col min="5127" max="5127" width="12.88671875" style="356" bestFit="1" customWidth="1"/>
    <col min="5128" max="5128" width="8.88671875" style="356"/>
    <col min="5129" max="5129" width="12.88671875" style="356" bestFit="1" customWidth="1"/>
    <col min="5130" max="5373" width="8.88671875" style="356"/>
    <col min="5374" max="5374" width="3.6640625" style="356" bestFit="1" customWidth="1"/>
    <col min="5375" max="5375" width="8.33203125" style="356" customWidth="1"/>
    <col min="5376" max="5376" width="46.109375" style="356" customWidth="1"/>
    <col min="5377" max="5377" width="11" style="356" customWidth="1"/>
    <col min="5378" max="5378" width="12.5546875" style="356" customWidth="1"/>
    <col min="5379" max="5379" width="10.88671875" style="356" customWidth="1"/>
    <col min="5380" max="5380" width="16.109375" style="356" customWidth="1"/>
    <col min="5381" max="5381" width="0" style="356" hidden="1" customWidth="1"/>
    <col min="5382" max="5382" width="15.44140625" style="356" customWidth="1"/>
    <col min="5383" max="5383" width="12.88671875" style="356" bestFit="1" customWidth="1"/>
    <col min="5384" max="5384" width="8.88671875" style="356"/>
    <col min="5385" max="5385" width="12.88671875" style="356" bestFit="1" customWidth="1"/>
    <col min="5386" max="5629" width="8.88671875" style="356"/>
    <col min="5630" max="5630" width="3.6640625" style="356" bestFit="1" customWidth="1"/>
    <col min="5631" max="5631" width="8.33203125" style="356" customWidth="1"/>
    <col min="5632" max="5632" width="46.109375" style="356" customWidth="1"/>
    <col min="5633" max="5633" width="11" style="356" customWidth="1"/>
    <col min="5634" max="5634" width="12.5546875" style="356" customWidth="1"/>
    <col min="5635" max="5635" width="10.88671875" style="356" customWidth="1"/>
    <col min="5636" max="5636" width="16.109375" style="356" customWidth="1"/>
    <col min="5637" max="5637" width="0" style="356" hidden="1" customWidth="1"/>
    <col min="5638" max="5638" width="15.44140625" style="356" customWidth="1"/>
    <col min="5639" max="5639" width="12.88671875" style="356" bestFit="1" customWidth="1"/>
    <col min="5640" max="5640" width="8.88671875" style="356"/>
    <col min="5641" max="5641" width="12.88671875" style="356" bestFit="1" customWidth="1"/>
    <col min="5642" max="5885" width="8.88671875" style="356"/>
    <col min="5886" max="5886" width="3.6640625" style="356" bestFit="1" customWidth="1"/>
    <col min="5887" max="5887" width="8.33203125" style="356" customWidth="1"/>
    <col min="5888" max="5888" width="46.109375" style="356" customWidth="1"/>
    <col min="5889" max="5889" width="11" style="356" customWidth="1"/>
    <col min="5890" max="5890" width="12.5546875" style="356" customWidth="1"/>
    <col min="5891" max="5891" width="10.88671875" style="356" customWidth="1"/>
    <col min="5892" max="5892" width="16.109375" style="356" customWidth="1"/>
    <col min="5893" max="5893" width="0" style="356" hidden="1" customWidth="1"/>
    <col min="5894" max="5894" width="15.44140625" style="356" customWidth="1"/>
    <col min="5895" max="5895" width="12.88671875" style="356" bestFit="1" customWidth="1"/>
    <col min="5896" max="5896" width="8.88671875" style="356"/>
    <col min="5897" max="5897" width="12.88671875" style="356" bestFit="1" customWidth="1"/>
    <col min="5898" max="6141" width="8.88671875" style="356"/>
    <col min="6142" max="6142" width="3.6640625" style="356" bestFit="1" customWidth="1"/>
    <col min="6143" max="6143" width="8.33203125" style="356" customWidth="1"/>
    <col min="6144" max="6144" width="46.109375" style="356" customWidth="1"/>
    <col min="6145" max="6145" width="11" style="356" customWidth="1"/>
    <col min="6146" max="6146" width="12.5546875" style="356" customWidth="1"/>
    <col min="6147" max="6147" width="10.88671875" style="356" customWidth="1"/>
    <col min="6148" max="6148" width="16.109375" style="356" customWidth="1"/>
    <col min="6149" max="6149" width="0" style="356" hidden="1" customWidth="1"/>
    <col min="6150" max="6150" width="15.44140625" style="356" customWidth="1"/>
    <col min="6151" max="6151" width="12.88671875" style="356" bestFit="1" customWidth="1"/>
    <col min="6152" max="6152" width="8.88671875" style="356"/>
    <col min="6153" max="6153" width="12.88671875" style="356" bestFit="1" customWidth="1"/>
    <col min="6154" max="6397" width="8.88671875" style="356"/>
    <col min="6398" max="6398" width="3.6640625" style="356" bestFit="1" customWidth="1"/>
    <col min="6399" max="6399" width="8.33203125" style="356" customWidth="1"/>
    <col min="6400" max="6400" width="46.109375" style="356" customWidth="1"/>
    <col min="6401" max="6401" width="11" style="356" customWidth="1"/>
    <col min="6402" max="6402" width="12.5546875" style="356" customWidth="1"/>
    <col min="6403" max="6403" width="10.88671875" style="356" customWidth="1"/>
    <col min="6404" max="6404" width="16.109375" style="356" customWidth="1"/>
    <col min="6405" max="6405" width="0" style="356" hidden="1" customWidth="1"/>
    <col min="6406" max="6406" width="15.44140625" style="356" customWidth="1"/>
    <col min="6407" max="6407" width="12.88671875" style="356" bestFit="1" customWidth="1"/>
    <col min="6408" max="6408" width="8.88671875" style="356"/>
    <col min="6409" max="6409" width="12.88671875" style="356" bestFit="1" customWidth="1"/>
    <col min="6410" max="6653" width="8.88671875" style="356"/>
    <col min="6654" max="6654" width="3.6640625" style="356" bestFit="1" customWidth="1"/>
    <col min="6655" max="6655" width="8.33203125" style="356" customWidth="1"/>
    <col min="6656" max="6656" width="46.109375" style="356" customWidth="1"/>
    <col min="6657" max="6657" width="11" style="356" customWidth="1"/>
    <col min="6658" max="6658" width="12.5546875" style="356" customWidth="1"/>
    <col min="6659" max="6659" width="10.88671875" style="356" customWidth="1"/>
    <col min="6660" max="6660" width="16.109375" style="356" customWidth="1"/>
    <col min="6661" max="6661" width="0" style="356" hidden="1" customWidth="1"/>
    <col min="6662" max="6662" width="15.44140625" style="356" customWidth="1"/>
    <col min="6663" max="6663" width="12.88671875" style="356" bestFit="1" customWidth="1"/>
    <col min="6664" max="6664" width="8.88671875" style="356"/>
    <col min="6665" max="6665" width="12.88671875" style="356" bestFit="1" customWidth="1"/>
    <col min="6666" max="6909" width="8.88671875" style="356"/>
    <col min="6910" max="6910" width="3.6640625" style="356" bestFit="1" customWidth="1"/>
    <col min="6911" max="6911" width="8.33203125" style="356" customWidth="1"/>
    <col min="6912" max="6912" width="46.109375" style="356" customWidth="1"/>
    <col min="6913" max="6913" width="11" style="356" customWidth="1"/>
    <col min="6914" max="6914" width="12.5546875" style="356" customWidth="1"/>
    <col min="6915" max="6915" width="10.88671875" style="356" customWidth="1"/>
    <col min="6916" max="6916" width="16.109375" style="356" customWidth="1"/>
    <col min="6917" max="6917" width="0" style="356" hidden="1" customWidth="1"/>
    <col min="6918" max="6918" width="15.44140625" style="356" customWidth="1"/>
    <col min="6919" max="6919" width="12.88671875" style="356" bestFit="1" customWidth="1"/>
    <col min="6920" max="6920" width="8.88671875" style="356"/>
    <col min="6921" max="6921" width="12.88671875" style="356" bestFit="1" customWidth="1"/>
    <col min="6922" max="7165" width="8.88671875" style="356"/>
    <col min="7166" max="7166" width="3.6640625" style="356" bestFit="1" customWidth="1"/>
    <col min="7167" max="7167" width="8.33203125" style="356" customWidth="1"/>
    <col min="7168" max="7168" width="46.109375" style="356" customWidth="1"/>
    <col min="7169" max="7169" width="11" style="356" customWidth="1"/>
    <col min="7170" max="7170" width="12.5546875" style="356" customWidth="1"/>
    <col min="7171" max="7171" width="10.88671875" style="356" customWidth="1"/>
    <col min="7172" max="7172" width="16.109375" style="356" customWidth="1"/>
    <col min="7173" max="7173" width="0" style="356" hidden="1" customWidth="1"/>
    <col min="7174" max="7174" width="15.44140625" style="356" customWidth="1"/>
    <col min="7175" max="7175" width="12.88671875" style="356" bestFit="1" customWidth="1"/>
    <col min="7176" max="7176" width="8.88671875" style="356"/>
    <col min="7177" max="7177" width="12.88671875" style="356" bestFit="1" customWidth="1"/>
    <col min="7178" max="7421" width="8.88671875" style="356"/>
    <col min="7422" max="7422" width="3.6640625" style="356" bestFit="1" customWidth="1"/>
    <col min="7423" max="7423" width="8.33203125" style="356" customWidth="1"/>
    <col min="7424" max="7424" width="46.109375" style="356" customWidth="1"/>
    <col min="7425" max="7425" width="11" style="356" customWidth="1"/>
    <col min="7426" max="7426" width="12.5546875" style="356" customWidth="1"/>
    <col min="7427" max="7427" width="10.88671875" style="356" customWidth="1"/>
    <col min="7428" max="7428" width="16.109375" style="356" customWidth="1"/>
    <col min="7429" max="7429" width="0" style="356" hidden="1" customWidth="1"/>
    <col min="7430" max="7430" width="15.44140625" style="356" customWidth="1"/>
    <col min="7431" max="7431" width="12.88671875" style="356" bestFit="1" customWidth="1"/>
    <col min="7432" max="7432" width="8.88671875" style="356"/>
    <col min="7433" max="7433" width="12.88671875" style="356" bestFit="1" customWidth="1"/>
    <col min="7434" max="7677" width="8.88671875" style="356"/>
    <col min="7678" max="7678" width="3.6640625" style="356" bestFit="1" customWidth="1"/>
    <col min="7679" max="7679" width="8.33203125" style="356" customWidth="1"/>
    <col min="7680" max="7680" width="46.109375" style="356" customWidth="1"/>
    <col min="7681" max="7681" width="11" style="356" customWidth="1"/>
    <col min="7682" max="7682" width="12.5546875" style="356" customWidth="1"/>
    <col min="7683" max="7683" width="10.88671875" style="356" customWidth="1"/>
    <col min="7684" max="7684" width="16.109375" style="356" customWidth="1"/>
    <col min="7685" max="7685" width="0" style="356" hidden="1" customWidth="1"/>
    <col min="7686" max="7686" width="15.44140625" style="356" customWidth="1"/>
    <col min="7687" max="7687" width="12.88671875" style="356" bestFit="1" customWidth="1"/>
    <col min="7688" max="7688" width="8.88671875" style="356"/>
    <col min="7689" max="7689" width="12.88671875" style="356" bestFit="1" customWidth="1"/>
    <col min="7690" max="7933" width="8.88671875" style="356"/>
    <col min="7934" max="7934" width="3.6640625" style="356" bestFit="1" customWidth="1"/>
    <col min="7935" max="7935" width="8.33203125" style="356" customWidth="1"/>
    <col min="7936" max="7936" width="46.109375" style="356" customWidth="1"/>
    <col min="7937" max="7937" width="11" style="356" customWidth="1"/>
    <col min="7938" max="7938" width="12.5546875" style="356" customWidth="1"/>
    <col min="7939" max="7939" width="10.88671875" style="356" customWidth="1"/>
    <col min="7940" max="7940" width="16.109375" style="356" customWidth="1"/>
    <col min="7941" max="7941" width="0" style="356" hidden="1" customWidth="1"/>
    <col min="7942" max="7942" width="15.44140625" style="356" customWidth="1"/>
    <col min="7943" max="7943" width="12.88671875" style="356" bestFit="1" customWidth="1"/>
    <col min="7944" max="7944" width="8.88671875" style="356"/>
    <col min="7945" max="7945" width="12.88671875" style="356" bestFit="1" customWidth="1"/>
    <col min="7946" max="8189" width="8.88671875" style="356"/>
    <col min="8190" max="8190" width="3.6640625" style="356" bestFit="1" customWidth="1"/>
    <col min="8191" max="8191" width="8.33203125" style="356" customWidth="1"/>
    <col min="8192" max="8192" width="46.109375" style="356" customWidth="1"/>
    <col min="8193" max="8193" width="11" style="356" customWidth="1"/>
    <col min="8194" max="8194" width="12.5546875" style="356" customWidth="1"/>
    <col min="8195" max="8195" width="10.88671875" style="356" customWidth="1"/>
    <col min="8196" max="8196" width="16.109375" style="356" customWidth="1"/>
    <col min="8197" max="8197" width="0" style="356" hidden="1" customWidth="1"/>
    <col min="8198" max="8198" width="15.44140625" style="356" customWidth="1"/>
    <col min="8199" max="8199" width="12.88671875" style="356" bestFit="1" customWidth="1"/>
    <col min="8200" max="8200" width="8.88671875" style="356"/>
    <col min="8201" max="8201" width="12.88671875" style="356" bestFit="1" customWidth="1"/>
    <col min="8202" max="8445" width="8.88671875" style="356"/>
    <col min="8446" max="8446" width="3.6640625" style="356" bestFit="1" customWidth="1"/>
    <col min="8447" max="8447" width="8.33203125" style="356" customWidth="1"/>
    <col min="8448" max="8448" width="46.109375" style="356" customWidth="1"/>
    <col min="8449" max="8449" width="11" style="356" customWidth="1"/>
    <col min="8450" max="8450" width="12.5546875" style="356" customWidth="1"/>
    <col min="8451" max="8451" width="10.88671875" style="356" customWidth="1"/>
    <col min="8452" max="8452" width="16.109375" style="356" customWidth="1"/>
    <col min="8453" max="8453" width="0" style="356" hidden="1" customWidth="1"/>
    <col min="8454" max="8454" width="15.44140625" style="356" customWidth="1"/>
    <col min="8455" max="8455" width="12.88671875" style="356" bestFit="1" customWidth="1"/>
    <col min="8456" max="8456" width="8.88671875" style="356"/>
    <col min="8457" max="8457" width="12.88671875" style="356" bestFit="1" customWidth="1"/>
    <col min="8458" max="8701" width="8.88671875" style="356"/>
    <col min="8702" max="8702" width="3.6640625" style="356" bestFit="1" customWidth="1"/>
    <col min="8703" max="8703" width="8.33203125" style="356" customWidth="1"/>
    <col min="8704" max="8704" width="46.109375" style="356" customWidth="1"/>
    <col min="8705" max="8705" width="11" style="356" customWidth="1"/>
    <col min="8706" max="8706" width="12.5546875" style="356" customWidth="1"/>
    <col min="8707" max="8707" width="10.88671875" style="356" customWidth="1"/>
    <col min="8708" max="8708" width="16.109375" style="356" customWidth="1"/>
    <col min="8709" max="8709" width="0" style="356" hidden="1" customWidth="1"/>
    <col min="8710" max="8710" width="15.44140625" style="356" customWidth="1"/>
    <col min="8711" max="8711" width="12.88671875" style="356" bestFit="1" customWidth="1"/>
    <col min="8712" max="8712" width="8.88671875" style="356"/>
    <col min="8713" max="8713" width="12.88671875" style="356" bestFit="1" customWidth="1"/>
    <col min="8714" max="8957" width="8.88671875" style="356"/>
    <col min="8958" max="8958" width="3.6640625" style="356" bestFit="1" customWidth="1"/>
    <col min="8959" max="8959" width="8.33203125" style="356" customWidth="1"/>
    <col min="8960" max="8960" width="46.109375" style="356" customWidth="1"/>
    <col min="8961" max="8961" width="11" style="356" customWidth="1"/>
    <col min="8962" max="8962" width="12.5546875" style="356" customWidth="1"/>
    <col min="8963" max="8963" width="10.88671875" style="356" customWidth="1"/>
    <col min="8964" max="8964" width="16.109375" style="356" customWidth="1"/>
    <col min="8965" max="8965" width="0" style="356" hidden="1" customWidth="1"/>
    <col min="8966" max="8966" width="15.44140625" style="356" customWidth="1"/>
    <col min="8967" max="8967" width="12.88671875" style="356" bestFit="1" customWidth="1"/>
    <col min="8968" max="8968" width="8.88671875" style="356"/>
    <col min="8969" max="8969" width="12.88671875" style="356" bestFit="1" customWidth="1"/>
    <col min="8970" max="9213" width="8.88671875" style="356"/>
    <col min="9214" max="9214" width="3.6640625" style="356" bestFit="1" customWidth="1"/>
    <col min="9215" max="9215" width="8.33203125" style="356" customWidth="1"/>
    <col min="9216" max="9216" width="46.109375" style="356" customWidth="1"/>
    <col min="9217" max="9217" width="11" style="356" customWidth="1"/>
    <col min="9218" max="9218" width="12.5546875" style="356" customWidth="1"/>
    <col min="9219" max="9219" width="10.88671875" style="356" customWidth="1"/>
    <col min="9220" max="9220" width="16.109375" style="356" customWidth="1"/>
    <col min="9221" max="9221" width="0" style="356" hidden="1" customWidth="1"/>
    <col min="9222" max="9222" width="15.44140625" style="356" customWidth="1"/>
    <col min="9223" max="9223" width="12.88671875" style="356" bestFit="1" customWidth="1"/>
    <col min="9224" max="9224" width="8.88671875" style="356"/>
    <col min="9225" max="9225" width="12.88671875" style="356" bestFit="1" customWidth="1"/>
    <col min="9226" max="9469" width="8.88671875" style="356"/>
    <col min="9470" max="9470" width="3.6640625" style="356" bestFit="1" customWidth="1"/>
    <col min="9471" max="9471" width="8.33203125" style="356" customWidth="1"/>
    <col min="9472" max="9472" width="46.109375" style="356" customWidth="1"/>
    <col min="9473" max="9473" width="11" style="356" customWidth="1"/>
    <col min="9474" max="9474" width="12.5546875" style="356" customWidth="1"/>
    <col min="9475" max="9475" width="10.88671875" style="356" customWidth="1"/>
    <col min="9476" max="9476" width="16.109375" style="356" customWidth="1"/>
    <col min="9477" max="9477" width="0" style="356" hidden="1" customWidth="1"/>
    <col min="9478" max="9478" width="15.44140625" style="356" customWidth="1"/>
    <col min="9479" max="9479" width="12.88671875" style="356" bestFit="1" customWidth="1"/>
    <col min="9480" max="9480" width="8.88671875" style="356"/>
    <col min="9481" max="9481" width="12.88671875" style="356" bestFit="1" customWidth="1"/>
    <col min="9482" max="9725" width="8.88671875" style="356"/>
    <col min="9726" max="9726" width="3.6640625" style="356" bestFit="1" customWidth="1"/>
    <col min="9727" max="9727" width="8.33203125" style="356" customWidth="1"/>
    <col min="9728" max="9728" width="46.109375" style="356" customWidth="1"/>
    <col min="9729" max="9729" width="11" style="356" customWidth="1"/>
    <col min="9730" max="9730" width="12.5546875" style="356" customWidth="1"/>
    <col min="9731" max="9731" width="10.88671875" style="356" customWidth="1"/>
    <col min="9732" max="9732" width="16.109375" style="356" customWidth="1"/>
    <col min="9733" max="9733" width="0" style="356" hidden="1" customWidth="1"/>
    <col min="9734" max="9734" width="15.44140625" style="356" customWidth="1"/>
    <col min="9735" max="9735" width="12.88671875" style="356" bestFit="1" customWidth="1"/>
    <col min="9736" max="9736" width="8.88671875" style="356"/>
    <col min="9737" max="9737" width="12.88671875" style="356" bestFit="1" customWidth="1"/>
    <col min="9738" max="9981" width="8.88671875" style="356"/>
    <col min="9982" max="9982" width="3.6640625" style="356" bestFit="1" customWidth="1"/>
    <col min="9983" max="9983" width="8.33203125" style="356" customWidth="1"/>
    <col min="9984" max="9984" width="46.109375" style="356" customWidth="1"/>
    <col min="9985" max="9985" width="11" style="356" customWidth="1"/>
    <col min="9986" max="9986" width="12.5546875" style="356" customWidth="1"/>
    <col min="9987" max="9987" width="10.88671875" style="356" customWidth="1"/>
    <col min="9988" max="9988" width="16.109375" style="356" customWidth="1"/>
    <col min="9989" max="9989" width="0" style="356" hidden="1" customWidth="1"/>
    <col min="9990" max="9990" width="15.44140625" style="356" customWidth="1"/>
    <col min="9991" max="9991" width="12.88671875" style="356" bestFit="1" customWidth="1"/>
    <col min="9992" max="9992" width="8.88671875" style="356"/>
    <col min="9993" max="9993" width="12.88671875" style="356" bestFit="1" customWidth="1"/>
    <col min="9994" max="10237" width="8.88671875" style="356"/>
    <col min="10238" max="10238" width="3.6640625" style="356" bestFit="1" customWidth="1"/>
    <col min="10239" max="10239" width="8.33203125" style="356" customWidth="1"/>
    <col min="10240" max="10240" width="46.109375" style="356" customWidth="1"/>
    <col min="10241" max="10241" width="11" style="356" customWidth="1"/>
    <col min="10242" max="10242" width="12.5546875" style="356" customWidth="1"/>
    <col min="10243" max="10243" width="10.88671875" style="356" customWidth="1"/>
    <col min="10244" max="10244" width="16.109375" style="356" customWidth="1"/>
    <col min="10245" max="10245" width="0" style="356" hidden="1" customWidth="1"/>
    <col min="10246" max="10246" width="15.44140625" style="356" customWidth="1"/>
    <col min="10247" max="10247" width="12.88671875" style="356" bestFit="1" customWidth="1"/>
    <col min="10248" max="10248" width="8.88671875" style="356"/>
    <col min="10249" max="10249" width="12.88671875" style="356" bestFit="1" customWidth="1"/>
    <col min="10250" max="10493" width="8.88671875" style="356"/>
    <col min="10494" max="10494" width="3.6640625" style="356" bestFit="1" customWidth="1"/>
    <col min="10495" max="10495" width="8.33203125" style="356" customWidth="1"/>
    <col min="10496" max="10496" width="46.109375" style="356" customWidth="1"/>
    <col min="10497" max="10497" width="11" style="356" customWidth="1"/>
    <col min="10498" max="10498" width="12.5546875" style="356" customWidth="1"/>
    <col min="10499" max="10499" width="10.88671875" style="356" customWidth="1"/>
    <col min="10500" max="10500" width="16.109375" style="356" customWidth="1"/>
    <col min="10501" max="10501" width="0" style="356" hidden="1" customWidth="1"/>
    <col min="10502" max="10502" width="15.44140625" style="356" customWidth="1"/>
    <col min="10503" max="10503" width="12.88671875" style="356" bestFit="1" customWidth="1"/>
    <col min="10504" max="10504" width="8.88671875" style="356"/>
    <col min="10505" max="10505" width="12.88671875" style="356" bestFit="1" customWidth="1"/>
    <col min="10506" max="10749" width="8.88671875" style="356"/>
    <col min="10750" max="10750" width="3.6640625" style="356" bestFit="1" customWidth="1"/>
    <col min="10751" max="10751" width="8.33203125" style="356" customWidth="1"/>
    <col min="10752" max="10752" width="46.109375" style="356" customWidth="1"/>
    <col min="10753" max="10753" width="11" style="356" customWidth="1"/>
    <col min="10754" max="10754" width="12.5546875" style="356" customWidth="1"/>
    <col min="10755" max="10755" width="10.88671875" style="356" customWidth="1"/>
    <col min="10756" max="10756" width="16.109375" style="356" customWidth="1"/>
    <col min="10757" max="10757" width="0" style="356" hidden="1" customWidth="1"/>
    <col min="10758" max="10758" width="15.44140625" style="356" customWidth="1"/>
    <col min="10759" max="10759" width="12.88671875" style="356" bestFit="1" customWidth="1"/>
    <col min="10760" max="10760" width="8.88671875" style="356"/>
    <col min="10761" max="10761" width="12.88671875" style="356" bestFit="1" customWidth="1"/>
    <col min="10762" max="11005" width="8.88671875" style="356"/>
    <col min="11006" max="11006" width="3.6640625" style="356" bestFit="1" customWidth="1"/>
    <col min="11007" max="11007" width="8.33203125" style="356" customWidth="1"/>
    <col min="11008" max="11008" width="46.109375" style="356" customWidth="1"/>
    <col min="11009" max="11009" width="11" style="356" customWidth="1"/>
    <col min="11010" max="11010" width="12.5546875" style="356" customWidth="1"/>
    <col min="11011" max="11011" width="10.88671875" style="356" customWidth="1"/>
    <col min="11012" max="11012" width="16.109375" style="356" customWidth="1"/>
    <col min="11013" max="11013" width="0" style="356" hidden="1" customWidth="1"/>
    <col min="11014" max="11014" width="15.44140625" style="356" customWidth="1"/>
    <col min="11015" max="11015" width="12.88671875" style="356" bestFit="1" customWidth="1"/>
    <col min="11016" max="11016" width="8.88671875" style="356"/>
    <col min="11017" max="11017" width="12.88671875" style="356" bestFit="1" customWidth="1"/>
    <col min="11018" max="11261" width="8.88671875" style="356"/>
    <col min="11262" max="11262" width="3.6640625" style="356" bestFit="1" customWidth="1"/>
    <col min="11263" max="11263" width="8.33203125" style="356" customWidth="1"/>
    <col min="11264" max="11264" width="46.109375" style="356" customWidth="1"/>
    <col min="11265" max="11265" width="11" style="356" customWidth="1"/>
    <col min="11266" max="11266" width="12.5546875" style="356" customWidth="1"/>
    <col min="11267" max="11267" width="10.88671875" style="356" customWidth="1"/>
    <col min="11268" max="11268" width="16.109375" style="356" customWidth="1"/>
    <col min="11269" max="11269" width="0" style="356" hidden="1" customWidth="1"/>
    <col min="11270" max="11270" width="15.44140625" style="356" customWidth="1"/>
    <col min="11271" max="11271" width="12.88671875" style="356" bestFit="1" customWidth="1"/>
    <col min="11272" max="11272" width="8.88671875" style="356"/>
    <col min="11273" max="11273" width="12.88671875" style="356" bestFit="1" customWidth="1"/>
    <col min="11274" max="11517" width="8.88671875" style="356"/>
    <col min="11518" max="11518" width="3.6640625" style="356" bestFit="1" customWidth="1"/>
    <col min="11519" max="11519" width="8.33203125" style="356" customWidth="1"/>
    <col min="11520" max="11520" width="46.109375" style="356" customWidth="1"/>
    <col min="11521" max="11521" width="11" style="356" customWidth="1"/>
    <col min="11522" max="11522" width="12.5546875" style="356" customWidth="1"/>
    <col min="11523" max="11523" width="10.88671875" style="356" customWidth="1"/>
    <col min="11524" max="11524" width="16.109375" style="356" customWidth="1"/>
    <col min="11525" max="11525" width="0" style="356" hidden="1" customWidth="1"/>
    <col min="11526" max="11526" width="15.44140625" style="356" customWidth="1"/>
    <col min="11527" max="11527" width="12.88671875" style="356" bestFit="1" customWidth="1"/>
    <col min="11528" max="11528" width="8.88671875" style="356"/>
    <col min="11529" max="11529" width="12.88671875" style="356" bestFit="1" customWidth="1"/>
    <col min="11530" max="11773" width="8.88671875" style="356"/>
    <col min="11774" max="11774" width="3.6640625" style="356" bestFit="1" customWidth="1"/>
    <col min="11775" max="11775" width="8.33203125" style="356" customWidth="1"/>
    <col min="11776" max="11776" width="46.109375" style="356" customWidth="1"/>
    <col min="11777" max="11777" width="11" style="356" customWidth="1"/>
    <col min="11778" max="11778" width="12.5546875" style="356" customWidth="1"/>
    <col min="11779" max="11779" width="10.88671875" style="356" customWidth="1"/>
    <col min="11780" max="11780" width="16.109375" style="356" customWidth="1"/>
    <col min="11781" max="11781" width="0" style="356" hidden="1" customWidth="1"/>
    <col min="11782" max="11782" width="15.44140625" style="356" customWidth="1"/>
    <col min="11783" max="11783" width="12.88671875" style="356" bestFit="1" customWidth="1"/>
    <col min="11784" max="11784" width="8.88671875" style="356"/>
    <col min="11785" max="11785" width="12.88671875" style="356" bestFit="1" customWidth="1"/>
    <col min="11786" max="12029" width="8.88671875" style="356"/>
    <col min="12030" max="12030" width="3.6640625" style="356" bestFit="1" customWidth="1"/>
    <col min="12031" max="12031" width="8.33203125" style="356" customWidth="1"/>
    <col min="12032" max="12032" width="46.109375" style="356" customWidth="1"/>
    <col min="12033" max="12033" width="11" style="356" customWidth="1"/>
    <col min="12034" max="12034" width="12.5546875" style="356" customWidth="1"/>
    <col min="12035" max="12035" width="10.88671875" style="356" customWidth="1"/>
    <col min="12036" max="12036" width="16.109375" style="356" customWidth="1"/>
    <col min="12037" max="12037" width="0" style="356" hidden="1" customWidth="1"/>
    <col min="12038" max="12038" width="15.44140625" style="356" customWidth="1"/>
    <col min="12039" max="12039" width="12.88671875" style="356" bestFit="1" customWidth="1"/>
    <col min="12040" max="12040" width="8.88671875" style="356"/>
    <col min="12041" max="12041" width="12.88671875" style="356" bestFit="1" customWidth="1"/>
    <col min="12042" max="12285" width="8.88671875" style="356"/>
    <col min="12286" max="12286" width="3.6640625" style="356" bestFit="1" customWidth="1"/>
    <col min="12287" max="12287" width="8.33203125" style="356" customWidth="1"/>
    <col min="12288" max="12288" width="46.109375" style="356" customWidth="1"/>
    <col min="12289" max="12289" width="11" style="356" customWidth="1"/>
    <col min="12290" max="12290" width="12.5546875" style="356" customWidth="1"/>
    <col min="12291" max="12291" width="10.88671875" style="356" customWidth="1"/>
    <col min="12292" max="12292" width="16.109375" style="356" customWidth="1"/>
    <col min="12293" max="12293" width="0" style="356" hidden="1" customWidth="1"/>
    <col min="12294" max="12294" width="15.44140625" style="356" customWidth="1"/>
    <col min="12295" max="12295" width="12.88671875" style="356" bestFit="1" customWidth="1"/>
    <col min="12296" max="12296" width="8.88671875" style="356"/>
    <col min="12297" max="12297" width="12.88671875" style="356" bestFit="1" customWidth="1"/>
    <col min="12298" max="12541" width="8.88671875" style="356"/>
    <col min="12542" max="12542" width="3.6640625" style="356" bestFit="1" customWidth="1"/>
    <col min="12543" max="12543" width="8.33203125" style="356" customWidth="1"/>
    <col min="12544" max="12544" width="46.109375" style="356" customWidth="1"/>
    <col min="12545" max="12545" width="11" style="356" customWidth="1"/>
    <col min="12546" max="12546" width="12.5546875" style="356" customWidth="1"/>
    <col min="12547" max="12547" width="10.88671875" style="356" customWidth="1"/>
    <col min="12548" max="12548" width="16.109375" style="356" customWidth="1"/>
    <col min="12549" max="12549" width="0" style="356" hidden="1" customWidth="1"/>
    <col min="12550" max="12550" width="15.44140625" style="356" customWidth="1"/>
    <col min="12551" max="12551" width="12.88671875" style="356" bestFit="1" customWidth="1"/>
    <col min="12552" max="12552" width="8.88671875" style="356"/>
    <col min="12553" max="12553" width="12.88671875" style="356" bestFit="1" customWidth="1"/>
    <col min="12554" max="12797" width="8.88671875" style="356"/>
    <col min="12798" max="12798" width="3.6640625" style="356" bestFit="1" customWidth="1"/>
    <col min="12799" max="12799" width="8.33203125" style="356" customWidth="1"/>
    <col min="12800" max="12800" width="46.109375" style="356" customWidth="1"/>
    <col min="12801" max="12801" width="11" style="356" customWidth="1"/>
    <col min="12802" max="12802" width="12.5546875" style="356" customWidth="1"/>
    <col min="12803" max="12803" width="10.88671875" style="356" customWidth="1"/>
    <col min="12804" max="12804" width="16.109375" style="356" customWidth="1"/>
    <col min="12805" max="12805" width="0" style="356" hidden="1" customWidth="1"/>
    <col min="12806" max="12806" width="15.44140625" style="356" customWidth="1"/>
    <col min="12807" max="12807" width="12.88671875" style="356" bestFit="1" customWidth="1"/>
    <col min="12808" max="12808" width="8.88671875" style="356"/>
    <col min="12809" max="12809" width="12.88671875" style="356" bestFit="1" customWidth="1"/>
    <col min="12810" max="13053" width="8.88671875" style="356"/>
    <col min="13054" max="13054" width="3.6640625" style="356" bestFit="1" customWidth="1"/>
    <col min="13055" max="13055" width="8.33203125" style="356" customWidth="1"/>
    <col min="13056" max="13056" width="46.109375" style="356" customWidth="1"/>
    <col min="13057" max="13057" width="11" style="356" customWidth="1"/>
    <col min="13058" max="13058" width="12.5546875" style="356" customWidth="1"/>
    <col min="13059" max="13059" width="10.88671875" style="356" customWidth="1"/>
    <col min="13060" max="13060" width="16.109375" style="356" customWidth="1"/>
    <col min="13061" max="13061" width="0" style="356" hidden="1" customWidth="1"/>
    <col min="13062" max="13062" width="15.44140625" style="356" customWidth="1"/>
    <col min="13063" max="13063" width="12.88671875" style="356" bestFit="1" customWidth="1"/>
    <col min="13064" max="13064" width="8.88671875" style="356"/>
    <col min="13065" max="13065" width="12.88671875" style="356" bestFit="1" customWidth="1"/>
    <col min="13066" max="13309" width="8.88671875" style="356"/>
    <col min="13310" max="13310" width="3.6640625" style="356" bestFit="1" customWidth="1"/>
    <col min="13311" max="13311" width="8.33203125" style="356" customWidth="1"/>
    <col min="13312" max="13312" width="46.109375" style="356" customWidth="1"/>
    <col min="13313" max="13313" width="11" style="356" customWidth="1"/>
    <col min="13314" max="13314" width="12.5546875" style="356" customWidth="1"/>
    <col min="13315" max="13315" width="10.88671875" style="356" customWidth="1"/>
    <col min="13316" max="13316" width="16.109375" style="356" customWidth="1"/>
    <col min="13317" max="13317" width="0" style="356" hidden="1" customWidth="1"/>
    <col min="13318" max="13318" width="15.44140625" style="356" customWidth="1"/>
    <col min="13319" max="13319" width="12.88671875" style="356" bestFit="1" customWidth="1"/>
    <col min="13320" max="13320" width="8.88671875" style="356"/>
    <col min="13321" max="13321" width="12.88671875" style="356" bestFit="1" customWidth="1"/>
    <col min="13322" max="13565" width="8.88671875" style="356"/>
    <col min="13566" max="13566" width="3.6640625" style="356" bestFit="1" customWidth="1"/>
    <col min="13567" max="13567" width="8.33203125" style="356" customWidth="1"/>
    <col min="13568" max="13568" width="46.109375" style="356" customWidth="1"/>
    <col min="13569" max="13569" width="11" style="356" customWidth="1"/>
    <col min="13570" max="13570" width="12.5546875" style="356" customWidth="1"/>
    <col min="13571" max="13571" width="10.88671875" style="356" customWidth="1"/>
    <col min="13572" max="13572" width="16.109375" style="356" customWidth="1"/>
    <col min="13573" max="13573" width="0" style="356" hidden="1" customWidth="1"/>
    <col min="13574" max="13574" width="15.44140625" style="356" customWidth="1"/>
    <col min="13575" max="13575" width="12.88671875" style="356" bestFit="1" customWidth="1"/>
    <col min="13576" max="13576" width="8.88671875" style="356"/>
    <col min="13577" max="13577" width="12.88671875" style="356" bestFit="1" customWidth="1"/>
    <col min="13578" max="13821" width="8.88671875" style="356"/>
    <col min="13822" max="13822" width="3.6640625" style="356" bestFit="1" customWidth="1"/>
    <col min="13823" max="13823" width="8.33203125" style="356" customWidth="1"/>
    <col min="13824" max="13824" width="46.109375" style="356" customWidth="1"/>
    <col min="13825" max="13825" width="11" style="356" customWidth="1"/>
    <col min="13826" max="13826" width="12.5546875" style="356" customWidth="1"/>
    <col min="13827" max="13827" width="10.88671875" style="356" customWidth="1"/>
    <col min="13828" max="13828" width="16.109375" style="356" customWidth="1"/>
    <col min="13829" max="13829" width="0" style="356" hidden="1" customWidth="1"/>
    <col min="13830" max="13830" width="15.44140625" style="356" customWidth="1"/>
    <col min="13831" max="13831" width="12.88671875" style="356" bestFit="1" customWidth="1"/>
    <col min="13832" max="13832" width="8.88671875" style="356"/>
    <col min="13833" max="13833" width="12.88671875" style="356" bestFit="1" customWidth="1"/>
    <col min="13834" max="14077" width="8.88671875" style="356"/>
    <col min="14078" max="14078" width="3.6640625" style="356" bestFit="1" customWidth="1"/>
    <col min="14079" max="14079" width="8.33203125" style="356" customWidth="1"/>
    <col min="14080" max="14080" width="46.109375" style="356" customWidth="1"/>
    <col min="14081" max="14081" width="11" style="356" customWidth="1"/>
    <col min="14082" max="14082" width="12.5546875" style="356" customWidth="1"/>
    <col min="14083" max="14083" width="10.88671875" style="356" customWidth="1"/>
    <col min="14084" max="14084" width="16.109375" style="356" customWidth="1"/>
    <col min="14085" max="14085" width="0" style="356" hidden="1" customWidth="1"/>
    <col min="14086" max="14086" width="15.44140625" style="356" customWidth="1"/>
    <col min="14087" max="14087" width="12.88671875" style="356" bestFit="1" customWidth="1"/>
    <col min="14088" max="14088" width="8.88671875" style="356"/>
    <col min="14089" max="14089" width="12.88671875" style="356" bestFit="1" customWidth="1"/>
    <col min="14090" max="14333" width="8.88671875" style="356"/>
    <col min="14334" max="14334" width="3.6640625" style="356" bestFit="1" customWidth="1"/>
    <col min="14335" max="14335" width="8.33203125" style="356" customWidth="1"/>
    <col min="14336" max="14336" width="46.109375" style="356" customWidth="1"/>
    <col min="14337" max="14337" width="11" style="356" customWidth="1"/>
    <col min="14338" max="14338" width="12.5546875" style="356" customWidth="1"/>
    <col min="14339" max="14339" width="10.88671875" style="356" customWidth="1"/>
    <col min="14340" max="14340" width="16.109375" style="356" customWidth="1"/>
    <col min="14341" max="14341" width="0" style="356" hidden="1" customWidth="1"/>
    <col min="14342" max="14342" width="15.44140625" style="356" customWidth="1"/>
    <col min="14343" max="14343" width="12.88671875" style="356" bestFit="1" customWidth="1"/>
    <col min="14344" max="14344" width="8.88671875" style="356"/>
    <col min="14345" max="14345" width="12.88671875" style="356" bestFit="1" customWidth="1"/>
    <col min="14346" max="14589" width="8.88671875" style="356"/>
    <col min="14590" max="14590" width="3.6640625" style="356" bestFit="1" customWidth="1"/>
    <col min="14591" max="14591" width="8.33203125" style="356" customWidth="1"/>
    <col min="14592" max="14592" width="46.109375" style="356" customWidth="1"/>
    <col min="14593" max="14593" width="11" style="356" customWidth="1"/>
    <col min="14594" max="14594" width="12.5546875" style="356" customWidth="1"/>
    <col min="14595" max="14595" width="10.88671875" style="356" customWidth="1"/>
    <col min="14596" max="14596" width="16.109375" style="356" customWidth="1"/>
    <col min="14597" max="14597" width="0" style="356" hidden="1" customWidth="1"/>
    <col min="14598" max="14598" width="15.44140625" style="356" customWidth="1"/>
    <col min="14599" max="14599" width="12.88671875" style="356" bestFit="1" customWidth="1"/>
    <col min="14600" max="14600" width="8.88671875" style="356"/>
    <col min="14601" max="14601" width="12.88671875" style="356" bestFit="1" customWidth="1"/>
    <col min="14602" max="14845" width="8.88671875" style="356"/>
    <col min="14846" max="14846" width="3.6640625" style="356" bestFit="1" customWidth="1"/>
    <col min="14847" max="14847" width="8.33203125" style="356" customWidth="1"/>
    <col min="14848" max="14848" width="46.109375" style="356" customWidth="1"/>
    <col min="14849" max="14849" width="11" style="356" customWidth="1"/>
    <col min="14850" max="14850" width="12.5546875" style="356" customWidth="1"/>
    <col min="14851" max="14851" width="10.88671875" style="356" customWidth="1"/>
    <col min="14852" max="14852" width="16.109375" style="356" customWidth="1"/>
    <col min="14853" max="14853" width="0" style="356" hidden="1" customWidth="1"/>
    <col min="14854" max="14854" width="15.44140625" style="356" customWidth="1"/>
    <col min="14855" max="14855" width="12.88671875" style="356" bestFit="1" customWidth="1"/>
    <col min="14856" max="14856" width="8.88671875" style="356"/>
    <col min="14857" max="14857" width="12.88671875" style="356" bestFit="1" customWidth="1"/>
    <col min="14858" max="15101" width="8.88671875" style="356"/>
    <col min="15102" max="15102" width="3.6640625" style="356" bestFit="1" customWidth="1"/>
    <col min="15103" max="15103" width="8.33203125" style="356" customWidth="1"/>
    <col min="15104" max="15104" width="46.109375" style="356" customWidth="1"/>
    <col min="15105" max="15105" width="11" style="356" customWidth="1"/>
    <col min="15106" max="15106" width="12.5546875" style="356" customWidth="1"/>
    <col min="15107" max="15107" width="10.88671875" style="356" customWidth="1"/>
    <col min="15108" max="15108" width="16.109375" style="356" customWidth="1"/>
    <col min="15109" max="15109" width="0" style="356" hidden="1" customWidth="1"/>
    <col min="15110" max="15110" width="15.44140625" style="356" customWidth="1"/>
    <col min="15111" max="15111" width="12.88671875" style="356" bestFit="1" customWidth="1"/>
    <col min="15112" max="15112" width="8.88671875" style="356"/>
    <col min="15113" max="15113" width="12.88671875" style="356" bestFit="1" customWidth="1"/>
    <col min="15114" max="15357" width="8.88671875" style="356"/>
    <col min="15358" max="15358" width="3.6640625" style="356" bestFit="1" customWidth="1"/>
    <col min="15359" max="15359" width="8.33203125" style="356" customWidth="1"/>
    <col min="15360" max="15360" width="46.109375" style="356" customWidth="1"/>
    <col min="15361" max="15361" width="11" style="356" customWidth="1"/>
    <col min="15362" max="15362" width="12.5546875" style="356" customWidth="1"/>
    <col min="15363" max="15363" width="10.88671875" style="356" customWidth="1"/>
    <col min="15364" max="15364" width="16.109375" style="356" customWidth="1"/>
    <col min="15365" max="15365" width="0" style="356" hidden="1" customWidth="1"/>
    <col min="15366" max="15366" width="15.44140625" style="356" customWidth="1"/>
    <col min="15367" max="15367" width="12.88671875" style="356" bestFit="1" customWidth="1"/>
    <col min="15368" max="15368" width="8.88671875" style="356"/>
    <col min="15369" max="15369" width="12.88671875" style="356" bestFit="1" customWidth="1"/>
    <col min="15370" max="15613" width="8.88671875" style="356"/>
    <col min="15614" max="15614" width="3.6640625" style="356" bestFit="1" customWidth="1"/>
    <col min="15615" max="15615" width="8.33203125" style="356" customWidth="1"/>
    <col min="15616" max="15616" width="46.109375" style="356" customWidth="1"/>
    <col min="15617" max="15617" width="11" style="356" customWidth="1"/>
    <col min="15618" max="15618" width="12.5546875" style="356" customWidth="1"/>
    <col min="15619" max="15619" width="10.88671875" style="356" customWidth="1"/>
    <col min="15620" max="15620" width="16.109375" style="356" customWidth="1"/>
    <col min="15621" max="15621" width="0" style="356" hidden="1" customWidth="1"/>
    <col min="15622" max="15622" width="15.44140625" style="356" customWidth="1"/>
    <col min="15623" max="15623" width="12.88671875" style="356" bestFit="1" customWidth="1"/>
    <col min="15624" max="15624" width="8.88671875" style="356"/>
    <col min="15625" max="15625" width="12.88671875" style="356" bestFit="1" customWidth="1"/>
    <col min="15626" max="15869" width="8.88671875" style="356"/>
    <col min="15870" max="15870" width="3.6640625" style="356" bestFit="1" customWidth="1"/>
    <col min="15871" max="15871" width="8.33203125" style="356" customWidth="1"/>
    <col min="15872" max="15872" width="46.109375" style="356" customWidth="1"/>
    <col min="15873" max="15873" width="11" style="356" customWidth="1"/>
    <col min="15874" max="15874" width="12.5546875" style="356" customWidth="1"/>
    <col min="15875" max="15875" width="10.88671875" style="356" customWidth="1"/>
    <col min="15876" max="15876" width="16.109375" style="356" customWidth="1"/>
    <col min="15877" max="15877" width="0" style="356" hidden="1" customWidth="1"/>
    <col min="15878" max="15878" width="15.44140625" style="356" customWidth="1"/>
    <col min="15879" max="15879" width="12.88671875" style="356" bestFit="1" customWidth="1"/>
    <col min="15880" max="15880" width="8.88671875" style="356"/>
    <col min="15881" max="15881" width="12.88671875" style="356" bestFit="1" customWidth="1"/>
    <col min="15882" max="16125" width="8.88671875" style="356"/>
    <col min="16126" max="16126" width="3.6640625" style="356" bestFit="1" customWidth="1"/>
    <col min="16127" max="16127" width="8.33203125" style="356" customWidth="1"/>
    <col min="16128" max="16128" width="46.109375" style="356" customWidth="1"/>
    <col min="16129" max="16129" width="11" style="356" customWidth="1"/>
    <col min="16130" max="16130" width="12.5546875" style="356" customWidth="1"/>
    <col min="16131" max="16131" width="10.88671875" style="356" customWidth="1"/>
    <col min="16132" max="16132" width="16.109375" style="356" customWidth="1"/>
    <col min="16133" max="16133" width="0" style="356" hidden="1" customWidth="1"/>
    <col min="16134" max="16134" width="15.44140625" style="356" customWidth="1"/>
    <col min="16135" max="16135" width="12.88671875" style="356" bestFit="1" customWidth="1"/>
    <col min="16136" max="16136" width="8.88671875" style="356"/>
    <col min="16137" max="16137" width="12.88671875" style="356" bestFit="1" customWidth="1"/>
    <col min="16138" max="16384" width="8.88671875" style="356"/>
  </cols>
  <sheetData>
    <row r="1" spans="1:21" s="231" customFormat="1" ht="80.099999999999994" customHeight="1" x14ac:dyDescent="0.25">
      <c r="A1" s="362" t="s">
        <v>272</v>
      </c>
      <c r="B1" s="362"/>
      <c r="C1" s="402"/>
      <c r="D1" s="403" t="str">
        <f>'Bill No 2.3'!D1:G1</f>
        <v>BILL NO. 02 -  REDUCTION OF LANDSLIDE VULNERABILITY BY MITIGATION MEASURES  BETWEEN CULVERT NO. 5/11 AND 5/13 DEHIOWITA- DERANIYAGALA NOORI ROAD KEGALLE DISTRICT</v>
      </c>
      <c r="E1" s="403"/>
      <c r="F1" s="403"/>
      <c r="G1" s="404"/>
      <c r="I1" s="303"/>
    </row>
    <row r="2" spans="1:21" s="309" customFormat="1" ht="18" customHeight="1" x14ac:dyDescent="0.25">
      <c r="A2" s="366" t="s">
        <v>17</v>
      </c>
      <c r="B2" s="367" t="s">
        <v>18</v>
      </c>
      <c r="C2" s="311" t="s">
        <v>4</v>
      </c>
      <c r="D2" s="311" t="s">
        <v>19</v>
      </c>
      <c r="E2" s="312" t="s">
        <v>20</v>
      </c>
      <c r="F2" s="313" t="s">
        <v>21</v>
      </c>
      <c r="G2" s="313" t="s">
        <v>22</v>
      </c>
      <c r="I2" s="405"/>
    </row>
    <row r="3" spans="1:21" s="309" customFormat="1" ht="18" customHeight="1" x14ac:dyDescent="0.25">
      <c r="A3" s="234"/>
      <c r="B3" s="305"/>
      <c r="C3" s="311"/>
      <c r="D3" s="311"/>
      <c r="E3" s="312"/>
      <c r="F3" s="313"/>
      <c r="G3" s="313"/>
      <c r="I3" s="314"/>
      <c r="J3" s="269"/>
      <c r="K3" s="269"/>
      <c r="L3" s="269"/>
      <c r="M3" s="269"/>
      <c r="N3" s="269"/>
      <c r="O3" s="269"/>
      <c r="P3" s="269"/>
      <c r="Q3" s="269"/>
      <c r="R3" s="269"/>
      <c r="S3" s="269"/>
      <c r="T3" s="269"/>
      <c r="U3" s="269"/>
    </row>
    <row r="4" spans="1:21" s="309" customFormat="1" ht="35.4" customHeight="1" x14ac:dyDescent="0.25">
      <c r="A4" s="244"/>
      <c r="B4" s="315"/>
      <c r="C4" s="406" t="s">
        <v>273</v>
      </c>
      <c r="D4" s="315"/>
      <c r="E4" s="407"/>
      <c r="F4" s="408"/>
      <c r="G4" s="408"/>
      <c r="I4" s="314"/>
      <c r="J4" s="269"/>
      <c r="K4" s="269"/>
      <c r="L4" s="269"/>
      <c r="M4" s="269"/>
      <c r="N4" s="269"/>
      <c r="O4" s="269"/>
      <c r="P4" s="269"/>
      <c r="Q4" s="269"/>
      <c r="R4" s="269"/>
      <c r="S4" s="269"/>
      <c r="T4" s="269"/>
      <c r="U4" s="269"/>
    </row>
    <row r="5" spans="1:21" s="269" customFormat="1" ht="30" customHeight="1" x14ac:dyDescent="0.25">
      <c r="A5" s="409" t="s">
        <v>274</v>
      </c>
      <c r="B5" s="339"/>
      <c r="C5" s="410" t="s">
        <v>275</v>
      </c>
      <c r="D5" s="266"/>
      <c r="E5" s="411"/>
      <c r="F5" s="263"/>
      <c r="G5" s="412"/>
      <c r="I5" s="314"/>
    </row>
    <row r="6" spans="1:21" s="269" customFormat="1" ht="30" customHeight="1" x14ac:dyDescent="0.25">
      <c r="A6" s="251" t="s">
        <v>276</v>
      </c>
      <c r="B6" s="266" t="s">
        <v>277</v>
      </c>
      <c r="C6" s="267" t="s">
        <v>278</v>
      </c>
      <c r="D6" s="266" t="s">
        <v>27</v>
      </c>
      <c r="E6" s="334"/>
      <c r="F6" s="373"/>
      <c r="G6" s="377"/>
      <c r="I6" s="314"/>
    </row>
    <row r="7" spans="1:21" s="269" customFormat="1" ht="30" customHeight="1" x14ac:dyDescent="0.25">
      <c r="A7" s="251" t="s">
        <v>279</v>
      </c>
      <c r="B7" s="266" t="s">
        <v>280</v>
      </c>
      <c r="C7" s="253" t="s">
        <v>281</v>
      </c>
      <c r="D7" s="266" t="s">
        <v>234</v>
      </c>
      <c r="E7" s="413">
        <v>630</v>
      </c>
      <c r="F7" s="373"/>
      <c r="G7" s="377"/>
      <c r="I7" s="314"/>
    </row>
    <row r="8" spans="1:21" s="269" customFormat="1" ht="41.4" customHeight="1" x14ac:dyDescent="0.25">
      <c r="A8" s="251" t="s">
        <v>282</v>
      </c>
      <c r="B8" s="414" t="s">
        <v>283</v>
      </c>
      <c r="C8" s="415" t="s">
        <v>284</v>
      </c>
      <c r="D8" s="252" t="s">
        <v>234</v>
      </c>
      <c r="E8" s="254">
        <v>312</v>
      </c>
      <c r="F8" s="373"/>
      <c r="G8" s="377"/>
      <c r="I8" s="314"/>
    </row>
    <row r="9" spans="1:21" s="269" customFormat="1" ht="39.75" customHeight="1" x14ac:dyDescent="0.25">
      <c r="A9" s="251" t="s">
        <v>285</v>
      </c>
      <c r="B9" s="416" t="s">
        <v>286</v>
      </c>
      <c r="C9" s="253" t="s">
        <v>287</v>
      </c>
      <c r="D9" s="151" t="s">
        <v>129</v>
      </c>
      <c r="E9" s="254">
        <v>340</v>
      </c>
      <c r="F9" s="373"/>
      <c r="G9" s="377"/>
      <c r="I9" s="314"/>
    </row>
    <row r="10" spans="1:21" s="269" customFormat="1" ht="41.4" customHeight="1" x14ac:dyDescent="0.25">
      <c r="A10" s="251" t="s">
        <v>288</v>
      </c>
      <c r="B10" s="416" t="s">
        <v>289</v>
      </c>
      <c r="C10" s="176" t="s">
        <v>290</v>
      </c>
      <c r="D10" s="252" t="s">
        <v>234</v>
      </c>
      <c r="E10" s="254">
        <v>110</v>
      </c>
      <c r="F10" s="373"/>
      <c r="G10" s="377"/>
      <c r="I10" s="314"/>
    </row>
    <row r="11" spans="1:21" s="269" customFormat="1" ht="30" customHeight="1" x14ac:dyDescent="0.25">
      <c r="A11" s="251" t="s">
        <v>291</v>
      </c>
      <c r="B11" s="416" t="s">
        <v>269</v>
      </c>
      <c r="C11" s="267" t="s">
        <v>292</v>
      </c>
      <c r="D11" s="254" t="s">
        <v>234</v>
      </c>
      <c r="E11" s="254">
        <v>120</v>
      </c>
      <c r="F11" s="373"/>
      <c r="G11" s="377"/>
      <c r="I11" s="314"/>
    </row>
    <row r="12" spans="1:21" s="269" customFormat="1" ht="19.2" customHeight="1" x14ac:dyDescent="0.25">
      <c r="A12" s="251" t="s">
        <v>293</v>
      </c>
      <c r="B12" s="266" t="s">
        <v>294</v>
      </c>
      <c r="C12" s="253" t="s">
        <v>295</v>
      </c>
      <c r="D12" s="252" t="s">
        <v>135</v>
      </c>
      <c r="E12" s="413">
        <v>5</v>
      </c>
      <c r="F12" s="373"/>
      <c r="G12" s="377"/>
      <c r="I12" s="350"/>
      <c r="J12" s="356"/>
      <c r="K12" s="356"/>
      <c r="L12" s="356"/>
      <c r="M12" s="356"/>
      <c r="N12" s="356"/>
      <c r="O12" s="356"/>
      <c r="P12" s="356"/>
      <c r="Q12" s="356"/>
      <c r="R12" s="356"/>
      <c r="S12" s="356"/>
      <c r="T12" s="356"/>
      <c r="U12" s="356"/>
    </row>
    <row r="13" spans="1:21" s="269" customFormat="1" ht="30" customHeight="1" x14ac:dyDescent="0.25">
      <c r="A13" s="417" t="s">
        <v>296</v>
      </c>
      <c r="B13" s="252"/>
      <c r="C13" s="371" t="s">
        <v>297</v>
      </c>
      <c r="D13" s="252"/>
      <c r="E13" s="334"/>
      <c r="F13" s="373"/>
      <c r="G13" s="377"/>
      <c r="I13" s="350"/>
      <c r="J13" s="356"/>
      <c r="K13" s="356"/>
      <c r="L13" s="356"/>
      <c r="M13" s="356"/>
      <c r="N13" s="356"/>
      <c r="O13" s="356"/>
      <c r="P13" s="356"/>
      <c r="Q13" s="356"/>
      <c r="R13" s="356"/>
      <c r="S13" s="356"/>
      <c r="T13" s="356"/>
      <c r="U13" s="356"/>
    </row>
    <row r="14" spans="1:21" s="269" customFormat="1" ht="56.25" customHeight="1" x14ac:dyDescent="0.25">
      <c r="A14" s="418" t="s">
        <v>298</v>
      </c>
      <c r="B14" s="266" t="s">
        <v>299</v>
      </c>
      <c r="C14" s="419" t="s">
        <v>300</v>
      </c>
      <c r="D14" s="266" t="s">
        <v>234</v>
      </c>
      <c r="E14" s="334">
        <v>250</v>
      </c>
      <c r="F14" s="420"/>
      <c r="G14" s="421"/>
      <c r="I14" s="314"/>
    </row>
    <row r="15" spans="1:21" s="269" customFormat="1" ht="26.4" customHeight="1" x14ac:dyDescent="0.25">
      <c r="A15" s="422" t="s">
        <v>301</v>
      </c>
      <c r="B15" s="423"/>
      <c r="C15" s="371" t="s">
        <v>302</v>
      </c>
      <c r="D15" s="266"/>
      <c r="E15" s="254"/>
      <c r="F15" s="373"/>
      <c r="G15" s="377"/>
      <c r="I15" s="375"/>
    </row>
    <row r="16" spans="1:21" s="269" customFormat="1" ht="33" customHeight="1" x14ac:dyDescent="0.25">
      <c r="A16" s="424" t="s">
        <v>303</v>
      </c>
      <c r="B16" s="424" t="s">
        <v>304</v>
      </c>
      <c r="C16" s="253" t="s">
        <v>305</v>
      </c>
      <c r="D16" s="266" t="s">
        <v>129</v>
      </c>
      <c r="E16" s="254">
        <v>340</v>
      </c>
      <c r="F16" s="373"/>
      <c r="G16" s="377"/>
      <c r="I16" s="375"/>
    </row>
    <row r="17" spans="1:21" s="269" customFormat="1" ht="29.4" customHeight="1" x14ac:dyDescent="0.25">
      <c r="A17" s="424" t="s">
        <v>306</v>
      </c>
      <c r="B17" s="266" t="s">
        <v>307</v>
      </c>
      <c r="C17" s="267" t="s">
        <v>308</v>
      </c>
      <c r="D17" s="266" t="s">
        <v>129</v>
      </c>
      <c r="E17" s="254">
        <v>340</v>
      </c>
      <c r="F17" s="373"/>
      <c r="G17" s="377"/>
      <c r="I17" s="375"/>
    </row>
    <row r="18" spans="1:21" s="269" customFormat="1" ht="33.6" customHeight="1" x14ac:dyDescent="0.25">
      <c r="A18" s="424" t="s">
        <v>309</v>
      </c>
      <c r="B18" s="424" t="s">
        <v>304</v>
      </c>
      <c r="C18" s="253" t="s">
        <v>310</v>
      </c>
      <c r="D18" s="266" t="s">
        <v>129</v>
      </c>
      <c r="E18" s="254">
        <v>1510</v>
      </c>
      <c r="F18" s="373"/>
      <c r="G18" s="377"/>
      <c r="I18" s="375"/>
    </row>
    <row r="19" spans="1:21" s="397" customFormat="1" ht="33.75" customHeight="1" x14ac:dyDescent="0.25">
      <c r="A19" s="425"/>
      <c r="B19" s="389" t="s">
        <v>311</v>
      </c>
      <c r="C19" s="390"/>
      <c r="D19" s="390"/>
      <c r="E19" s="390"/>
      <c r="F19" s="391"/>
      <c r="G19" s="426">
        <f>SUM(G5:H18)</f>
        <v>0</v>
      </c>
      <c r="H19" s="393"/>
      <c r="I19" s="350"/>
      <c r="J19" s="356"/>
      <c r="K19" s="356"/>
      <c r="L19" s="356"/>
      <c r="M19" s="356"/>
      <c r="N19" s="356"/>
      <c r="O19" s="356"/>
      <c r="P19" s="356"/>
      <c r="Q19" s="356"/>
      <c r="R19" s="356"/>
      <c r="S19" s="356"/>
      <c r="T19" s="356"/>
      <c r="U19" s="356"/>
    </row>
    <row r="20" spans="1:21" x14ac:dyDescent="0.25">
      <c r="A20" s="427"/>
      <c r="B20" s="352"/>
      <c r="C20" s="353"/>
      <c r="D20" s="352"/>
      <c r="E20" s="354"/>
      <c r="F20" s="355"/>
      <c r="G20" s="355"/>
    </row>
    <row r="21" spans="1:21" x14ac:dyDescent="0.25">
      <c r="A21" s="250"/>
      <c r="B21" s="352"/>
      <c r="C21" s="353"/>
      <c r="D21" s="352"/>
      <c r="E21" s="354"/>
      <c r="F21" s="355"/>
      <c r="G21" s="355"/>
    </row>
    <row r="22" spans="1:21" x14ac:dyDescent="0.25">
      <c r="A22" s="250"/>
      <c r="B22" s="352"/>
      <c r="C22" s="353"/>
      <c r="D22" s="352"/>
      <c r="E22" s="354"/>
      <c r="F22" s="355"/>
      <c r="G22" s="355"/>
    </row>
    <row r="23" spans="1:21" x14ac:dyDescent="0.25">
      <c r="A23" s="299"/>
      <c r="B23" s="352"/>
      <c r="C23" s="353"/>
      <c r="D23" s="352"/>
      <c r="E23" s="354"/>
      <c r="F23" s="355"/>
      <c r="G23" s="355"/>
    </row>
    <row r="24" spans="1:21" x14ac:dyDescent="0.25">
      <c r="A24" s="250"/>
      <c r="B24" s="352"/>
      <c r="C24" s="353"/>
      <c r="D24" s="352"/>
      <c r="E24" s="354"/>
      <c r="F24" s="355"/>
      <c r="G24" s="355"/>
    </row>
    <row r="25" spans="1:21" x14ac:dyDescent="0.25">
      <c r="A25" s="297"/>
      <c r="B25" s="352"/>
      <c r="C25" s="353"/>
      <c r="D25" s="352"/>
      <c r="E25" s="354"/>
      <c r="F25" s="355"/>
      <c r="G25" s="355"/>
    </row>
    <row r="26" spans="1:21" x14ac:dyDescent="0.25">
      <c r="A26" s="250"/>
      <c r="B26" s="352"/>
      <c r="C26" s="353"/>
      <c r="D26" s="352"/>
      <c r="E26" s="354"/>
      <c r="F26" s="355"/>
      <c r="G26" s="355"/>
    </row>
    <row r="27" spans="1:21" x14ac:dyDescent="0.25">
      <c r="A27" s="298"/>
      <c r="B27" s="352"/>
      <c r="C27" s="353"/>
      <c r="D27" s="352"/>
      <c r="E27" s="354"/>
      <c r="F27" s="355"/>
      <c r="G27" s="355"/>
    </row>
    <row r="28" spans="1:21" x14ac:dyDescent="0.25">
      <c r="A28" s="299"/>
      <c r="B28" s="352"/>
      <c r="C28" s="353"/>
      <c r="D28" s="352"/>
      <c r="E28" s="354"/>
      <c r="F28" s="355"/>
      <c r="G28" s="355"/>
    </row>
    <row r="29" spans="1:21" x14ac:dyDescent="0.25">
      <c r="A29" s="298"/>
      <c r="B29" s="352"/>
      <c r="C29" s="353"/>
      <c r="D29" s="352"/>
      <c r="E29" s="354"/>
      <c r="F29" s="355"/>
      <c r="G29" s="355"/>
    </row>
    <row r="30" spans="1:21" x14ac:dyDescent="0.25">
      <c r="B30" s="352"/>
      <c r="C30" s="353"/>
      <c r="D30" s="352"/>
      <c r="E30" s="354"/>
      <c r="F30" s="355"/>
      <c r="G30" s="355"/>
    </row>
    <row r="31" spans="1:21" x14ac:dyDescent="0.25">
      <c r="A31" s="356"/>
      <c r="B31" s="352"/>
      <c r="C31" s="353"/>
      <c r="D31" s="352"/>
      <c r="E31" s="354"/>
      <c r="F31" s="355"/>
      <c r="G31" s="355"/>
    </row>
    <row r="32" spans="1:21" x14ac:dyDescent="0.25">
      <c r="A32" s="356"/>
      <c r="B32" s="352"/>
      <c r="C32" s="353"/>
      <c r="D32" s="352"/>
      <c r="E32" s="354"/>
      <c r="F32" s="355"/>
      <c r="G32" s="355"/>
    </row>
    <row r="33" spans="1:7" x14ac:dyDescent="0.25">
      <c r="A33" s="356"/>
      <c r="B33" s="352"/>
      <c r="C33" s="353"/>
      <c r="D33" s="352"/>
      <c r="E33" s="354"/>
      <c r="F33" s="355"/>
      <c r="G33" s="355"/>
    </row>
    <row r="34" spans="1:7" x14ac:dyDescent="0.25">
      <c r="A34" s="356"/>
      <c r="B34" s="352"/>
      <c r="C34" s="353"/>
      <c r="D34" s="352"/>
      <c r="E34" s="354"/>
      <c r="F34" s="355"/>
      <c r="G34" s="355"/>
    </row>
    <row r="35" spans="1:7" x14ac:dyDescent="0.25">
      <c r="A35" s="356"/>
      <c r="B35" s="352"/>
      <c r="C35" s="353"/>
      <c r="D35" s="352"/>
      <c r="E35" s="354"/>
      <c r="F35" s="355"/>
      <c r="G35" s="355"/>
    </row>
  </sheetData>
  <mergeCells count="9">
    <mergeCell ref="B19:F19"/>
    <mergeCell ref="D1:G1"/>
    <mergeCell ref="A2:A3"/>
    <mergeCell ref="B2:B3"/>
    <mergeCell ref="C2:C3"/>
    <mergeCell ref="D2:D3"/>
    <mergeCell ref="E2:E3"/>
    <mergeCell ref="F2:F3"/>
    <mergeCell ref="G2:G3"/>
  </mergeCells>
  <printOptions horizontalCentered="1"/>
  <pageMargins left="0.75" right="0.5" top="1" bottom="0.5" header="0.25" footer="0.25"/>
  <pageSetup paperSize="9" scale="79" fitToWidth="0"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30856-ACBA-49D4-BA5C-6D1BC953F2CA}">
  <sheetPr>
    <tabColor rgb="FF00B050"/>
    <pageSetUpPr fitToPage="1"/>
  </sheetPr>
  <dimension ref="B1:L95"/>
  <sheetViews>
    <sheetView showGridLines="0" view="pageBreakPreview" zoomScale="90" zoomScaleSheetLayoutView="90" workbookViewId="0">
      <selection activeCell="G37" sqref="G37"/>
    </sheetView>
  </sheetViews>
  <sheetFormatPr defaultRowHeight="13.2" x14ac:dyDescent="0.25"/>
  <cols>
    <col min="1" max="1" width="2.6640625" style="1" customWidth="1"/>
    <col min="2" max="2" width="6.6640625" style="98" customWidth="1"/>
    <col min="3" max="3" width="40.6640625" style="1" customWidth="1"/>
    <col min="4" max="4" width="6.6640625" style="98" customWidth="1"/>
    <col min="5" max="5" width="8.6640625" style="99" customWidth="1"/>
    <col min="6" max="6" width="40.33203125" style="100" customWidth="1"/>
    <col min="7" max="7" width="26.5546875" style="100" customWidth="1"/>
    <col min="8" max="10" width="8.88671875" style="1"/>
    <col min="11" max="11" width="17.5546875" style="1" customWidth="1"/>
    <col min="12" max="12" width="14.44140625" style="1" customWidth="1"/>
    <col min="13" max="254" width="8.88671875" style="1"/>
    <col min="255" max="255" width="2.6640625" style="1" customWidth="1"/>
    <col min="256" max="256" width="1.6640625" style="1" customWidth="1"/>
    <col min="257" max="257" width="6.6640625" style="1" customWidth="1"/>
    <col min="258" max="258" width="40.6640625" style="1" customWidth="1"/>
    <col min="259" max="259" width="6.6640625" style="1" customWidth="1"/>
    <col min="260" max="260" width="8.6640625" style="1" customWidth="1"/>
    <col min="261" max="261" width="9" style="1" customWidth="1"/>
    <col min="262" max="262" width="0" style="1" hidden="1" customWidth="1"/>
    <col min="263" max="263" width="20.6640625" style="1" customWidth="1"/>
    <col min="264" max="510" width="8.88671875" style="1"/>
    <col min="511" max="511" width="2.6640625" style="1" customWidth="1"/>
    <col min="512" max="512" width="1.6640625" style="1" customWidth="1"/>
    <col min="513" max="513" width="6.6640625" style="1" customWidth="1"/>
    <col min="514" max="514" width="40.6640625" style="1" customWidth="1"/>
    <col min="515" max="515" width="6.6640625" style="1" customWidth="1"/>
    <col min="516" max="516" width="8.6640625" style="1" customWidth="1"/>
    <col min="517" max="517" width="9" style="1" customWidth="1"/>
    <col min="518" max="518" width="0" style="1" hidden="1" customWidth="1"/>
    <col min="519" max="519" width="20.6640625" style="1" customWidth="1"/>
    <col min="520" max="766" width="8.88671875" style="1"/>
    <col min="767" max="767" width="2.6640625" style="1" customWidth="1"/>
    <col min="768" max="768" width="1.6640625" style="1" customWidth="1"/>
    <col min="769" max="769" width="6.6640625" style="1" customWidth="1"/>
    <col min="770" max="770" width="40.6640625" style="1" customWidth="1"/>
    <col min="771" max="771" width="6.6640625" style="1" customWidth="1"/>
    <col min="772" max="772" width="8.6640625" style="1" customWidth="1"/>
    <col min="773" max="773" width="9" style="1" customWidth="1"/>
    <col min="774" max="774" width="0" style="1" hidden="1" customWidth="1"/>
    <col min="775" max="775" width="20.6640625" style="1" customWidth="1"/>
    <col min="776" max="1022" width="8.88671875" style="1"/>
    <col min="1023" max="1023" width="2.6640625" style="1" customWidth="1"/>
    <col min="1024" max="1024" width="1.6640625" style="1" customWidth="1"/>
    <col min="1025" max="1025" width="6.6640625" style="1" customWidth="1"/>
    <col min="1026" max="1026" width="40.6640625" style="1" customWidth="1"/>
    <col min="1027" max="1027" width="6.6640625" style="1" customWidth="1"/>
    <col min="1028" max="1028" width="8.6640625" style="1" customWidth="1"/>
    <col min="1029" max="1029" width="9" style="1" customWidth="1"/>
    <col min="1030" max="1030" width="0" style="1" hidden="1" customWidth="1"/>
    <col min="1031" max="1031" width="20.6640625" style="1" customWidth="1"/>
    <col min="1032" max="1278" width="8.88671875" style="1"/>
    <col min="1279" max="1279" width="2.6640625" style="1" customWidth="1"/>
    <col min="1280" max="1280" width="1.6640625" style="1" customWidth="1"/>
    <col min="1281" max="1281" width="6.6640625" style="1" customWidth="1"/>
    <col min="1282" max="1282" width="40.6640625" style="1" customWidth="1"/>
    <col min="1283" max="1283" width="6.6640625" style="1" customWidth="1"/>
    <col min="1284" max="1284" width="8.6640625" style="1" customWidth="1"/>
    <col min="1285" max="1285" width="9" style="1" customWidth="1"/>
    <col min="1286" max="1286" width="0" style="1" hidden="1" customWidth="1"/>
    <col min="1287" max="1287" width="20.6640625" style="1" customWidth="1"/>
    <col min="1288" max="1534" width="8.88671875" style="1"/>
    <col min="1535" max="1535" width="2.6640625" style="1" customWidth="1"/>
    <col min="1536" max="1536" width="1.6640625" style="1" customWidth="1"/>
    <col min="1537" max="1537" width="6.6640625" style="1" customWidth="1"/>
    <col min="1538" max="1538" width="40.6640625" style="1" customWidth="1"/>
    <col min="1539" max="1539" width="6.6640625" style="1" customWidth="1"/>
    <col min="1540" max="1540" width="8.6640625" style="1" customWidth="1"/>
    <col min="1541" max="1541" width="9" style="1" customWidth="1"/>
    <col min="1542" max="1542" width="0" style="1" hidden="1" customWidth="1"/>
    <col min="1543" max="1543" width="20.6640625" style="1" customWidth="1"/>
    <col min="1544" max="1790" width="8.88671875" style="1"/>
    <col min="1791" max="1791" width="2.6640625" style="1" customWidth="1"/>
    <col min="1792" max="1792" width="1.6640625" style="1" customWidth="1"/>
    <col min="1793" max="1793" width="6.6640625" style="1" customWidth="1"/>
    <col min="1794" max="1794" width="40.6640625" style="1" customWidth="1"/>
    <col min="1795" max="1795" width="6.6640625" style="1" customWidth="1"/>
    <col min="1796" max="1796" width="8.6640625" style="1" customWidth="1"/>
    <col min="1797" max="1797" width="9" style="1" customWidth="1"/>
    <col min="1798" max="1798" width="0" style="1" hidden="1" customWidth="1"/>
    <col min="1799" max="1799" width="20.6640625" style="1" customWidth="1"/>
    <col min="1800" max="2046" width="8.88671875" style="1"/>
    <col min="2047" max="2047" width="2.6640625" style="1" customWidth="1"/>
    <col min="2048" max="2048" width="1.6640625" style="1" customWidth="1"/>
    <col min="2049" max="2049" width="6.6640625" style="1" customWidth="1"/>
    <col min="2050" max="2050" width="40.6640625" style="1" customWidth="1"/>
    <col min="2051" max="2051" width="6.6640625" style="1" customWidth="1"/>
    <col min="2052" max="2052" width="8.6640625" style="1" customWidth="1"/>
    <col min="2053" max="2053" width="9" style="1" customWidth="1"/>
    <col min="2054" max="2054" width="0" style="1" hidden="1" customWidth="1"/>
    <col min="2055" max="2055" width="20.6640625" style="1" customWidth="1"/>
    <col min="2056" max="2302" width="8.88671875" style="1"/>
    <col min="2303" max="2303" width="2.6640625" style="1" customWidth="1"/>
    <col min="2304" max="2304" width="1.6640625" style="1" customWidth="1"/>
    <col min="2305" max="2305" width="6.6640625" style="1" customWidth="1"/>
    <col min="2306" max="2306" width="40.6640625" style="1" customWidth="1"/>
    <col min="2307" max="2307" width="6.6640625" style="1" customWidth="1"/>
    <col min="2308" max="2308" width="8.6640625" style="1" customWidth="1"/>
    <col min="2309" max="2309" width="9" style="1" customWidth="1"/>
    <col min="2310" max="2310" width="0" style="1" hidden="1" customWidth="1"/>
    <col min="2311" max="2311" width="20.6640625" style="1" customWidth="1"/>
    <col min="2312" max="2558" width="8.88671875" style="1"/>
    <col min="2559" max="2559" width="2.6640625" style="1" customWidth="1"/>
    <col min="2560" max="2560" width="1.6640625" style="1" customWidth="1"/>
    <col min="2561" max="2561" width="6.6640625" style="1" customWidth="1"/>
    <col min="2562" max="2562" width="40.6640625" style="1" customWidth="1"/>
    <col min="2563" max="2563" width="6.6640625" style="1" customWidth="1"/>
    <col min="2564" max="2564" width="8.6640625" style="1" customWidth="1"/>
    <col min="2565" max="2565" width="9" style="1" customWidth="1"/>
    <col min="2566" max="2566" width="0" style="1" hidden="1" customWidth="1"/>
    <col min="2567" max="2567" width="20.6640625" style="1" customWidth="1"/>
    <col min="2568" max="2814" width="8.88671875" style="1"/>
    <col min="2815" max="2815" width="2.6640625" style="1" customWidth="1"/>
    <col min="2816" max="2816" width="1.6640625" style="1" customWidth="1"/>
    <col min="2817" max="2817" width="6.6640625" style="1" customWidth="1"/>
    <col min="2818" max="2818" width="40.6640625" style="1" customWidth="1"/>
    <col min="2819" max="2819" width="6.6640625" style="1" customWidth="1"/>
    <col min="2820" max="2820" width="8.6640625" style="1" customWidth="1"/>
    <col min="2821" max="2821" width="9" style="1" customWidth="1"/>
    <col min="2822" max="2822" width="0" style="1" hidden="1" customWidth="1"/>
    <col min="2823" max="2823" width="20.6640625" style="1" customWidth="1"/>
    <col min="2824" max="3070" width="8.88671875" style="1"/>
    <col min="3071" max="3071" width="2.6640625" style="1" customWidth="1"/>
    <col min="3072" max="3072" width="1.6640625" style="1" customWidth="1"/>
    <col min="3073" max="3073" width="6.6640625" style="1" customWidth="1"/>
    <col min="3074" max="3074" width="40.6640625" style="1" customWidth="1"/>
    <col min="3075" max="3075" width="6.6640625" style="1" customWidth="1"/>
    <col min="3076" max="3076" width="8.6640625" style="1" customWidth="1"/>
    <col min="3077" max="3077" width="9" style="1" customWidth="1"/>
    <col min="3078" max="3078" width="0" style="1" hidden="1" customWidth="1"/>
    <col min="3079" max="3079" width="20.6640625" style="1" customWidth="1"/>
    <col min="3080" max="3326" width="8.88671875" style="1"/>
    <col min="3327" max="3327" width="2.6640625" style="1" customWidth="1"/>
    <col min="3328" max="3328" width="1.6640625" style="1" customWidth="1"/>
    <col min="3329" max="3329" width="6.6640625" style="1" customWidth="1"/>
    <col min="3330" max="3330" width="40.6640625" style="1" customWidth="1"/>
    <col min="3331" max="3331" width="6.6640625" style="1" customWidth="1"/>
    <col min="3332" max="3332" width="8.6640625" style="1" customWidth="1"/>
    <col min="3333" max="3333" width="9" style="1" customWidth="1"/>
    <col min="3334" max="3334" width="0" style="1" hidden="1" customWidth="1"/>
    <col min="3335" max="3335" width="20.6640625" style="1" customWidth="1"/>
    <col min="3336" max="3582" width="8.88671875" style="1"/>
    <col min="3583" max="3583" width="2.6640625" style="1" customWidth="1"/>
    <col min="3584" max="3584" width="1.6640625" style="1" customWidth="1"/>
    <col min="3585" max="3585" width="6.6640625" style="1" customWidth="1"/>
    <col min="3586" max="3586" width="40.6640625" style="1" customWidth="1"/>
    <col min="3587" max="3587" width="6.6640625" style="1" customWidth="1"/>
    <col min="3588" max="3588" width="8.6640625" style="1" customWidth="1"/>
    <col min="3589" max="3589" width="9" style="1" customWidth="1"/>
    <col min="3590" max="3590" width="0" style="1" hidden="1" customWidth="1"/>
    <col min="3591" max="3591" width="20.6640625" style="1" customWidth="1"/>
    <col min="3592" max="3838" width="8.88671875" style="1"/>
    <col min="3839" max="3839" width="2.6640625" style="1" customWidth="1"/>
    <col min="3840" max="3840" width="1.6640625" style="1" customWidth="1"/>
    <col min="3841" max="3841" width="6.6640625" style="1" customWidth="1"/>
    <col min="3842" max="3842" width="40.6640625" style="1" customWidth="1"/>
    <col min="3843" max="3843" width="6.6640625" style="1" customWidth="1"/>
    <col min="3844" max="3844" width="8.6640625" style="1" customWidth="1"/>
    <col min="3845" max="3845" width="9" style="1" customWidth="1"/>
    <col min="3846" max="3846" width="0" style="1" hidden="1" customWidth="1"/>
    <col min="3847" max="3847" width="20.6640625" style="1" customWidth="1"/>
    <col min="3848" max="4094" width="8.88671875" style="1"/>
    <col min="4095" max="4095" width="2.6640625" style="1" customWidth="1"/>
    <col min="4096" max="4096" width="1.6640625" style="1" customWidth="1"/>
    <col min="4097" max="4097" width="6.6640625" style="1" customWidth="1"/>
    <col min="4098" max="4098" width="40.6640625" style="1" customWidth="1"/>
    <col min="4099" max="4099" width="6.6640625" style="1" customWidth="1"/>
    <col min="4100" max="4100" width="8.6640625" style="1" customWidth="1"/>
    <col min="4101" max="4101" width="9" style="1" customWidth="1"/>
    <col min="4102" max="4102" width="0" style="1" hidden="1" customWidth="1"/>
    <col min="4103" max="4103" width="20.6640625" style="1" customWidth="1"/>
    <col min="4104" max="4350" width="8.88671875" style="1"/>
    <col min="4351" max="4351" width="2.6640625" style="1" customWidth="1"/>
    <col min="4352" max="4352" width="1.6640625" style="1" customWidth="1"/>
    <col min="4353" max="4353" width="6.6640625" style="1" customWidth="1"/>
    <col min="4354" max="4354" width="40.6640625" style="1" customWidth="1"/>
    <col min="4355" max="4355" width="6.6640625" style="1" customWidth="1"/>
    <col min="4356" max="4356" width="8.6640625" style="1" customWidth="1"/>
    <col min="4357" max="4357" width="9" style="1" customWidth="1"/>
    <col min="4358" max="4358" width="0" style="1" hidden="1" customWidth="1"/>
    <col min="4359" max="4359" width="20.6640625" style="1" customWidth="1"/>
    <col min="4360" max="4606" width="8.88671875" style="1"/>
    <col min="4607" max="4607" width="2.6640625" style="1" customWidth="1"/>
    <col min="4608" max="4608" width="1.6640625" style="1" customWidth="1"/>
    <col min="4609" max="4609" width="6.6640625" style="1" customWidth="1"/>
    <col min="4610" max="4610" width="40.6640625" style="1" customWidth="1"/>
    <col min="4611" max="4611" width="6.6640625" style="1" customWidth="1"/>
    <col min="4612" max="4612" width="8.6640625" style="1" customWidth="1"/>
    <col min="4613" max="4613" width="9" style="1" customWidth="1"/>
    <col min="4614" max="4614" width="0" style="1" hidden="1" customWidth="1"/>
    <col min="4615" max="4615" width="20.6640625" style="1" customWidth="1"/>
    <col min="4616" max="4862" width="8.88671875" style="1"/>
    <col min="4863" max="4863" width="2.6640625" style="1" customWidth="1"/>
    <col min="4864" max="4864" width="1.6640625" style="1" customWidth="1"/>
    <col min="4865" max="4865" width="6.6640625" style="1" customWidth="1"/>
    <col min="4866" max="4866" width="40.6640625" style="1" customWidth="1"/>
    <col min="4867" max="4867" width="6.6640625" style="1" customWidth="1"/>
    <col min="4868" max="4868" width="8.6640625" style="1" customWidth="1"/>
    <col min="4869" max="4869" width="9" style="1" customWidth="1"/>
    <col min="4870" max="4870" width="0" style="1" hidden="1" customWidth="1"/>
    <col min="4871" max="4871" width="20.6640625" style="1" customWidth="1"/>
    <col min="4872" max="5118" width="8.88671875" style="1"/>
    <col min="5119" max="5119" width="2.6640625" style="1" customWidth="1"/>
    <col min="5120" max="5120" width="1.6640625" style="1" customWidth="1"/>
    <col min="5121" max="5121" width="6.6640625" style="1" customWidth="1"/>
    <col min="5122" max="5122" width="40.6640625" style="1" customWidth="1"/>
    <col min="5123" max="5123" width="6.6640625" style="1" customWidth="1"/>
    <col min="5124" max="5124" width="8.6640625" style="1" customWidth="1"/>
    <col min="5125" max="5125" width="9" style="1" customWidth="1"/>
    <col min="5126" max="5126" width="0" style="1" hidden="1" customWidth="1"/>
    <col min="5127" max="5127" width="20.6640625" style="1" customWidth="1"/>
    <col min="5128" max="5374" width="8.88671875" style="1"/>
    <col min="5375" max="5375" width="2.6640625" style="1" customWidth="1"/>
    <col min="5376" max="5376" width="1.6640625" style="1" customWidth="1"/>
    <col min="5377" max="5377" width="6.6640625" style="1" customWidth="1"/>
    <col min="5378" max="5378" width="40.6640625" style="1" customWidth="1"/>
    <col min="5379" max="5379" width="6.6640625" style="1" customWidth="1"/>
    <col min="5380" max="5380" width="8.6640625" style="1" customWidth="1"/>
    <col min="5381" max="5381" width="9" style="1" customWidth="1"/>
    <col min="5382" max="5382" width="0" style="1" hidden="1" customWidth="1"/>
    <col min="5383" max="5383" width="20.6640625" style="1" customWidth="1"/>
    <col min="5384" max="5630" width="8.88671875" style="1"/>
    <col min="5631" max="5631" width="2.6640625" style="1" customWidth="1"/>
    <col min="5632" max="5632" width="1.6640625" style="1" customWidth="1"/>
    <col min="5633" max="5633" width="6.6640625" style="1" customWidth="1"/>
    <col min="5634" max="5634" width="40.6640625" style="1" customWidth="1"/>
    <col min="5635" max="5635" width="6.6640625" style="1" customWidth="1"/>
    <col min="5636" max="5636" width="8.6640625" style="1" customWidth="1"/>
    <col min="5637" max="5637" width="9" style="1" customWidth="1"/>
    <col min="5638" max="5638" width="0" style="1" hidden="1" customWidth="1"/>
    <col min="5639" max="5639" width="20.6640625" style="1" customWidth="1"/>
    <col min="5640" max="5886" width="8.88671875" style="1"/>
    <col min="5887" max="5887" width="2.6640625" style="1" customWidth="1"/>
    <col min="5888" max="5888" width="1.6640625" style="1" customWidth="1"/>
    <col min="5889" max="5889" width="6.6640625" style="1" customWidth="1"/>
    <col min="5890" max="5890" width="40.6640625" style="1" customWidth="1"/>
    <col min="5891" max="5891" width="6.6640625" style="1" customWidth="1"/>
    <col min="5892" max="5892" width="8.6640625" style="1" customWidth="1"/>
    <col min="5893" max="5893" width="9" style="1" customWidth="1"/>
    <col min="5894" max="5894" width="0" style="1" hidden="1" customWidth="1"/>
    <col min="5895" max="5895" width="20.6640625" style="1" customWidth="1"/>
    <col min="5896" max="6142" width="8.88671875" style="1"/>
    <col min="6143" max="6143" width="2.6640625" style="1" customWidth="1"/>
    <col min="6144" max="6144" width="1.6640625" style="1" customWidth="1"/>
    <col min="6145" max="6145" width="6.6640625" style="1" customWidth="1"/>
    <col min="6146" max="6146" width="40.6640625" style="1" customWidth="1"/>
    <col min="6147" max="6147" width="6.6640625" style="1" customWidth="1"/>
    <col min="6148" max="6148" width="8.6640625" style="1" customWidth="1"/>
    <col min="6149" max="6149" width="9" style="1" customWidth="1"/>
    <col min="6150" max="6150" width="0" style="1" hidden="1" customWidth="1"/>
    <col min="6151" max="6151" width="20.6640625" style="1" customWidth="1"/>
    <col min="6152" max="6398" width="8.88671875" style="1"/>
    <col min="6399" max="6399" width="2.6640625" style="1" customWidth="1"/>
    <col min="6400" max="6400" width="1.6640625" style="1" customWidth="1"/>
    <col min="6401" max="6401" width="6.6640625" style="1" customWidth="1"/>
    <col min="6402" max="6402" width="40.6640625" style="1" customWidth="1"/>
    <col min="6403" max="6403" width="6.6640625" style="1" customWidth="1"/>
    <col min="6404" max="6404" width="8.6640625" style="1" customWidth="1"/>
    <col min="6405" max="6405" width="9" style="1" customWidth="1"/>
    <col min="6406" max="6406" width="0" style="1" hidden="1" customWidth="1"/>
    <col min="6407" max="6407" width="20.6640625" style="1" customWidth="1"/>
    <col min="6408" max="6654" width="8.88671875" style="1"/>
    <col min="6655" max="6655" width="2.6640625" style="1" customWidth="1"/>
    <col min="6656" max="6656" width="1.6640625" style="1" customWidth="1"/>
    <col min="6657" max="6657" width="6.6640625" style="1" customWidth="1"/>
    <col min="6658" max="6658" width="40.6640625" style="1" customWidth="1"/>
    <col min="6659" max="6659" width="6.6640625" style="1" customWidth="1"/>
    <col min="6660" max="6660" width="8.6640625" style="1" customWidth="1"/>
    <col min="6661" max="6661" width="9" style="1" customWidth="1"/>
    <col min="6662" max="6662" width="0" style="1" hidden="1" customWidth="1"/>
    <col min="6663" max="6663" width="20.6640625" style="1" customWidth="1"/>
    <col min="6664" max="6910" width="8.88671875" style="1"/>
    <col min="6911" max="6911" width="2.6640625" style="1" customWidth="1"/>
    <col min="6912" max="6912" width="1.6640625" style="1" customWidth="1"/>
    <col min="6913" max="6913" width="6.6640625" style="1" customWidth="1"/>
    <col min="6914" max="6914" width="40.6640625" style="1" customWidth="1"/>
    <col min="6915" max="6915" width="6.6640625" style="1" customWidth="1"/>
    <col min="6916" max="6916" width="8.6640625" style="1" customWidth="1"/>
    <col min="6917" max="6917" width="9" style="1" customWidth="1"/>
    <col min="6918" max="6918" width="0" style="1" hidden="1" customWidth="1"/>
    <col min="6919" max="6919" width="20.6640625" style="1" customWidth="1"/>
    <col min="6920" max="7166" width="8.88671875" style="1"/>
    <col min="7167" max="7167" width="2.6640625" style="1" customWidth="1"/>
    <col min="7168" max="7168" width="1.6640625" style="1" customWidth="1"/>
    <col min="7169" max="7169" width="6.6640625" style="1" customWidth="1"/>
    <col min="7170" max="7170" width="40.6640625" style="1" customWidth="1"/>
    <col min="7171" max="7171" width="6.6640625" style="1" customWidth="1"/>
    <col min="7172" max="7172" width="8.6640625" style="1" customWidth="1"/>
    <col min="7173" max="7173" width="9" style="1" customWidth="1"/>
    <col min="7174" max="7174" width="0" style="1" hidden="1" customWidth="1"/>
    <col min="7175" max="7175" width="20.6640625" style="1" customWidth="1"/>
    <col min="7176" max="7422" width="8.88671875" style="1"/>
    <col min="7423" max="7423" width="2.6640625" style="1" customWidth="1"/>
    <col min="7424" max="7424" width="1.6640625" style="1" customWidth="1"/>
    <col min="7425" max="7425" width="6.6640625" style="1" customWidth="1"/>
    <col min="7426" max="7426" width="40.6640625" style="1" customWidth="1"/>
    <col min="7427" max="7427" width="6.6640625" style="1" customWidth="1"/>
    <col min="7428" max="7428" width="8.6640625" style="1" customWidth="1"/>
    <col min="7429" max="7429" width="9" style="1" customWidth="1"/>
    <col min="7430" max="7430" width="0" style="1" hidden="1" customWidth="1"/>
    <col min="7431" max="7431" width="20.6640625" style="1" customWidth="1"/>
    <col min="7432" max="7678" width="8.88671875" style="1"/>
    <col min="7679" max="7679" width="2.6640625" style="1" customWidth="1"/>
    <col min="7680" max="7680" width="1.6640625" style="1" customWidth="1"/>
    <col min="7681" max="7681" width="6.6640625" style="1" customWidth="1"/>
    <col min="7682" max="7682" width="40.6640625" style="1" customWidth="1"/>
    <col min="7683" max="7683" width="6.6640625" style="1" customWidth="1"/>
    <col min="7684" max="7684" width="8.6640625" style="1" customWidth="1"/>
    <col min="7685" max="7685" width="9" style="1" customWidth="1"/>
    <col min="7686" max="7686" width="0" style="1" hidden="1" customWidth="1"/>
    <col min="7687" max="7687" width="20.6640625" style="1" customWidth="1"/>
    <col min="7688" max="7934" width="8.88671875" style="1"/>
    <col min="7935" max="7935" width="2.6640625" style="1" customWidth="1"/>
    <col min="7936" max="7936" width="1.6640625" style="1" customWidth="1"/>
    <col min="7937" max="7937" width="6.6640625" style="1" customWidth="1"/>
    <col min="7938" max="7938" width="40.6640625" style="1" customWidth="1"/>
    <col min="7939" max="7939" width="6.6640625" style="1" customWidth="1"/>
    <col min="7940" max="7940" width="8.6640625" style="1" customWidth="1"/>
    <col min="7941" max="7941" width="9" style="1" customWidth="1"/>
    <col min="7942" max="7942" width="0" style="1" hidden="1" customWidth="1"/>
    <col min="7943" max="7943" width="20.6640625" style="1" customWidth="1"/>
    <col min="7944" max="8190" width="8.88671875" style="1"/>
    <col min="8191" max="8191" width="2.6640625" style="1" customWidth="1"/>
    <col min="8192" max="8192" width="1.6640625" style="1" customWidth="1"/>
    <col min="8193" max="8193" width="6.6640625" style="1" customWidth="1"/>
    <col min="8194" max="8194" width="40.6640625" style="1" customWidth="1"/>
    <col min="8195" max="8195" width="6.6640625" style="1" customWidth="1"/>
    <col min="8196" max="8196" width="8.6640625" style="1" customWidth="1"/>
    <col min="8197" max="8197" width="9" style="1" customWidth="1"/>
    <col min="8198" max="8198" width="0" style="1" hidden="1" customWidth="1"/>
    <col min="8199" max="8199" width="20.6640625" style="1" customWidth="1"/>
    <col min="8200" max="8446" width="8.88671875" style="1"/>
    <col min="8447" max="8447" width="2.6640625" style="1" customWidth="1"/>
    <col min="8448" max="8448" width="1.6640625" style="1" customWidth="1"/>
    <col min="8449" max="8449" width="6.6640625" style="1" customWidth="1"/>
    <col min="8450" max="8450" width="40.6640625" style="1" customWidth="1"/>
    <col min="8451" max="8451" width="6.6640625" style="1" customWidth="1"/>
    <col min="8452" max="8452" width="8.6640625" style="1" customWidth="1"/>
    <col min="8453" max="8453" width="9" style="1" customWidth="1"/>
    <col min="8454" max="8454" width="0" style="1" hidden="1" customWidth="1"/>
    <col min="8455" max="8455" width="20.6640625" style="1" customWidth="1"/>
    <col min="8456" max="8702" width="8.88671875" style="1"/>
    <col min="8703" max="8703" width="2.6640625" style="1" customWidth="1"/>
    <col min="8704" max="8704" width="1.6640625" style="1" customWidth="1"/>
    <col min="8705" max="8705" width="6.6640625" style="1" customWidth="1"/>
    <col min="8706" max="8706" width="40.6640625" style="1" customWidth="1"/>
    <col min="8707" max="8707" width="6.6640625" style="1" customWidth="1"/>
    <col min="8708" max="8708" width="8.6640625" style="1" customWidth="1"/>
    <col min="8709" max="8709" width="9" style="1" customWidth="1"/>
    <col min="8710" max="8710" width="0" style="1" hidden="1" customWidth="1"/>
    <col min="8711" max="8711" width="20.6640625" style="1" customWidth="1"/>
    <col min="8712" max="8958" width="8.88671875" style="1"/>
    <col min="8959" max="8959" width="2.6640625" style="1" customWidth="1"/>
    <col min="8960" max="8960" width="1.6640625" style="1" customWidth="1"/>
    <col min="8961" max="8961" width="6.6640625" style="1" customWidth="1"/>
    <col min="8962" max="8962" width="40.6640625" style="1" customWidth="1"/>
    <col min="8963" max="8963" width="6.6640625" style="1" customWidth="1"/>
    <col min="8964" max="8964" width="8.6640625" style="1" customWidth="1"/>
    <col min="8965" max="8965" width="9" style="1" customWidth="1"/>
    <col min="8966" max="8966" width="0" style="1" hidden="1" customWidth="1"/>
    <col min="8967" max="8967" width="20.6640625" style="1" customWidth="1"/>
    <col min="8968" max="9214" width="8.88671875" style="1"/>
    <col min="9215" max="9215" width="2.6640625" style="1" customWidth="1"/>
    <col min="9216" max="9216" width="1.6640625" style="1" customWidth="1"/>
    <col min="9217" max="9217" width="6.6640625" style="1" customWidth="1"/>
    <col min="9218" max="9218" width="40.6640625" style="1" customWidth="1"/>
    <col min="9219" max="9219" width="6.6640625" style="1" customWidth="1"/>
    <col min="9220" max="9220" width="8.6640625" style="1" customWidth="1"/>
    <col min="9221" max="9221" width="9" style="1" customWidth="1"/>
    <col min="9222" max="9222" width="0" style="1" hidden="1" customWidth="1"/>
    <col min="9223" max="9223" width="20.6640625" style="1" customWidth="1"/>
    <col min="9224" max="9470" width="8.88671875" style="1"/>
    <col min="9471" max="9471" width="2.6640625" style="1" customWidth="1"/>
    <col min="9472" max="9472" width="1.6640625" style="1" customWidth="1"/>
    <col min="9473" max="9473" width="6.6640625" style="1" customWidth="1"/>
    <col min="9474" max="9474" width="40.6640625" style="1" customWidth="1"/>
    <col min="9475" max="9475" width="6.6640625" style="1" customWidth="1"/>
    <col min="9476" max="9476" width="8.6640625" style="1" customWidth="1"/>
    <col min="9477" max="9477" width="9" style="1" customWidth="1"/>
    <col min="9478" max="9478" width="0" style="1" hidden="1" customWidth="1"/>
    <col min="9479" max="9479" width="20.6640625" style="1" customWidth="1"/>
    <col min="9480" max="9726" width="8.88671875" style="1"/>
    <col min="9727" max="9727" width="2.6640625" style="1" customWidth="1"/>
    <col min="9728" max="9728" width="1.6640625" style="1" customWidth="1"/>
    <col min="9729" max="9729" width="6.6640625" style="1" customWidth="1"/>
    <col min="9730" max="9730" width="40.6640625" style="1" customWidth="1"/>
    <col min="9731" max="9731" width="6.6640625" style="1" customWidth="1"/>
    <col min="9732" max="9732" width="8.6640625" style="1" customWidth="1"/>
    <col min="9733" max="9733" width="9" style="1" customWidth="1"/>
    <col min="9734" max="9734" width="0" style="1" hidden="1" customWidth="1"/>
    <col min="9735" max="9735" width="20.6640625" style="1" customWidth="1"/>
    <col min="9736" max="9982" width="8.88671875" style="1"/>
    <col min="9983" max="9983" width="2.6640625" style="1" customWidth="1"/>
    <col min="9984" max="9984" width="1.6640625" style="1" customWidth="1"/>
    <col min="9985" max="9985" width="6.6640625" style="1" customWidth="1"/>
    <col min="9986" max="9986" width="40.6640625" style="1" customWidth="1"/>
    <col min="9987" max="9987" width="6.6640625" style="1" customWidth="1"/>
    <col min="9988" max="9988" width="8.6640625" style="1" customWidth="1"/>
    <col min="9989" max="9989" width="9" style="1" customWidth="1"/>
    <col min="9990" max="9990" width="0" style="1" hidden="1" customWidth="1"/>
    <col min="9991" max="9991" width="20.6640625" style="1" customWidth="1"/>
    <col min="9992" max="10238" width="8.88671875" style="1"/>
    <col min="10239" max="10239" width="2.6640625" style="1" customWidth="1"/>
    <col min="10240" max="10240" width="1.6640625" style="1" customWidth="1"/>
    <col min="10241" max="10241" width="6.6640625" style="1" customWidth="1"/>
    <col min="10242" max="10242" width="40.6640625" style="1" customWidth="1"/>
    <col min="10243" max="10243" width="6.6640625" style="1" customWidth="1"/>
    <col min="10244" max="10244" width="8.6640625" style="1" customWidth="1"/>
    <col min="10245" max="10245" width="9" style="1" customWidth="1"/>
    <col min="10246" max="10246" width="0" style="1" hidden="1" customWidth="1"/>
    <col min="10247" max="10247" width="20.6640625" style="1" customWidth="1"/>
    <col min="10248" max="10494" width="8.88671875" style="1"/>
    <col min="10495" max="10495" width="2.6640625" style="1" customWidth="1"/>
    <col min="10496" max="10496" width="1.6640625" style="1" customWidth="1"/>
    <col min="10497" max="10497" width="6.6640625" style="1" customWidth="1"/>
    <col min="10498" max="10498" width="40.6640625" style="1" customWidth="1"/>
    <col min="10499" max="10499" width="6.6640625" style="1" customWidth="1"/>
    <col min="10500" max="10500" width="8.6640625" style="1" customWidth="1"/>
    <col min="10501" max="10501" width="9" style="1" customWidth="1"/>
    <col min="10502" max="10502" width="0" style="1" hidden="1" customWidth="1"/>
    <col min="10503" max="10503" width="20.6640625" style="1" customWidth="1"/>
    <col min="10504" max="10750" width="8.88671875" style="1"/>
    <col min="10751" max="10751" width="2.6640625" style="1" customWidth="1"/>
    <col min="10752" max="10752" width="1.6640625" style="1" customWidth="1"/>
    <col min="10753" max="10753" width="6.6640625" style="1" customWidth="1"/>
    <col min="10754" max="10754" width="40.6640625" style="1" customWidth="1"/>
    <col min="10755" max="10755" width="6.6640625" style="1" customWidth="1"/>
    <col min="10756" max="10756" width="8.6640625" style="1" customWidth="1"/>
    <col min="10757" max="10757" width="9" style="1" customWidth="1"/>
    <col min="10758" max="10758" width="0" style="1" hidden="1" customWidth="1"/>
    <col min="10759" max="10759" width="20.6640625" style="1" customWidth="1"/>
    <col min="10760" max="11006" width="8.88671875" style="1"/>
    <col min="11007" max="11007" width="2.6640625" style="1" customWidth="1"/>
    <col min="11008" max="11008" width="1.6640625" style="1" customWidth="1"/>
    <col min="11009" max="11009" width="6.6640625" style="1" customWidth="1"/>
    <col min="11010" max="11010" width="40.6640625" style="1" customWidth="1"/>
    <col min="11011" max="11011" width="6.6640625" style="1" customWidth="1"/>
    <col min="11012" max="11012" width="8.6640625" style="1" customWidth="1"/>
    <col min="11013" max="11013" width="9" style="1" customWidth="1"/>
    <col min="11014" max="11014" width="0" style="1" hidden="1" customWidth="1"/>
    <col min="11015" max="11015" width="20.6640625" style="1" customWidth="1"/>
    <col min="11016" max="11262" width="8.88671875" style="1"/>
    <col min="11263" max="11263" width="2.6640625" style="1" customWidth="1"/>
    <col min="11264" max="11264" width="1.6640625" style="1" customWidth="1"/>
    <col min="11265" max="11265" width="6.6640625" style="1" customWidth="1"/>
    <col min="11266" max="11266" width="40.6640625" style="1" customWidth="1"/>
    <col min="11267" max="11267" width="6.6640625" style="1" customWidth="1"/>
    <col min="11268" max="11268" width="8.6640625" style="1" customWidth="1"/>
    <col min="11269" max="11269" width="9" style="1" customWidth="1"/>
    <col min="11270" max="11270" width="0" style="1" hidden="1" customWidth="1"/>
    <col min="11271" max="11271" width="20.6640625" style="1" customWidth="1"/>
    <col min="11272" max="11518" width="8.88671875" style="1"/>
    <col min="11519" max="11519" width="2.6640625" style="1" customWidth="1"/>
    <col min="11520" max="11520" width="1.6640625" style="1" customWidth="1"/>
    <col min="11521" max="11521" width="6.6640625" style="1" customWidth="1"/>
    <col min="11522" max="11522" width="40.6640625" style="1" customWidth="1"/>
    <col min="11523" max="11523" width="6.6640625" style="1" customWidth="1"/>
    <col min="11524" max="11524" width="8.6640625" style="1" customWidth="1"/>
    <col min="11525" max="11525" width="9" style="1" customWidth="1"/>
    <col min="11526" max="11526" width="0" style="1" hidden="1" customWidth="1"/>
    <col min="11527" max="11527" width="20.6640625" style="1" customWidth="1"/>
    <col min="11528" max="11774" width="8.88671875" style="1"/>
    <col min="11775" max="11775" width="2.6640625" style="1" customWidth="1"/>
    <col min="11776" max="11776" width="1.6640625" style="1" customWidth="1"/>
    <col min="11777" max="11777" width="6.6640625" style="1" customWidth="1"/>
    <col min="11778" max="11778" width="40.6640625" style="1" customWidth="1"/>
    <col min="11779" max="11779" width="6.6640625" style="1" customWidth="1"/>
    <col min="11780" max="11780" width="8.6640625" style="1" customWidth="1"/>
    <col min="11781" max="11781" width="9" style="1" customWidth="1"/>
    <col min="11782" max="11782" width="0" style="1" hidden="1" customWidth="1"/>
    <col min="11783" max="11783" width="20.6640625" style="1" customWidth="1"/>
    <col min="11784" max="12030" width="8.88671875" style="1"/>
    <col min="12031" max="12031" width="2.6640625" style="1" customWidth="1"/>
    <col min="12032" max="12032" width="1.6640625" style="1" customWidth="1"/>
    <col min="12033" max="12033" width="6.6640625" style="1" customWidth="1"/>
    <col min="12034" max="12034" width="40.6640625" style="1" customWidth="1"/>
    <col min="12035" max="12035" width="6.6640625" style="1" customWidth="1"/>
    <col min="12036" max="12036" width="8.6640625" style="1" customWidth="1"/>
    <col min="12037" max="12037" width="9" style="1" customWidth="1"/>
    <col min="12038" max="12038" width="0" style="1" hidden="1" customWidth="1"/>
    <col min="12039" max="12039" width="20.6640625" style="1" customWidth="1"/>
    <col min="12040" max="12286" width="8.88671875" style="1"/>
    <col min="12287" max="12287" width="2.6640625" style="1" customWidth="1"/>
    <col min="12288" max="12288" width="1.6640625" style="1" customWidth="1"/>
    <col min="12289" max="12289" width="6.6640625" style="1" customWidth="1"/>
    <col min="12290" max="12290" width="40.6640625" style="1" customWidth="1"/>
    <col min="12291" max="12291" width="6.6640625" style="1" customWidth="1"/>
    <col min="12292" max="12292" width="8.6640625" style="1" customWidth="1"/>
    <col min="12293" max="12293" width="9" style="1" customWidth="1"/>
    <col min="12294" max="12294" width="0" style="1" hidden="1" customWidth="1"/>
    <col min="12295" max="12295" width="20.6640625" style="1" customWidth="1"/>
    <col min="12296" max="12542" width="8.88671875" style="1"/>
    <col min="12543" max="12543" width="2.6640625" style="1" customWidth="1"/>
    <col min="12544" max="12544" width="1.6640625" style="1" customWidth="1"/>
    <col min="12545" max="12545" width="6.6640625" style="1" customWidth="1"/>
    <col min="12546" max="12546" width="40.6640625" style="1" customWidth="1"/>
    <col min="12547" max="12547" width="6.6640625" style="1" customWidth="1"/>
    <col min="12548" max="12548" width="8.6640625" style="1" customWidth="1"/>
    <col min="12549" max="12549" width="9" style="1" customWidth="1"/>
    <col min="12550" max="12550" width="0" style="1" hidden="1" customWidth="1"/>
    <col min="12551" max="12551" width="20.6640625" style="1" customWidth="1"/>
    <col min="12552" max="12798" width="8.88671875" style="1"/>
    <col min="12799" max="12799" width="2.6640625" style="1" customWidth="1"/>
    <col min="12800" max="12800" width="1.6640625" style="1" customWidth="1"/>
    <col min="12801" max="12801" width="6.6640625" style="1" customWidth="1"/>
    <col min="12802" max="12802" width="40.6640625" style="1" customWidth="1"/>
    <col min="12803" max="12803" width="6.6640625" style="1" customWidth="1"/>
    <col min="12804" max="12804" width="8.6640625" style="1" customWidth="1"/>
    <col min="12805" max="12805" width="9" style="1" customWidth="1"/>
    <col min="12806" max="12806" width="0" style="1" hidden="1" customWidth="1"/>
    <col min="12807" max="12807" width="20.6640625" style="1" customWidth="1"/>
    <col min="12808" max="13054" width="8.88671875" style="1"/>
    <col min="13055" max="13055" width="2.6640625" style="1" customWidth="1"/>
    <col min="13056" max="13056" width="1.6640625" style="1" customWidth="1"/>
    <col min="13057" max="13057" width="6.6640625" style="1" customWidth="1"/>
    <col min="13058" max="13058" width="40.6640625" style="1" customWidth="1"/>
    <col min="13059" max="13059" width="6.6640625" style="1" customWidth="1"/>
    <col min="13060" max="13060" width="8.6640625" style="1" customWidth="1"/>
    <col min="13061" max="13061" width="9" style="1" customWidth="1"/>
    <col min="13062" max="13062" width="0" style="1" hidden="1" customWidth="1"/>
    <col min="13063" max="13063" width="20.6640625" style="1" customWidth="1"/>
    <col min="13064" max="13310" width="8.88671875" style="1"/>
    <col min="13311" max="13311" width="2.6640625" style="1" customWidth="1"/>
    <col min="13312" max="13312" width="1.6640625" style="1" customWidth="1"/>
    <col min="13313" max="13313" width="6.6640625" style="1" customWidth="1"/>
    <col min="13314" max="13314" width="40.6640625" style="1" customWidth="1"/>
    <col min="13315" max="13315" width="6.6640625" style="1" customWidth="1"/>
    <col min="13316" max="13316" width="8.6640625" style="1" customWidth="1"/>
    <col min="13317" max="13317" width="9" style="1" customWidth="1"/>
    <col min="13318" max="13318" width="0" style="1" hidden="1" customWidth="1"/>
    <col min="13319" max="13319" width="20.6640625" style="1" customWidth="1"/>
    <col min="13320" max="13566" width="8.88671875" style="1"/>
    <col min="13567" max="13567" width="2.6640625" style="1" customWidth="1"/>
    <col min="13568" max="13568" width="1.6640625" style="1" customWidth="1"/>
    <col min="13569" max="13569" width="6.6640625" style="1" customWidth="1"/>
    <col min="13570" max="13570" width="40.6640625" style="1" customWidth="1"/>
    <col min="13571" max="13571" width="6.6640625" style="1" customWidth="1"/>
    <col min="13572" max="13572" width="8.6640625" style="1" customWidth="1"/>
    <col min="13573" max="13573" width="9" style="1" customWidth="1"/>
    <col min="13574" max="13574" width="0" style="1" hidden="1" customWidth="1"/>
    <col min="13575" max="13575" width="20.6640625" style="1" customWidth="1"/>
    <col min="13576" max="13822" width="8.88671875" style="1"/>
    <col min="13823" max="13823" width="2.6640625" style="1" customWidth="1"/>
    <col min="13824" max="13824" width="1.6640625" style="1" customWidth="1"/>
    <col min="13825" max="13825" width="6.6640625" style="1" customWidth="1"/>
    <col min="13826" max="13826" width="40.6640625" style="1" customWidth="1"/>
    <col min="13827" max="13827" width="6.6640625" style="1" customWidth="1"/>
    <col min="13828" max="13828" width="8.6640625" style="1" customWidth="1"/>
    <col min="13829" max="13829" width="9" style="1" customWidth="1"/>
    <col min="13830" max="13830" width="0" style="1" hidden="1" customWidth="1"/>
    <col min="13831" max="13831" width="20.6640625" style="1" customWidth="1"/>
    <col min="13832" max="14078" width="8.88671875" style="1"/>
    <col min="14079" max="14079" width="2.6640625" style="1" customWidth="1"/>
    <col min="14080" max="14080" width="1.6640625" style="1" customWidth="1"/>
    <col min="14081" max="14081" width="6.6640625" style="1" customWidth="1"/>
    <col min="14082" max="14082" width="40.6640625" style="1" customWidth="1"/>
    <col min="14083" max="14083" width="6.6640625" style="1" customWidth="1"/>
    <col min="14084" max="14084" width="8.6640625" style="1" customWidth="1"/>
    <col min="14085" max="14085" width="9" style="1" customWidth="1"/>
    <col min="14086" max="14086" width="0" style="1" hidden="1" customWidth="1"/>
    <col min="14087" max="14087" width="20.6640625" style="1" customWidth="1"/>
    <col min="14088" max="14334" width="8.88671875" style="1"/>
    <col min="14335" max="14335" width="2.6640625" style="1" customWidth="1"/>
    <col min="14336" max="14336" width="1.6640625" style="1" customWidth="1"/>
    <col min="14337" max="14337" width="6.6640625" style="1" customWidth="1"/>
    <col min="14338" max="14338" width="40.6640625" style="1" customWidth="1"/>
    <col min="14339" max="14339" width="6.6640625" style="1" customWidth="1"/>
    <col min="14340" max="14340" width="8.6640625" style="1" customWidth="1"/>
    <col min="14341" max="14341" width="9" style="1" customWidth="1"/>
    <col min="14342" max="14342" width="0" style="1" hidden="1" customWidth="1"/>
    <col min="14343" max="14343" width="20.6640625" style="1" customWidth="1"/>
    <col min="14344" max="14590" width="8.88671875" style="1"/>
    <col min="14591" max="14591" width="2.6640625" style="1" customWidth="1"/>
    <col min="14592" max="14592" width="1.6640625" style="1" customWidth="1"/>
    <col min="14593" max="14593" width="6.6640625" style="1" customWidth="1"/>
    <col min="14594" max="14594" width="40.6640625" style="1" customWidth="1"/>
    <col min="14595" max="14595" width="6.6640625" style="1" customWidth="1"/>
    <col min="14596" max="14596" width="8.6640625" style="1" customWidth="1"/>
    <col min="14597" max="14597" width="9" style="1" customWidth="1"/>
    <col min="14598" max="14598" width="0" style="1" hidden="1" customWidth="1"/>
    <col min="14599" max="14599" width="20.6640625" style="1" customWidth="1"/>
    <col min="14600" max="14846" width="8.88671875" style="1"/>
    <col min="14847" max="14847" width="2.6640625" style="1" customWidth="1"/>
    <col min="14848" max="14848" width="1.6640625" style="1" customWidth="1"/>
    <col min="14849" max="14849" width="6.6640625" style="1" customWidth="1"/>
    <col min="14850" max="14850" width="40.6640625" style="1" customWidth="1"/>
    <col min="14851" max="14851" width="6.6640625" style="1" customWidth="1"/>
    <col min="14852" max="14852" width="8.6640625" style="1" customWidth="1"/>
    <col min="14853" max="14853" width="9" style="1" customWidth="1"/>
    <col min="14854" max="14854" width="0" style="1" hidden="1" customWidth="1"/>
    <col min="14855" max="14855" width="20.6640625" style="1" customWidth="1"/>
    <col min="14856" max="15102" width="8.88671875" style="1"/>
    <col min="15103" max="15103" width="2.6640625" style="1" customWidth="1"/>
    <col min="15104" max="15104" width="1.6640625" style="1" customWidth="1"/>
    <col min="15105" max="15105" width="6.6640625" style="1" customWidth="1"/>
    <col min="15106" max="15106" width="40.6640625" style="1" customWidth="1"/>
    <col min="15107" max="15107" width="6.6640625" style="1" customWidth="1"/>
    <col min="15108" max="15108" width="8.6640625" style="1" customWidth="1"/>
    <col min="15109" max="15109" width="9" style="1" customWidth="1"/>
    <col min="15110" max="15110" width="0" style="1" hidden="1" customWidth="1"/>
    <col min="15111" max="15111" width="20.6640625" style="1" customWidth="1"/>
    <col min="15112" max="15358" width="8.88671875" style="1"/>
    <col min="15359" max="15359" width="2.6640625" style="1" customWidth="1"/>
    <col min="15360" max="15360" width="1.6640625" style="1" customWidth="1"/>
    <col min="15361" max="15361" width="6.6640625" style="1" customWidth="1"/>
    <col min="15362" max="15362" width="40.6640625" style="1" customWidth="1"/>
    <col min="15363" max="15363" width="6.6640625" style="1" customWidth="1"/>
    <col min="15364" max="15364" width="8.6640625" style="1" customWidth="1"/>
    <col min="15365" max="15365" width="9" style="1" customWidth="1"/>
    <col min="15366" max="15366" width="0" style="1" hidden="1" customWidth="1"/>
    <col min="15367" max="15367" width="20.6640625" style="1" customWidth="1"/>
    <col min="15368" max="15614" width="8.88671875" style="1"/>
    <col min="15615" max="15615" width="2.6640625" style="1" customWidth="1"/>
    <col min="15616" max="15616" width="1.6640625" style="1" customWidth="1"/>
    <col min="15617" max="15617" width="6.6640625" style="1" customWidth="1"/>
    <col min="15618" max="15618" width="40.6640625" style="1" customWidth="1"/>
    <col min="15619" max="15619" width="6.6640625" style="1" customWidth="1"/>
    <col min="15620" max="15620" width="8.6640625" style="1" customWidth="1"/>
    <col min="15621" max="15621" width="9" style="1" customWidth="1"/>
    <col min="15622" max="15622" width="0" style="1" hidden="1" customWidth="1"/>
    <col min="15623" max="15623" width="20.6640625" style="1" customWidth="1"/>
    <col min="15624" max="15870" width="8.88671875" style="1"/>
    <col min="15871" max="15871" width="2.6640625" style="1" customWidth="1"/>
    <col min="15872" max="15872" width="1.6640625" style="1" customWidth="1"/>
    <col min="15873" max="15873" width="6.6640625" style="1" customWidth="1"/>
    <col min="15874" max="15874" width="40.6640625" style="1" customWidth="1"/>
    <col min="15875" max="15875" width="6.6640625" style="1" customWidth="1"/>
    <col min="15876" max="15876" width="8.6640625" style="1" customWidth="1"/>
    <col min="15877" max="15877" width="9" style="1" customWidth="1"/>
    <col min="15878" max="15878" width="0" style="1" hidden="1" customWidth="1"/>
    <col min="15879" max="15879" width="20.6640625" style="1" customWidth="1"/>
    <col min="15880" max="16126" width="8.88671875" style="1"/>
    <col min="16127" max="16127" width="2.6640625" style="1" customWidth="1"/>
    <col min="16128" max="16128" width="1.6640625" style="1" customWidth="1"/>
    <col min="16129" max="16129" width="6.6640625" style="1" customWidth="1"/>
    <col min="16130" max="16130" width="40.6640625" style="1" customWidth="1"/>
    <col min="16131" max="16131" width="6.6640625" style="1" customWidth="1"/>
    <col min="16132" max="16132" width="8.6640625" style="1" customWidth="1"/>
    <col min="16133" max="16133" width="9" style="1" customWidth="1"/>
    <col min="16134" max="16134" width="0" style="1" hidden="1" customWidth="1"/>
    <col min="16135" max="16135" width="20.6640625" style="1" customWidth="1"/>
    <col min="16136" max="16384" width="8.88671875" style="1"/>
  </cols>
  <sheetData>
    <row r="1" spans="2:12" ht="32.25" customHeight="1" x14ac:dyDescent="0.25">
      <c r="B1" s="428" t="s">
        <v>119</v>
      </c>
      <c r="C1" s="429"/>
      <c r="D1" s="429"/>
      <c r="E1" s="429"/>
      <c r="F1" s="429"/>
      <c r="G1" s="430"/>
    </row>
    <row r="2" spans="2:12" ht="33.75" customHeight="1" x14ac:dyDescent="0.25">
      <c r="B2" s="431" t="s">
        <v>312</v>
      </c>
      <c r="C2" s="202"/>
      <c r="D2" s="202"/>
      <c r="E2" s="202"/>
      <c r="F2" s="202"/>
      <c r="G2" s="432"/>
      <c r="H2" s="433"/>
      <c r="I2" s="433"/>
      <c r="J2" s="433"/>
      <c r="K2" s="434"/>
    </row>
    <row r="3" spans="2:12" ht="8.25" customHeight="1" thickBot="1" x14ac:dyDescent="0.3">
      <c r="B3" s="435"/>
      <c r="C3" s="203"/>
      <c r="D3" s="203"/>
      <c r="E3" s="203"/>
      <c r="F3" s="436"/>
      <c r="G3" s="437"/>
    </row>
    <row r="4" spans="2:12" ht="13.5" hidden="1" customHeight="1" thickBot="1" x14ac:dyDescent="0.3">
      <c r="B4" s="438"/>
      <c r="C4" s="439"/>
      <c r="D4" s="439"/>
      <c r="E4" s="439"/>
      <c r="F4" s="439"/>
      <c r="G4" s="440"/>
    </row>
    <row r="5" spans="2:12" ht="24.75" customHeight="1" thickBot="1" x14ac:dyDescent="0.3">
      <c r="B5" s="206"/>
      <c r="C5" s="207" t="s">
        <v>4</v>
      </c>
      <c r="D5" s="207"/>
      <c r="E5" s="208"/>
      <c r="F5" s="209"/>
      <c r="G5" s="210" t="s">
        <v>121</v>
      </c>
    </row>
    <row r="6" spans="2:12" s="43" customFormat="1" ht="24.9" customHeight="1" x14ac:dyDescent="0.25">
      <c r="B6" s="211"/>
      <c r="C6" s="45" t="str">
        <f>'Bill No 3.1'!A1</f>
        <v>BILL No. 3.1 - SITE CLEARING</v>
      </c>
      <c r="D6" s="46"/>
      <c r="E6" s="46"/>
      <c r="F6" s="212"/>
      <c r="G6" s="213">
        <f>'Bill No 3.1'!G14</f>
        <v>0</v>
      </c>
      <c r="K6" s="50">
        <v>1412840</v>
      </c>
      <c r="L6" s="50">
        <f>+K6*1.25</f>
        <v>1766050</v>
      </c>
    </row>
    <row r="7" spans="2:12" s="43" customFormat="1" ht="24.9" customHeight="1" x14ac:dyDescent="0.25">
      <c r="B7" s="211"/>
      <c r="C7" s="58" t="str">
        <f>'Bill No 3.2'!A1</f>
        <v>BILL No. 3.2 - EARTH WORKS</v>
      </c>
      <c r="D7" s="214"/>
      <c r="E7" s="214"/>
      <c r="F7" s="215"/>
      <c r="G7" s="213">
        <f>'Bill No 3.2'!G19</f>
        <v>0</v>
      </c>
      <c r="K7" s="50">
        <v>8783650</v>
      </c>
      <c r="L7" s="50">
        <f t="shared" ref="L7:L9" si="0">+K7*1.25</f>
        <v>10979562.5</v>
      </c>
    </row>
    <row r="8" spans="2:12" s="43" customFormat="1" ht="24.9" customHeight="1" x14ac:dyDescent="0.25">
      <c r="B8" s="211"/>
      <c r="C8" s="58" t="str">
        <f>'Bill No 3.3'!A1</f>
        <v>BILL No.3.3 - STRUCTURE CONSTRUCTION</v>
      </c>
      <c r="D8" s="214"/>
      <c r="E8" s="214"/>
      <c r="F8" s="215"/>
      <c r="G8" s="441">
        <f>'Bill No 3.3'!G48</f>
        <v>0</v>
      </c>
      <c r="I8" s="43" t="s">
        <v>313</v>
      </c>
      <c r="K8" s="50">
        <v>24574795</v>
      </c>
      <c r="L8" s="50">
        <f t="shared" si="0"/>
        <v>30718493.75</v>
      </c>
    </row>
    <row r="9" spans="2:12" s="43" customFormat="1" ht="24.9" customHeight="1" x14ac:dyDescent="0.25">
      <c r="B9" s="211"/>
      <c r="C9" s="58" t="str">
        <f>'Bill No 3.4'!A1</f>
        <v>BILL No. 3.4- SOIL NAILING AND HORIZONTAL DRAINS</v>
      </c>
      <c r="D9" s="214"/>
      <c r="E9" s="214"/>
      <c r="F9" s="215"/>
      <c r="G9" s="441">
        <f>'Bill No 3.4'!G15</f>
        <v>0</v>
      </c>
      <c r="I9" s="43" t="s">
        <v>314</v>
      </c>
      <c r="K9" s="50">
        <v>49671800</v>
      </c>
      <c r="L9" s="50">
        <f t="shared" si="0"/>
        <v>62089750</v>
      </c>
    </row>
    <row r="10" spans="2:12" s="43" customFormat="1" ht="24.9" customHeight="1" thickBot="1" x14ac:dyDescent="0.3">
      <c r="B10" s="442"/>
      <c r="C10" s="443" t="str">
        <f>'Bill No 3.5'!A1</f>
        <v>BILL No. 3.5- INCIDENTAL CONSTRUCTION</v>
      </c>
      <c r="D10" s="73"/>
      <c r="E10" s="73"/>
      <c r="F10" s="444"/>
      <c r="G10" s="445">
        <f>'Bill No 3.5'!G10</f>
        <v>0</v>
      </c>
      <c r="K10" s="50"/>
      <c r="L10" s="50"/>
    </row>
    <row r="11" spans="2:12" s="43" customFormat="1" ht="24.9" customHeight="1" thickBot="1" x14ac:dyDescent="0.3">
      <c r="B11" s="216"/>
      <c r="C11" s="217" t="s">
        <v>122</v>
      </c>
      <c r="D11" s="218"/>
      <c r="E11" s="218"/>
      <c r="F11" s="219"/>
      <c r="G11" s="220">
        <f>SUM(G6:G10)</f>
        <v>0</v>
      </c>
    </row>
    <row r="12" spans="2:12" s="43" customFormat="1" ht="24.75" customHeight="1" x14ac:dyDescent="0.25">
      <c r="B12" s="73"/>
      <c r="C12" s="72"/>
      <c r="D12" s="73"/>
      <c r="E12" s="73"/>
      <c r="F12" s="446"/>
      <c r="G12" s="222"/>
    </row>
    <row r="13" spans="2:12" s="43" customFormat="1" x14ac:dyDescent="0.25">
      <c r="B13" s="223"/>
      <c r="C13" s="223"/>
      <c r="D13" s="223"/>
      <c r="E13" s="223"/>
      <c r="F13" s="223"/>
    </row>
    <row r="14" spans="2:12" s="43" customFormat="1" x14ac:dyDescent="0.25">
      <c r="B14" s="224"/>
      <c r="C14" s="224"/>
      <c r="D14" s="224"/>
      <c r="E14" s="224"/>
      <c r="F14" s="224"/>
      <c r="G14" s="224"/>
    </row>
    <row r="15" spans="2:12" s="43" customFormat="1" x14ac:dyDescent="0.25">
      <c r="B15" s="224"/>
      <c r="C15" s="224"/>
      <c r="D15" s="224"/>
      <c r="E15" s="224"/>
      <c r="F15" s="224"/>
      <c r="G15" s="224"/>
    </row>
    <row r="16" spans="2:12" s="43" customFormat="1" x14ac:dyDescent="0.25">
      <c r="B16" s="224"/>
      <c r="C16" s="224"/>
      <c r="D16" s="224"/>
      <c r="E16" s="224"/>
      <c r="F16" s="224"/>
      <c r="G16" s="224"/>
    </row>
    <row r="17" spans="2:7" s="43" customFormat="1" x14ac:dyDescent="0.25">
      <c r="B17" s="224"/>
      <c r="C17" s="224"/>
      <c r="D17" s="224"/>
      <c r="E17" s="224"/>
      <c r="F17" s="224"/>
      <c r="G17" s="224"/>
    </row>
    <row r="18" spans="2:7" s="43" customFormat="1" x14ac:dyDescent="0.25">
      <c r="B18" s="224"/>
      <c r="C18" s="224"/>
      <c r="D18" s="224"/>
      <c r="E18" s="224"/>
      <c r="F18" s="224"/>
      <c r="G18" s="224"/>
    </row>
    <row r="19" spans="2:7" s="43" customFormat="1" x14ac:dyDescent="0.25">
      <c r="B19" s="224"/>
      <c r="C19" s="224"/>
      <c r="D19" s="224"/>
      <c r="E19" s="224"/>
      <c r="F19" s="224"/>
      <c r="G19" s="224"/>
    </row>
    <row r="20" spans="2:7" s="43" customFormat="1" x14ac:dyDescent="0.25">
      <c r="B20" s="224"/>
      <c r="C20" s="224"/>
      <c r="D20" s="224"/>
      <c r="E20" s="224"/>
      <c r="F20" s="224"/>
      <c r="G20" s="224"/>
    </row>
    <row r="21" spans="2:7" s="43" customFormat="1" x14ac:dyDescent="0.25">
      <c r="B21" s="224"/>
      <c r="C21" s="224"/>
      <c r="D21" s="224"/>
      <c r="E21" s="224"/>
      <c r="F21" s="224"/>
      <c r="G21" s="224"/>
    </row>
    <row r="22" spans="2:7" s="43" customFormat="1" x14ac:dyDescent="0.25">
      <c r="B22" s="73"/>
      <c r="D22" s="73"/>
      <c r="E22" s="95"/>
      <c r="F22" s="96"/>
      <c r="G22" s="96"/>
    </row>
    <row r="23" spans="2:7" s="43" customFormat="1" x14ac:dyDescent="0.25">
      <c r="D23" s="73"/>
      <c r="E23" s="95"/>
      <c r="F23" s="96"/>
      <c r="G23" s="96"/>
    </row>
    <row r="24" spans="2:7" s="43" customFormat="1" x14ac:dyDescent="0.25">
      <c r="B24" s="226"/>
      <c r="D24" s="73"/>
      <c r="E24" s="95"/>
      <c r="F24" s="96"/>
      <c r="G24" s="96"/>
    </row>
    <row r="25" spans="2:7" s="43" customFormat="1" x14ac:dyDescent="0.25">
      <c r="B25" s="73"/>
      <c r="D25" s="73"/>
      <c r="E25" s="95"/>
      <c r="F25" s="96"/>
      <c r="G25" s="96"/>
    </row>
    <row r="26" spans="2:7" s="43" customFormat="1" x14ac:dyDescent="0.25">
      <c r="B26" s="73"/>
      <c r="D26" s="73"/>
      <c r="E26" s="95"/>
      <c r="F26" s="96"/>
      <c r="G26" s="96"/>
    </row>
    <row r="27" spans="2:7" s="43" customFormat="1" x14ac:dyDescent="0.25">
      <c r="B27" s="73"/>
      <c r="D27" s="73"/>
      <c r="E27" s="95"/>
      <c r="F27" s="96"/>
      <c r="G27" s="96"/>
    </row>
    <row r="28" spans="2:7" s="43" customFormat="1" x14ac:dyDescent="0.25">
      <c r="B28" s="73"/>
      <c r="D28" s="73"/>
      <c r="E28" s="95"/>
      <c r="F28" s="96"/>
      <c r="G28" s="96"/>
    </row>
    <row r="29" spans="2:7" s="43" customFormat="1" x14ac:dyDescent="0.25">
      <c r="B29" s="73"/>
      <c r="D29" s="73"/>
      <c r="E29" s="95"/>
      <c r="F29" s="96"/>
      <c r="G29" s="96"/>
    </row>
    <row r="30" spans="2:7" s="43" customFormat="1" x14ac:dyDescent="0.25">
      <c r="B30" s="73"/>
      <c r="D30" s="73"/>
      <c r="E30" s="95"/>
      <c r="F30" s="96"/>
      <c r="G30" s="96"/>
    </row>
    <row r="31" spans="2:7" s="43" customFormat="1" x14ac:dyDescent="0.25">
      <c r="B31" s="73"/>
      <c r="D31" s="73"/>
      <c r="E31" s="95"/>
      <c r="F31" s="96"/>
      <c r="G31" s="96"/>
    </row>
    <row r="32" spans="2:7" s="43" customFormat="1" x14ac:dyDescent="0.25">
      <c r="B32" s="73"/>
      <c r="D32" s="73"/>
      <c r="E32" s="95"/>
      <c r="F32" s="96"/>
      <c r="G32" s="96"/>
    </row>
    <row r="33" spans="2:7" s="43" customFormat="1" x14ac:dyDescent="0.25">
      <c r="B33" s="73"/>
      <c r="D33" s="73"/>
      <c r="E33" s="95"/>
      <c r="F33" s="96"/>
      <c r="G33" s="96"/>
    </row>
    <row r="34" spans="2:7" s="43" customFormat="1" x14ac:dyDescent="0.25">
      <c r="B34" s="73"/>
      <c r="D34" s="73"/>
      <c r="E34" s="95"/>
      <c r="F34" s="96"/>
      <c r="G34" s="96"/>
    </row>
    <row r="35" spans="2:7" s="43" customFormat="1" x14ac:dyDescent="0.25">
      <c r="B35" s="73"/>
      <c r="D35" s="73"/>
      <c r="E35" s="95"/>
      <c r="F35" s="96"/>
      <c r="G35" s="96"/>
    </row>
    <row r="36" spans="2:7" s="43" customFormat="1" x14ac:dyDescent="0.25">
      <c r="B36" s="73"/>
      <c r="D36" s="73"/>
      <c r="E36" s="95"/>
      <c r="F36" s="96"/>
      <c r="G36" s="96"/>
    </row>
    <row r="37" spans="2:7" s="43" customFormat="1" x14ac:dyDescent="0.25">
      <c r="B37" s="73"/>
      <c r="D37" s="73"/>
      <c r="E37" s="95"/>
      <c r="F37" s="96"/>
      <c r="G37" s="96"/>
    </row>
    <row r="38" spans="2:7" s="43" customFormat="1" x14ac:dyDescent="0.25">
      <c r="B38" s="73"/>
      <c r="D38" s="73"/>
      <c r="E38" s="95"/>
      <c r="F38" s="96"/>
      <c r="G38" s="96"/>
    </row>
    <row r="39" spans="2:7" s="43" customFormat="1" x14ac:dyDescent="0.25">
      <c r="B39" s="73"/>
      <c r="D39" s="73"/>
      <c r="E39" s="95"/>
      <c r="F39" s="96"/>
      <c r="G39" s="96"/>
    </row>
    <row r="40" spans="2:7" s="43" customFormat="1" x14ac:dyDescent="0.25">
      <c r="B40" s="73"/>
      <c r="D40" s="73"/>
      <c r="E40" s="95"/>
      <c r="F40" s="96"/>
      <c r="G40" s="96"/>
    </row>
    <row r="41" spans="2:7" s="43" customFormat="1" x14ac:dyDescent="0.25">
      <c r="B41" s="73"/>
      <c r="D41" s="73"/>
      <c r="E41" s="95"/>
      <c r="F41" s="96"/>
      <c r="G41" s="96"/>
    </row>
    <row r="42" spans="2:7" s="43" customFormat="1" x14ac:dyDescent="0.25">
      <c r="B42" s="73"/>
      <c r="D42" s="73"/>
      <c r="E42" s="95"/>
      <c r="F42" s="96"/>
      <c r="G42" s="96"/>
    </row>
    <row r="43" spans="2:7" s="43" customFormat="1" x14ac:dyDescent="0.25">
      <c r="B43" s="73"/>
      <c r="D43" s="73"/>
      <c r="E43" s="95"/>
      <c r="F43" s="96"/>
      <c r="G43" s="96"/>
    </row>
    <row r="44" spans="2:7" s="43" customFormat="1" x14ac:dyDescent="0.25">
      <c r="B44" s="73"/>
      <c r="D44" s="73"/>
      <c r="E44" s="95"/>
      <c r="F44" s="96"/>
      <c r="G44" s="96"/>
    </row>
    <row r="45" spans="2:7" s="43" customFormat="1" x14ac:dyDescent="0.25">
      <c r="B45" s="73"/>
      <c r="D45" s="73"/>
      <c r="E45" s="95"/>
      <c r="F45" s="96"/>
      <c r="G45" s="96"/>
    </row>
    <row r="46" spans="2:7" s="43" customFormat="1" x14ac:dyDescent="0.25">
      <c r="B46" s="73"/>
      <c r="D46" s="73"/>
      <c r="E46" s="95"/>
      <c r="F46" s="96"/>
      <c r="G46" s="96"/>
    </row>
    <row r="47" spans="2:7" s="43" customFormat="1" x14ac:dyDescent="0.25">
      <c r="B47" s="73"/>
      <c r="D47" s="73"/>
      <c r="E47" s="95"/>
      <c r="F47" s="96"/>
      <c r="G47" s="96"/>
    </row>
    <row r="48" spans="2:7" s="43" customFormat="1" x14ac:dyDescent="0.25">
      <c r="B48" s="73"/>
      <c r="D48" s="73"/>
      <c r="E48" s="95"/>
      <c r="F48" s="96"/>
      <c r="G48" s="96"/>
    </row>
    <row r="49" spans="2:7" s="43" customFormat="1" x14ac:dyDescent="0.25">
      <c r="B49" s="73"/>
      <c r="D49" s="73"/>
      <c r="E49" s="95"/>
      <c r="F49" s="96"/>
      <c r="G49" s="96"/>
    </row>
    <row r="50" spans="2:7" s="43" customFormat="1" x14ac:dyDescent="0.25">
      <c r="B50" s="73"/>
      <c r="D50" s="73"/>
      <c r="E50" s="95"/>
      <c r="F50" s="96"/>
      <c r="G50" s="96"/>
    </row>
    <row r="51" spans="2:7" s="43" customFormat="1" x14ac:dyDescent="0.25">
      <c r="B51" s="73"/>
      <c r="D51" s="73"/>
      <c r="E51" s="95"/>
      <c r="F51" s="96"/>
      <c r="G51" s="96"/>
    </row>
    <row r="52" spans="2:7" s="43" customFormat="1" x14ac:dyDescent="0.25">
      <c r="B52" s="73"/>
      <c r="D52" s="73"/>
      <c r="E52" s="95"/>
      <c r="F52" s="96"/>
      <c r="G52" s="96"/>
    </row>
    <row r="53" spans="2:7" s="43" customFormat="1" x14ac:dyDescent="0.25">
      <c r="B53" s="73"/>
      <c r="D53" s="73"/>
      <c r="E53" s="95"/>
      <c r="F53" s="96"/>
      <c r="G53" s="96"/>
    </row>
    <row r="54" spans="2:7" s="43" customFormat="1" x14ac:dyDescent="0.25">
      <c r="B54" s="73"/>
      <c r="D54" s="73"/>
      <c r="E54" s="95"/>
      <c r="F54" s="96"/>
      <c r="G54" s="96"/>
    </row>
    <row r="55" spans="2:7" s="43" customFormat="1" x14ac:dyDescent="0.25">
      <c r="B55" s="73"/>
      <c r="D55" s="73"/>
      <c r="E55" s="95"/>
      <c r="F55" s="96"/>
      <c r="G55" s="96"/>
    </row>
    <row r="56" spans="2:7" s="43" customFormat="1" x14ac:dyDescent="0.25">
      <c r="B56" s="73"/>
      <c r="D56" s="73"/>
      <c r="E56" s="95"/>
      <c r="F56" s="96"/>
      <c r="G56" s="96"/>
    </row>
    <row r="57" spans="2:7" s="43" customFormat="1" x14ac:dyDescent="0.25">
      <c r="B57" s="73"/>
      <c r="D57" s="73"/>
      <c r="E57" s="95"/>
      <c r="F57" s="96"/>
      <c r="G57" s="96"/>
    </row>
    <row r="58" spans="2:7" s="43" customFormat="1" x14ac:dyDescent="0.25">
      <c r="B58" s="73"/>
      <c r="D58" s="73"/>
      <c r="E58" s="95"/>
      <c r="F58" s="96"/>
      <c r="G58" s="96"/>
    </row>
    <row r="59" spans="2:7" s="43" customFormat="1" x14ac:dyDescent="0.25">
      <c r="B59" s="73"/>
      <c r="D59" s="73"/>
      <c r="E59" s="95"/>
      <c r="F59" s="96"/>
      <c r="G59" s="96"/>
    </row>
    <row r="60" spans="2:7" s="43" customFormat="1" x14ac:dyDescent="0.25">
      <c r="B60" s="73"/>
      <c r="D60" s="73"/>
      <c r="E60" s="95"/>
      <c r="F60" s="96"/>
      <c r="G60" s="96"/>
    </row>
    <row r="61" spans="2:7" s="43" customFormat="1" x14ac:dyDescent="0.25">
      <c r="B61" s="73"/>
      <c r="D61" s="73"/>
      <c r="E61" s="95"/>
      <c r="F61" s="96"/>
      <c r="G61" s="96"/>
    </row>
    <row r="62" spans="2:7" s="43" customFormat="1" x14ac:dyDescent="0.25">
      <c r="B62" s="73"/>
      <c r="D62" s="73"/>
      <c r="E62" s="95"/>
      <c r="F62" s="96"/>
      <c r="G62" s="96"/>
    </row>
    <row r="63" spans="2:7" s="43" customFormat="1" x14ac:dyDescent="0.25">
      <c r="B63" s="73"/>
      <c r="D63" s="73"/>
      <c r="E63" s="95"/>
      <c r="F63" s="96"/>
      <c r="G63" s="96"/>
    </row>
    <row r="64" spans="2:7" s="43" customFormat="1" x14ac:dyDescent="0.25">
      <c r="B64" s="73"/>
      <c r="D64" s="73"/>
      <c r="E64" s="95"/>
      <c r="F64" s="96"/>
      <c r="G64" s="96"/>
    </row>
    <row r="65" spans="2:7" s="43" customFormat="1" x14ac:dyDescent="0.25">
      <c r="B65" s="73"/>
      <c r="D65" s="73"/>
      <c r="E65" s="95"/>
      <c r="F65" s="96"/>
      <c r="G65" s="96"/>
    </row>
    <row r="66" spans="2:7" s="43" customFormat="1" x14ac:dyDescent="0.25">
      <c r="B66" s="73"/>
      <c r="D66" s="73"/>
      <c r="E66" s="95"/>
      <c r="F66" s="96"/>
      <c r="G66" s="96"/>
    </row>
    <row r="67" spans="2:7" s="43" customFormat="1" x14ac:dyDescent="0.25">
      <c r="B67" s="73"/>
      <c r="D67" s="73"/>
      <c r="E67" s="95"/>
      <c r="F67" s="96"/>
      <c r="G67" s="96"/>
    </row>
    <row r="68" spans="2:7" s="43" customFormat="1" x14ac:dyDescent="0.25">
      <c r="B68" s="73"/>
      <c r="D68" s="73"/>
      <c r="E68" s="95"/>
      <c r="F68" s="96"/>
      <c r="G68" s="96"/>
    </row>
    <row r="69" spans="2:7" s="43" customFormat="1" x14ac:dyDescent="0.25">
      <c r="B69" s="73"/>
      <c r="D69" s="73"/>
      <c r="E69" s="95"/>
      <c r="F69" s="96"/>
      <c r="G69" s="96"/>
    </row>
    <row r="70" spans="2:7" s="43" customFormat="1" x14ac:dyDescent="0.25">
      <c r="B70" s="73"/>
      <c r="D70" s="73"/>
      <c r="E70" s="95"/>
      <c r="F70" s="96"/>
      <c r="G70" s="96"/>
    </row>
    <row r="71" spans="2:7" s="43" customFormat="1" x14ac:dyDescent="0.25">
      <c r="B71" s="73"/>
      <c r="D71" s="73"/>
      <c r="E71" s="95"/>
      <c r="F71" s="96"/>
      <c r="G71" s="96"/>
    </row>
    <row r="72" spans="2:7" s="43" customFormat="1" x14ac:dyDescent="0.25">
      <c r="B72" s="73"/>
      <c r="D72" s="73"/>
      <c r="E72" s="95"/>
      <c r="F72" s="96"/>
      <c r="G72" s="96"/>
    </row>
    <row r="73" spans="2:7" s="43" customFormat="1" x14ac:dyDescent="0.25">
      <c r="B73" s="73"/>
      <c r="D73" s="73"/>
      <c r="E73" s="95"/>
      <c r="F73" s="96"/>
      <c r="G73" s="96"/>
    </row>
    <row r="74" spans="2:7" s="43" customFormat="1" x14ac:dyDescent="0.25">
      <c r="B74" s="73"/>
      <c r="D74" s="73"/>
      <c r="E74" s="95"/>
      <c r="F74" s="96"/>
      <c r="G74" s="96"/>
    </row>
    <row r="75" spans="2:7" s="43" customFormat="1" x14ac:dyDescent="0.25">
      <c r="B75" s="73"/>
      <c r="D75" s="73"/>
      <c r="E75" s="95"/>
      <c r="F75" s="96"/>
      <c r="G75" s="96"/>
    </row>
    <row r="76" spans="2:7" s="43" customFormat="1" x14ac:dyDescent="0.25">
      <c r="B76" s="73"/>
      <c r="D76" s="73"/>
      <c r="E76" s="95"/>
      <c r="F76" s="96"/>
      <c r="G76" s="96"/>
    </row>
    <row r="77" spans="2:7" s="43" customFormat="1" x14ac:dyDescent="0.25">
      <c r="B77" s="73"/>
      <c r="D77" s="73"/>
      <c r="E77" s="95"/>
      <c r="F77" s="96"/>
      <c r="G77" s="96"/>
    </row>
    <row r="78" spans="2:7" s="43" customFormat="1" x14ac:dyDescent="0.25">
      <c r="B78" s="73"/>
      <c r="D78" s="73"/>
      <c r="E78" s="95"/>
      <c r="F78" s="96"/>
      <c r="G78" s="96"/>
    </row>
    <row r="79" spans="2:7" s="43" customFormat="1" x14ac:dyDescent="0.25">
      <c r="B79" s="73"/>
      <c r="D79" s="73"/>
      <c r="E79" s="95"/>
      <c r="F79" s="96"/>
      <c r="G79" s="96"/>
    </row>
    <row r="80" spans="2:7" s="43" customFormat="1" x14ac:dyDescent="0.25">
      <c r="B80" s="73"/>
      <c r="D80" s="73"/>
      <c r="E80" s="95"/>
      <c r="F80" s="96"/>
      <c r="G80" s="96"/>
    </row>
    <row r="81" spans="2:7" s="43" customFormat="1" x14ac:dyDescent="0.25">
      <c r="B81" s="73"/>
      <c r="D81" s="73"/>
      <c r="E81" s="95"/>
      <c r="F81" s="96"/>
      <c r="G81" s="96"/>
    </row>
    <row r="82" spans="2:7" s="43" customFormat="1" x14ac:dyDescent="0.25">
      <c r="B82" s="73"/>
      <c r="D82" s="73"/>
      <c r="E82" s="95"/>
      <c r="F82" s="96"/>
      <c r="G82" s="96"/>
    </row>
    <row r="83" spans="2:7" s="43" customFormat="1" x14ac:dyDescent="0.25">
      <c r="B83" s="73"/>
      <c r="D83" s="73"/>
      <c r="E83" s="95"/>
      <c r="F83" s="96"/>
      <c r="G83" s="96"/>
    </row>
    <row r="84" spans="2:7" s="43" customFormat="1" x14ac:dyDescent="0.25">
      <c r="B84" s="73"/>
      <c r="D84" s="73"/>
      <c r="E84" s="95"/>
      <c r="F84" s="96"/>
      <c r="G84" s="96"/>
    </row>
    <row r="85" spans="2:7" s="43" customFormat="1" x14ac:dyDescent="0.25">
      <c r="B85" s="73"/>
      <c r="D85" s="73"/>
      <c r="E85" s="95"/>
      <c r="F85" s="96"/>
      <c r="G85" s="96"/>
    </row>
    <row r="86" spans="2:7" s="43" customFormat="1" x14ac:dyDescent="0.25">
      <c r="B86" s="73"/>
      <c r="D86" s="73"/>
      <c r="E86" s="95"/>
      <c r="F86" s="96"/>
      <c r="G86" s="96"/>
    </row>
    <row r="87" spans="2:7" s="43" customFormat="1" x14ac:dyDescent="0.25">
      <c r="B87" s="73"/>
      <c r="D87" s="73"/>
      <c r="E87" s="95"/>
      <c r="F87" s="96"/>
      <c r="G87" s="96"/>
    </row>
    <row r="88" spans="2:7" s="43" customFormat="1" x14ac:dyDescent="0.25">
      <c r="B88" s="73"/>
      <c r="D88" s="73"/>
      <c r="E88" s="95"/>
      <c r="F88" s="96"/>
      <c r="G88" s="96"/>
    </row>
    <row r="89" spans="2:7" s="43" customFormat="1" x14ac:dyDescent="0.25">
      <c r="B89" s="73"/>
      <c r="D89" s="73"/>
      <c r="E89" s="95"/>
      <c r="F89" s="96"/>
      <c r="G89" s="96"/>
    </row>
    <row r="90" spans="2:7" s="43" customFormat="1" x14ac:dyDescent="0.25">
      <c r="B90" s="73"/>
      <c r="D90" s="73"/>
      <c r="E90" s="95"/>
      <c r="F90" s="96"/>
      <c r="G90" s="96"/>
    </row>
    <row r="91" spans="2:7" s="43" customFormat="1" x14ac:dyDescent="0.25">
      <c r="B91" s="73"/>
      <c r="D91" s="73"/>
      <c r="E91" s="95"/>
      <c r="F91" s="96"/>
      <c r="G91" s="96"/>
    </row>
    <row r="92" spans="2:7" s="43" customFormat="1" x14ac:dyDescent="0.25">
      <c r="B92" s="73"/>
      <c r="D92" s="73"/>
      <c r="E92" s="95"/>
      <c r="F92" s="96"/>
      <c r="G92" s="96"/>
    </row>
    <row r="93" spans="2:7" s="43" customFormat="1" x14ac:dyDescent="0.25">
      <c r="B93" s="73"/>
      <c r="D93" s="73"/>
      <c r="E93" s="95"/>
      <c r="F93" s="96"/>
      <c r="G93" s="96"/>
    </row>
    <row r="94" spans="2:7" s="43" customFormat="1" x14ac:dyDescent="0.25">
      <c r="B94" s="73"/>
      <c r="D94" s="73"/>
      <c r="E94" s="95"/>
      <c r="F94" s="96"/>
      <c r="G94" s="96"/>
    </row>
    <row r="95" spans="2:7" s="43" customFormat="1" x14ac:dyDescent="0.25">
      <c r="B95" s="73"/>
      <c r="D95" s="73"/>
      <c r="E95" s="95"/>
      <c r="F95" s="96"/>
      <c r="G95" s="96"/>
    </row>
  </sheetData>
  <mergeCells count="6">
    <mergeCell ref="B1:G1"/>
    <mergeCell ref="B2:G2"/>
    <mergeCell ref="H2:K2"/>
    <mergeCell ref="B4:G4"/>
    <mergeCell ref="C6:F6"/>
    <mergeCell ref="B13:F13"/>
  </mergeCells>
  <printOptions horizontalCentered="1"/>
  <pageMargins left="0.74803149606299202" right="0.511811023622047" top="0.511811023622047" bottom="0.511811023622047" header="0.196850393700787" footer="0.196850393700787"/>
  <pageSetup paperSize="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78E0A-8D82-41C1-AAAA-8310D9857A8E}">
  <sheetPr>
    <tabColor rgb="FF92D050"/>
    <pageSetUpPr fitToPage="1"/>
  </sheetPr>
  <dimension ref="A1:N33"/>
  <sheetViews>
    <sheetView view="pageBreakPreview" zoomScale="98" zoomScaleSheetLayoutView="98" workbookViewId="0">
      <selection activeCell="G37" sqref="G37"/>
    </sheetView>
  </sheetViews>
  <sheetFormatPr defaultColWidth="8.88671875" defaultRowHeight="13.8" x14ac:dyDescent="0.25"/>
  <cols>
    <col min="1" max="1" width="8.6640625" style="298" customWidth="1"/>
    <col min="2" max="2" width="10.33203125" style="250" customWidth="1"/>
    <col min="3" max="3" width="53.109375" style="296" customWidth="1"/>
    <col min="4" max="4" width="7.6640625" style="300" customWidth="1"/>
    <col min="5" max="5" width="8" style="300" customWidth="1"/>
    <col min="6" max="6" width="9.88671875" style="301" customWidth="1"/>
    <col min="7" max="7" width="16" style="301" customWidth="1"/>
    <col min="8" max="8" width="12.109375" style="296" hidden="1" customWidth="1"/>
    <col min="9" max="9" width="15.44140625" style="296" customWidth="1"/>
    <col min="10" max="10" width="12.88671875" style="296" bestFit="1" customWidth="1"/>
    <col min="11" max="11" width="9.109375" style="296" bestFit="1" customWidth="1"/>
    <col min="12" max="12" width="12.88671875" style="296" bestFit="1" customWidth="1"/>
    <col min="13" max="256" width="8.88671875" style="296"/>
    <col min="257" max="257" width="3.6640625" style="296" bestFit="1" customWidth="1"/>
    <col min="258" max="258" width="8.33203125" style="296" customWidth="1"/>
    <col min="259" max="259" width="46.109375" style="296" customWidth="1"/>
    <col min="260" max="260" width="11" style="296" customWidth="1"/>
    <col min="261" max="261" width="12.5546875" style="296" customWidth="1"/>
    <col min="262" max="262" width="10.88671875" style="296" customWidth="1"/>
    <col min="263" max="263" width="16.109375" style="296" customWidth="1"/>
    <col min="264" max="264" width="0" style="296" hidden="1" customWidth="1"/>
    <col min="265" max="265" width="15.44140625" style="296" customWidth="1"/>
    <col min="266" max="266" width="12.88671875" style="296" bestFit="1" customWidth="1"/>
    <col min="267" max="267" width="8.88671875" style="296"/>
    <col min="268" max="268" width="12.88671875" style="296" bestFit="1" customWidth="1"/>
    <col min="269" max="512" width="8.88671875" style="296"/>
    <col min="513" max="513" width="3.6640625" style="296" bestFit="1" customWidth="1"/>
    <col min="514" max="514" width="8.33203125" style="296" customWidth="1"/>
    <col min="515" max="515" width="46.109375" style="296" customWidth="1"/>
    <col min="516" max="516" width="11" style="296" customWidth="1"/>
    <col min="517" max="517" width="12.5546875" style="296" customWidth="1"/>
    <col min="518" max="518" width="10.88671875" style="296" customWidth="1"/>
    <col min="519" max="519" width="16.109375" style="296" customWidth="1"/>
    <col min="520" max="520" width="0" style="296" hidden="1" customWidth="1"/>
    <col min="521" max="521" width="15.44140625" style="296" customWidth="1"/>
    <col min="522" max="522" width="12.88671875" style="296" bestFit="1" customWidth="1"/>
    <col min="523" max="523" width="8.88671875" style="296"/>
    <col min="524" max="524" width="12.88671875" style="296" bestFit="1" customWidth="1"/>
    <col min="525" max="768" width="8.88671875" style="296"/>
    <col min="769" max="769" width="3.6640625" style="296" bestFit="1" customWidth="1"/>
    <col min="770" max="770" width="8.33203125" style="296" customWidth="1"/>
    <col min="771" max="771" width="46.109375" style="296" customWidth="1"/>
    <col min="772" max="772" width="11" style="296" customWidth="1"/>
    <col min="773" max="773" width="12.5546875" style="296" customWidth="1"/>
    <col min="774" max="774" width="10.88671875" style="296" customWidth="1"/>
    <col min="775" max="775" width="16.109375" style="296" customWidth="1"/>
    <col min="776" max="776" width="0" style="296" hidden="1" customWidth="1"/>
    <col min="777" max="777" width="15.44140625" style="296" customWidth="1"/>
    <col min="778" max="778" width="12.88671875" style="296" bestFit="1" customWidth="1"/>
    <col min="779" max="779" width="8.88671875" style="296"/>
    <col min="780" max="780" width="12.88671875" style="296" bestFit="1" customWidth="1"/>
    <col min="781" max="1024" width="8.88671875" style="296"/>
    <col min="1025" max="1025" width="3.6640625" style="296" bestFit="1" customWidth="1"/>
    <col min="1026" max="1026" width="8.33203125" style="296" customWidth="1"/>
    <col min="1027" max="1027" width="46.109375" style="296" customWidth="1"/>
    <col min="1028" max="1028" width="11" style="296" customWidth="1"/>
    <col min="1029" max="1029" width="12.5546875" style="296" customWidth="1"/>
    <col min="1030" max="1030" width="10.88671875" style="296" customWidth="1"/>
    <col min="1031" max="1031" width="16.109375" style="296" customWidth="1"/>
    <col min="1032" max="1032" width="0" style="296" hidden="1" customWidth="1"/>
    <col min="1033" max="1033" width="15.44140625" style="296" customWidth="1"/>
    <col min="1034" max="1034" width="12.88671875" style="296" bestFit="1" customWidth="1"/>
    <col min="1035" max="1035" width="8.88671875" style="296"/>
    <col min="1036" max="1036" width="12.88671875" style="296" bestFit="1" customWidth="1"/>
    <col min="1037" max="1280" width="8.88671875" style="296"/>
    <col min="1281" max="1281" width="3.6640625" style="296" bestFit="1" customWidth="1"/>
    <col min="1282" max="1282" width="8.33203125" style="296" customWidth="1"/>
    <col min="1283" max="1283" width="46.109375" style="296" customWidth="1"/>
    <col min="1284" max="1284" width="11" style="296" customWidth="1"/>
    <col min="1285" max="1285" width="12.5546875" style="296" customWidth="1"/>
    <col min="1286" max="1286" width="10.88671875" style="296" customWidth="1"/>
    <col min="1287" max="1287" width="16.109375" style="296" customWidth="1"/>
    <col min="1288" max="1288" width="0" style="296" hidden="1" customWidth="1"/>
    <col min="1289" max="1289" width="15.44140625" style="296" customWidth="1"/>
    <col min="1290" max="1290" width="12.88671875" style="296" bestFit="1" customWidth="1"/>
    <col min="1291" max="1291" width="8.88671875" style="296"/>
    <col min="1292" max="1292" width="12.88671875" style="296" bestFit="1" customWidth="1"/>
    <col min="1293" max="1536" width="8.88671875" style="296"/>
    <col min="1537" max="1537" width="3.6640625" style="296" bestFit="1" customWidth="1"/>
    <col min="1538" max="1538" width="8.33203125" style="296" customWidth="1"/>
    <col min="1539" max="1539" width="46.109375" style="296" customWidth="1"/>
    <col min="1540" max="1540" width="11" style="296" customWidth="1"/>
    <col min="1541" max="1541" width="12.5546875" style="296" customWidth="1"/>
    <col min="1542" max="1542" width="10.88671875" style="296" customWidth="1"/>
    <col min="1543" max="1543" width="16.109375" style="296" customWidth="1"/>
    <col min="1544" max="1544" width="0" style="296" hidden="1" customWidth="1"/>
    <col min="1545" max="1545" width="15.44140625" style="296" customWidth="1"/>
    <col min="1546" max="1546" width="12.88671875" style="296" bestFit="1" customWidth="1"/>
    <col min="1547" max="1547" width="8.88671875" style="296"/>
    <col min="1548" max="1548" width="12.88671875" style="296" bestFit="1" customWidth="1"/>
    <col min="1549" max="1792" width="8.88671875" style="296"/>
    <col min="1793" max="1793" width="3.6640625" style="296" bestFit="1" customWidth="1"/>
    <col min="1794" max="1794" width="8.33203125" style="296" customWidth="1"/>
    <col min="1795" max="1795" width="46.109375" style="296" customWidth="1"/>
    <col min="1796" max="1796" width="11" style="296" customWidth="1"/>
    <col min="1797" max="1797" width="12.5546875" style="296" customWidth="1"/>
    <col min="1798" max="1798" width="10.88671875" style="296" customWidth="1"/>
    <col min="1799" max="1799" width="16.109375" style="296" customWidth="1"/>
    <col min="1800" max="1800" width="0" style="296" hidden="1" customWidth="1"/>
    <col min="1801" max="1801" width="15.44140625" style="296" customWidth="1"/>
    <col min="1802" max="1802" width="12.88671875" style="296" bestFit="1" customWidth="1"/>
    <col min="1803" max="1803" width="8.88671875" style="296"/>
    <col min="1804" max="1804" width="12.88671875" style="296" bestFit="1" customWidth="1"/>
    <col min="1805" max="2048" width="8.88671875" style="296"/>
    <col min="2049" max="2049" width="3.6640625" style="296" bestFit="1" customWidth="1"/>
    <col min="2050" max="2050" width="8.33203125" style="296" customWidth="1"/>
    <col min="2051" max="2051" width="46.109375" style="296" customWidth="1"/>
    <col min="2052" max="2052" width="11" style="296" customWidth="1"/>
    <col min="2053" max="2053" width="12.5546875" style="296" customWidth="1"/>
    <col min="2054" max="2054" width="10.88671875" style="296" customWidth="1"/>
    <col min="2055" max="2055" width="16.109375" style="296" customWidth="1"/>
    <col min="2056" max="2056" width="0" style="296" hidden="1" customWidth="1"/>
    <col min="2057" max="2057" width="15.44140625" style="296" customWidth="1"/>
    <col min="2058" max="2058" width="12.88671875" style="296" bestFit="1" customWidth="1"/>
    <col min="2059" max="2059" width="8.88671875" style="296"/>
    <col min="2060" max="2060" width="12.88671875" style="296" bestFit="1" customWidth="1"/>
    <col min="2061" max="2304" width="8.88671875" style="296"/>
    <col min="2305" max="2305" width="3.6640625" style="296" bestFit="1" customWidth="1"/>
    <col min="2306" max="2306" width="8.33203125" style="296" customWidth="1"/>
    <col min="2307" max="2307" width="46.109375" style="296" customWidth="1"/>
    <col min="2308" max="2308" width="11" style="296" customWidth="1"/>
    <col min="2309" max="2309" width="12.5546875" style="296" customWidth="1"/>
    <col min="2310" max="2310" width="10.88671875" style="296" customWidth="1"/>
    <col min="2311" max="2311" width="16.109375" style="296" customWidth="1"/>
    <col min="2312" max="2312" width="0" style="296" hidden="1" customWidth="1"/>
    <col min="2313" max="2313" width="15.44140625" style="296" customWidth="1"/>
    <col min="2314" max="2314" width="12.88671875" style="296" bestFit="1" customWidth="1"/>
    <col min="2315" max="2315" width="8.88671875" style="296"/>
    <col min="2316" max="2316" width="12.88671875" style="296" bestFit="1" customWidth="1"/>
    <col min="2317" max="2560" width="8.88671875" style="296"/>
    <col min="2561" max="2561" width="3.6640625" style="296" bestFit="1" customWidth="1"/>
    <col min="2562" max="2562" width="8.33203125" style="296" customWidth="1"/>
    <col min="2563" max="2563" width="46.109375" style="296" customWidth="1"/>
    <col min="2564" max="2564" width="11" style="296" customWidth="1"/>
    <col min="2565" max="2565" width="12.5546875" style="296" customWidth="1"/>
    <col min="2566" max="2566" width="10.88671875" style="296" customWidth="1"/>
    <col min="2567" max="2567" width="16.109375" style="296" customWidth="1"/>
    <col min="2568" max="2568" width="0" style="296" hidden="1" customWidth="1"/>
    <col min="2569" max="2569" width="15.44140625" style="296" customWidth="1"/>
    <col min="2570" max="2570" width="12.88671875" style="296" bestFit="1" customWidth="1"/>
    <col min="2571" max="2571" width="8.88671875" style="296"/>
    <col min="2572" max="2572" width="12.88671875" style="296" bestFit="1" customWidth="1"/>
    <col min="2573" max="2816" width="8.88671875" style="296"/>
    <col min="2817" max="2817" width="3.6640625" style="296" bestFit="1" customWidth="1"/>
    <col min="2818" max="2818" width="8.33203125" style="296" customWidth="1"/>
    <col min="2819" max="2819" width="46.109375" style="296" customWidth="1"/>
    <col min="2820" max="2820" width="11" style="296" customWidth="1"/>
    <col min="2821" max="2821" width="12.5546875" style="296" customWidth="1"/>
    <col min="2822" max="2822" width="10.88671875" style="296" customWidth="1"/>
    <col min="2823" max="2823" width="16.109375" style="296" customWidth="1"/>
    <col min="2824" max="2824" width="0" style="296" hidden="1" customWidth="1"/>
    <col min="2825" max="2825" width="15.44140625" style="296" customWidth="1"/>
    <col min="2826" max="2826" width="12.88671875" style="296" bestFit="1" customWidth="1"/>
    <col min="2827" max="2827" width="8.88671875" style="296"/>
    <col min="2828" max="2828" width="12.88671875" style="296" bestFit="1" customWidth="1"/>
    <col min="2829" max="3072" width="8.88671875" style="296"/>
    <col min="3073" max="3073" width="3.6640625" style="296" bestFit="1" customWidth="1"/>
    <col min="3074" max="3074" width="8.33203125" style="296" customWidth="1"/>
    <col min="3075" max="3075" width="46.109375" style="296" customWidth="1"/>
    <col min="3076" max="3076" width="11" style="296" customWidth="1"/>
    <col min="3077" max="3077" width="12.5546875" style="296" customWidth="1"/>
    <col min="3078" max="3078" width="10.88671875" style="296" customWidth="1"/>
    <col min="3079" max="3079" width="16.109375" style="296" customWidth="1"/>
    <col min="3080" max="3080" width="0" style="296" hidden="1" customWidth="1"/>
    <col min="3081" max="3081" width="15.44140625" style="296" customWidth="1"/>
    <col min="3082" max="3082" width="12.88671875" style="296" bestFit="1" customWidth="1"/>
    <col min="3083" max="3083" width="8.88671875" style="296"/>
    <col min="3084" max="3084" width="12.88671875" style="296" bestFit="1" customWidth="1"/>
    <col min="3085" max="3328" width="8.88671875" style="296"/>
    <col min="3329" max="3329" width="3.6640625" style="296" bestFit="1" customWidth="1"/>
    <col min="3330" max="3330" width="8.33203125" style="296" customWidth="1"/>
    <col min="3331" max="3331" width="46.109375" style="296" customWidth="1"/>
    <col min="3332" max="3332" width="11" style="296" customWidth="1"/>
    <col min="3333" max="3333" width="12.5546875" style="296" customWidth="1"/>
    <col min="3334" max="3334" width="10.88671875" style="296" customWidth="1"/>
    <col min="3335" max="3335" width="16.109375" style="296" customWidth="1"/>
    <col min="3336" max="3336" width="0" style="296" hidden="1" customWidth="1"/>
    <col min="3337" max="3337" width="15.44140625" style="296" customWidth="1"/>
    <col min="3338" max="3338" width="12.88671875" style="296" bestFit="1" customWidth="1"/>
    <col min="3339" max="3339" width="8.88671875" style="296"/>
    <col min="3340" max="3340" width="12.88671875" style="296" bestFit="1" customWidth="1"/>
    <col min="3341" max="3584" width="8.88671875" style="296"/>
    <col min="3585" max="3585" width="3.6640625" style="296" bestFit="1" customWidth="1"/>
    <col min="3586" max="3586" width="8.33203125" style="296" customWidth="1"/>
    <col min="3587" max="3587" width="46.109375" style="296" customWidth="1"/>
    <col min="3588" max="3588" width="11" style="296" customWidth="1"/>
    <col min="3589" max="3589" width="12.5546875" style="296" customWidth="1"/>
    <col min="3590" max="3590" width="10.88671875" style="296" customWidth="1"/>
    <col min="3591" max="3591" width="16.109375" style="296" customWidth="1"/>
    <col min="3592" max="3592" width="0" style="296" hidden="1" customWidth="1"/>
    <col min="3593" max="3593" width="15.44140625" style="296" customWidth="1"/>
    <col min="3594" max="3594" width="12.88671875" style="296" bestFit="1" customWidth="1"/>
    <col min="3595" max="3595" width="8.88671875" style="296"/>
    <col min="3596" max="3596" width="12.88671875" style="296" bestFit="1" customWidth="1"/>
    <col min="3597" max="3840" width="8.88671875" style="296"/>
    <col min="3841" max="3841" width="3.6640625" style="296" bestFit="1" customWidth="1"/>
    <col min="3842" max="3842" width="8.33203125" style="296" customWidth="1"/>
    <col min="3843" max="3843" width="46.109375" style="296" customWidth="1"/>
    <col min="3844" max="3844" width="11" style="296" customWidth="1"/>
    <col min="3845" max="3845" width="12.5546875" style="296" customWidth="1"/>
    <col min="3846" max="3846" width="10.88671875" style="296" customWidth="1"/>
    <col min="3847" max="3847" width="16.109375" style="296" customWidth="1"/>
    <col min="3848" max="3848" width="0" style="296" hidden="1" customWidth="1"/>
    <col min="3849" max="3849" width="15.44140625" style="296" customWidth="1"/>
    <col min="3850" max="3850" width="12.88671875" style="296" bestFit="1" customWidth="1"/>
    <col min="3851" max="3851" width="8.88671875" style="296"/>
    <col min="3852" max="3852" width="12.88671875" style="296" bestFit="1" customWidth="1"/>
    <col min="3853" max="4096" width="8.88671875" style="296"/>
    <col min="4097" max="4097" width="3.6640625" style="296" bestFit="1" customWidth="1"/>
    <col min="4098" max="4098" width="8.33203125" style="296" customWidth="1"/>
    <col min="4099" max="4099" width="46.109375" style="296" customWidth="1"/>
    <col min="4100" max="4100" width="11" style="296" customWidth="1"/>
    <col min="4101" max="4101" width="12.5546875" style="296" customWidth="1"/>
    <col min="4102" max="4102" width="10.88671875" style="296" customWidth="1"/>
    <col min="4103" max="4103" width="16.109375" style="296" customWidth="1"/>
    <col min="4104" max="4104" width="0" style="296" hidden="1" customWidth="1"/>
    <col min="4105" max="4105" width="15.44140625" style="296" customWidth="1"/>
    <col min="4106" max="4106" width="12.88671875" style="296" bestFit="1" customWidth="1"/>
    <col min="4107" max="4107" width="8.88671875" style="296"/>
    <col min="4108" max="4108" width="12.88671875" style="296" bestFit="1" customWidth="1"/>
    <col min="4109" max="4352" width="8.88671875" style="296"/>
    <col min="4353" max="4353" width="3.6640625" style="296" bestFit="1" customWidth="1"/>
    <col min="4354" max="4354" width="8.33203125" style="296" customWidth="1"/>
    <col min="4355" max="4355" width="46.109375" style="296" customWidth="1"/>
    <col min="4356" max="4356" width="11" style="296" customWidth="1"/>
    <col min="4357" max="4357" width="12.5546875" style="296" customWidth="1"/>
    <col min="4358" max="4358" width="10.88671875" style="296" customWidth="1"/>
    <col min="4359" max="4359" width="16.109375" style="296" customWidth="1"/>
    <col min="4360" max="4360" width="0" style="296" hidden="1" customWidth="1"/>
    <col min="4361" max="4361" width="15.44140625" style="296" customWidth="1"/>
    <col min="4362" max="4362" width="12.88671875" style="296" bestFit="1" customWidth="1"/>
    <col min="4363" max="4363" width="8.88671875" style="296"/>
    <col min="4364" max="4364" width="12.88671875" style="296" bestFit="1" customWidth="1"/>
    <col min="4365" max="4608" width="8.88671875" style="296"/>
    <col min="4609" max="4609" width="3.6640625" style="296" bestFit="1" customWidth="1"/>
    <col min="4610" max="4610" width="8.33203125" style="296" customWidth="1"/>
    <col min="4611" max="4611" width="46.109375" style="296" customWidth="1"/>
    <col min="4612" max="4612" width="11" style="296" customWidth="1"/>
    <col min="4613" max="4613" width="12.5546875" style="296" customWidth="1"/>
    <col min="4614" max="4614" width="10.88671875" style="296" customWidth="1"/>
    <col min="4615" max="4615" width="16.109375" style="296" customWidth="1"/>
    <col min="4616" max="4616" width="0" style="296" hidden="1" customWidth="1"/>
    <col min="4617" max="4617" width="15.44140625" style="296" customWidth="1"/>
    <col min="4618" max="4618" width="12.88671875" style="296" bestFit="1" customWidth="1"/>
    <col min="4619" max="4619" width="8.88671875" style="296"/>
    <col min="4620" max="4620" width="12.88671875" style="296" bestFit="1" customWidth="1"/>
    <col min="4621" max="4864" width="8.88671875" style="296"/>
    <col min="4865" max="4865" width="3.6640625" style="296" bestFit="1" customWidth="1"/>
    <col min="4866" max="4866" width="8.33203125" style="296" customWidth="1"/>
    <col min="4867" max="4867" width="46.109375" style="296" customWidth="1"/>
    <col min="4868" max="4868" width="11" style="296" customWidth="1"/>
    <col min="4869" max="4869" width="12.5546875" style="296" customWidth="1"/>
    <col min="4870" max="4870" width="10.88671875" style="296" customWidth="1"/>
    <col min="4871" max="4871" width="16.109375" style="296" customWidth="1"/>
    <col min="4872" max="4872" width="0" style="296" hidden="1" customWidth="1"/>
    <col min="4873" max="4873" width="15.44140625" style="296" customWidth="1"/>
    <col min="4874" max="4874" width="12.88671875" style="296" bestFit="1" customWidth="1"/>
    <col min="4875" max="4875" width="8.88671875" style="296"/>
    <col min="4876" max="4876" width="12.88671875" style="296" bestFit="1" customWidth="1"/>
    <col min="4877" max="5120" width="8.88671875" style="296"/>
    <col min="5121" max="5121" width="3.6640625" style="296" bestFit="1" customWidth="1"/>
    <col min="5122" max="5122" width="8.33203125" style="296" customWidth="1"/>
    <col min="5123" max="5123" width="46.109375" style="296" customWidth="1"/>
    <col min="5124" max="5124" width="11" style="296" customWidth="1"/>
    <col min="5125" max="5125" width="12.5546875" style="296" customWidth="1"/>
    <col min="5126" max="5126" width="10.88671875" style="296" customWidth="1"/>
    <col min="5127" max="5127" width="16.109375" style="296" customWidth="1"/>
    <col min="5128" max="5128" width="0" style="296" hidden="1" customWidth="1"/>
    <col min="5129" max="5129" width="15.44140625" style="296" customWidth="1"/>
    <col min="5130" max="5130" width="12.88671875" style="296" bestFit="1" customWidth="1"/>
    <col min="5131" max="5131" width="8.88671875" style="296"/>
    <col min="5132" max="5132" width="12.88671875" style="296" bestFit="1" customWidth="1"/>
    <col min="5133" max="5376" width="8.88671875" style="296"/>
    <col min="5377" max="5377" width="3.6640625" style="296" bestFit="1" customWidth="1"/>
    <col min="5378" max="5378" width="8.33203125" style="296" customWidth="1"/>
    <col min="5379" max="5379" width="46.109375" style="296" customWidth="1"/>
    <col min="5380" max="5380" width="11" style="296" customWidth="1"/>
    <col min="5381" max="5381" width="12.5546875" style="296" customWidth="1"/>
    <col min="5382" max="5382" width="10.88671875" style="296" customWidth="1"/>
    <col min="5383" max="5383" width="16.109375" style="296" customWidth="1"/>
    <col min="5384" max="5384" width="0" style="296" hidden="1" customWidth="1"/>
    <col min="5385" max="5385" width="15.44140625" style="296" customWidth="1"/>
    <col min="5386" max="5386" width="12.88671875" style="296" bestFit="1" customWidth="1"/>
    <col min="5387" max="5387" width="8.88671875" style="296"/>
    <col min="5388" max="5388" width="12.88671875" style="296" bestFit="1" customWidth="1"/>
    <col min="5389" max="5632" width="8.88671875" style="296"/>
    <col min="5633" max="5633" width="3.6640625" style="296" bestFit="1" customWidth="1"/>
    <col min="5634" max="5634" width="8.33203125" style="296" customWidth="1"/>
    <col min="5635" max="5635" width="46.109375" style="296" customWidth="1"/>
    <col min="5636" max="5636" width="11" style="296" customWidth="1"/>
    <col min="5637" max="5637" width="12.5546875" style="296" customWidth="1"/>
    <col min="5638" max="5638" width="10.88671875" style="296" customWidth="1"/>
    <col min="5639" max="5639" width="16.109375" style="296" customWidth="1"/>
    <col min="5640" max="5640" width="0" style="296" hidden="1" customWidth="1"/>
    <col min="5641" max="5641" width="15.44140625" style="296" customWidth="1"/>
    <col min="5642" max="5642" width="12.88671875" style="296" bestFit="1" customWidth="1"/>
    <col min="5643" max="5643" width="8.88671875" style="296"/>
    <col min="5644" max="5644" width="12.88671875" style="296" bestFit="1" customWidth="1"/>
    <col min="5645" max="5888" width="8.88671875" style="296"/>
    <col min="5889" max="5889" width="3.6640625" style="296" bestFit="1" customWidth="1"/>
    <col min="5890" max="5890" width="8.33203125" style="296" customWidth="1"/>
    <col min="5891" max="5891" width="46.109375" style="296" customWidth="1"/>
    <col min="5892" max="5892" width="11" style="296" customWidth="1"/>
    <col min="5893" max="5893" width="12.5546875" style="296" customWidth="1"/>
    <col min="5894" max="5894" width="10.88671875" style="296" customWidth="1"/>
    <col min="5895" max="5895" width="16.109375" style="296" customWidth="1"/>
    <col min="5896" max="5896" width="0" style="296" hidden="1" customWidth="1"/>
    <col min="5897" max="5897" width="15.44140625" style="296" customWidth="1"/>
    <col min="5898" max="5898" width="12.88671875" style="296" bestFit="1" customWidth="1"/>
    <col min="5899" max="5899" width="8.88671875" style="296"/>
    <col min="5900" max="5900" width="12.88671875" style="296" bestFit="1" customWidth="1"/>
    <col min="5901" max="6144" width="8.88671875" style="296"/>
    <col min="6145" max="6145" width="3.6640625" style="296" bestFit="1" customWidth="1"/>
    <col min="6146" max="6146" width="8.33203125" style="296" customWidth="1"/>
    <col min="6147" max="6147" width="46.109375" style="296" customWidth="1"/>
    <col min="6148" max="6148" width="11" style="296" customWidth="1"/>
    <col min="6149" max="6149" width="12.5546875" style="296" customWidth="1"/>
    <col min="6150" max="6150" width="10.88671875" style="296" customWidth="1"/>
    <col min="6151" max="6151" width="16.109375" style="296" customWidth="1"/>
    <col min="6152" max="6152" width="0" style="296" hidden="1" customWidth="1"/>
    <col min="6153" max="6153" width="15.44140625" style="296" customWidth="1"/>
    <col min="6154" max="6154" width="12.88671875" style="296" bestFit="1" customWidth="1"/>
    <col min="6155" max="6155" width="8.88671875" style="296"/>
    <col min="6156" max="6156" width="12.88671875" style="296" bestFit="1" customWidth="1"/>
    <col min="6157" max="6400" width="8.88671875" style="296"/>
    <col min="6401" max="6401" width="3.6640625" style="296" bestFit="1" customWidth="1"/>
    <col min="6402" max="6402" width="8.33203125" style="296" customWidth="1"/>
    <col min="6403" max="6403" width="46.109375" style="296" customWidth="1"/>
    <col min="6404" max="6404" width="11" style="296" customWidth="1"/>
    <col min="6405" max="6405" width="12.5546875" style="296" customWidth="1"/>
    <col min="6406" max="6406" width="10.88671875" style="296" customWidth="1"/>
    <col min="6407" max="6407" width="16.109375" style="296" customWidth="1"/>
    <col min="6408" max="6408" width="0" style="296" hidden="1" customWidth="1"/>
    <col min="6409" max="6409" width="15.44140625" style="296" customWidth="1"/>
    <col min="6410" max="6410" width="12.88671875" style="296" bestFit="1" customWidth="1"/>
    <col min="6411" max="6411" width="8.88671875" style="296"/>
    <col min="6412" max="6412" width="12.88671875" style="296" bestFit="1" customWidth="1"/>
    <col min="6413" max="6656" width="8.88671875" style="296"/>
    <col min="6657" max="6657" width="3.6640625" style="296" bestFit="1" customWidth="1"/>
    <col min="6658" max="6658" width="8.33203125" style="296" customWidth="1"/>
    <col min="6659" max="6659" width="46.109375" style="296" customWidth="1"/>
    <col min="6660" max="6660" width="11" style="296" customWidth="1"/>
    <col min="6661" max="6661" width="12.5546875" style="296" customWidth="1"/>
    <col min="6662" max="6662" width="10.88671875" style="296" customWidth="1"/>
    <col min="6663" max="6663" width="16.109375" style="296" customWidth="1"/>
    <col min="6664" max="6664" width="0" style="296" hidden="1" customWidth="1"/>
    <col min="6665" max="6665" width="15.44140625" style="296" customWidth="1"/>
    <col min="6666" max="6666" width="12.88671875" style="296" bestFit="1" customWidth="1"/>
    <col min="6667" max="6667" width="8.88671875" style="296"/>
    <col min="6668" max="6668" width="12.88671875" style="296" bestFit="1" customWidth="1"/>
    <col min="6669" max="6912" width="8.88671875" style="296"/>
    <col min="6913" max="6913" width="3.6640625" style="296" bestFit="1" customWidth="1"/>
    <col min="6914" max="6914" width="8.33203125" style="296" customWidth="1"/>
    <col min="6915" max="6915" width="46.109375" style="296" customWidth="1"/>
    <col min="6916" max="6916" width="11" style="296" customWidth="1"/>
    <col min="6917" max="6917" width="12.5546875" style="296" customWidth="1"/>
    <col min="6918" max="6918" width="10.88671875" style="296" customWidth="1"/>
    <col min="6919" max="6919" width="16.109375" style="296" customWidth="1"/>
    <col min="6920" max="6920" width="0" style="296" hidden="1" customWidth="1"/>
    <col min="6921" max="6921" width="15.44140625" style="296" customWidth="1"/>
    <col min="6922" max="6922" width="12.88671875" style="296" bestFit="1" customWidth="1"/>
    <col min="6923" max="6923" width="8.88671875" style="296"/>
    <col min="6924" max="6924" width="12.88671875" style="296" bestFit="1" customWidth="1"/>
    <col min="6925" max="7168" width="8.88671875" style="296"/>
    <col min="7169" max="7169" width="3.6640625" style="296" bestFit="1" customWidth="1"/>
    <col min="7170" max="7170" width="8.33203125" style="296" customWidth="1"/>
    <col min="7171" max="7171" width="46.109375" style="296" customWidth="1"/>
    <col min="7172" max="7172" width="11" style="296" customWidth="1"/>
    <col min="7173" max="7173" width="12.5546875" style="296" customWidth="1"/>
    <col min="7174" max="7174" width="10.88671875" style="296" customWidth="1"/>
    <col min="7175" max="7175" width="16.109375" style="296" customWidth="1"/>
    <col min="7176" max="7176" width="0" style="296" hidden="1" customWidth="1"/>
    <col min="7177" max="7177" width="15.44140625" style="296" customWidth="1"/>
    <col min="7178" max="7178" width="12.88671875" style="296" bestFit="1" customWidth="1"/>
    <col min="7179" max="7179" width="8.88671875" style="296"/>
    <col min="7180" max="7180" width="12.88671875" style="296" bestFit="1" customWidth="1"/>
    <col min="7181" max="7424" width="8.88671875" style="296"/>
    <col min="7425" max="7425" width="3.6640625" style="296" bestFit="1" customWidth="1"/>
    <col min="7426" max="7426" width="8.33203125" style="296" customWidth="1"/>
    <col min="7427" max="7427" width="46.109375" style="296" customWidth="1"/>
    <col min="7428" max="7428" width="11" style="296" customWidth="1"/>
    <col min="7429" max="7429" width="12.5546875" style="296" customWidth="1"/>
    <col min="7430" max="7430" width="10.88671875" style="296" customWidth="1"/>
    <col min="7431" max="7431" width="16.109375" style="296" customWidth="1"/>
    <col min="7432" max="7432" width="0" style="296" hidden="1" customWidth="1"/>
    <col min="7433" max="7433" width="15.44140625" style="296" customWidth="1"/>
    <col min="7434" max="7434" width="12.88671875" style="296" bestFit="1" customWidth="1"/>
    <col min="7435" max="7435" width="8.88671875" style="296"/>
    <col min="7436" max="7436" width="12.88671875" style="296" bestFit="1" customWidth="1"/>
    <col min="7437" max="7680" width="8.88671875" style="296"/>
    <col min="7681" max="7681" width="3.6640625" style="296" bestFit="1" customWidth="1"/>
    <col min="7682" max="7682" width="8.33203125" style="296" customWidth="1"/>
    <col min="7683" max="7683" width="46.109375" style="296" customWidth="1"/>
    <col min="7684" max="7684" width="11" style="296" customWidth="1"/>
    <col min="7685" max="7685" width="12.5546875" style="296" customWidth="1"/>
    <col min="7686" max="7686" width="10.88671875" style="296" customWidth="1"/>
    <col min="7687" max="7687" width="16.109375" style="296" customWidth="1"/>
    <col min="7688" max="7688" width="0" style="296" hidden="1" customWidth="1"/>
    <col min="7689" max="7689" width="15.44140625" style="296" customWidth="1"/>
    <col min="7690" max="7690" width="12.88671875" style="296" bestFit="1" customWidth="1"/>
    <col min="7691" max="7691" width="8.88671875" style="296"/>
    <col min="7692" max="7692" width="12.88671875" style="296" bestFit="1" customWidth="1"/>
    <col min="7693" max="7936" width="8.88671875" style="296"/>
    <col min="7937" max="7937" width="3.6640625" style="296" bestFit="1" customWidth="1"/>
    <col min="7938" max="7938" width="8.33203125" style="296" customWidth="1"/>
    <col min="7939" max="7939" width="46.109375" style="296" customWidth="1"/>
    <col min="7940" max="7940" width="11" style="296" customWidth="1"/>
    <col min="7941" max="7941" width="12.5546875" style="296" customWidth="1"/>
    <col min="7942" max="7942" width="10.88671875" style="296" customWidth="1"/>
    <col min="7943" max="7943" width="16.109375" style="296" customWidth="1"/>
    <col min="7944" max="7944" width="0" style="296" hidden="1" customWidth="1"/>
    <col min="7945" max="7945" width="15.44140625" style="296" customWidth="1"/>
    <col min="7946" max="7946" width="12.88671875" style="296" bestFit="1" customWidth="1"/>
    <col min="7947" max="7947" width="8.88671875" style="296"/>
    <col min="7948" max="7948" width="12.88671875" style="296" bestFit="1" customWidth="1"/>
    <col min="7949" max="8192" width="8.88671875" style="296"/>
    <col min="8193" max="8193" width="3.6640625" style="296" bestFit="1" customWidth="1"/>
    <col min="8194" max="8194" width="8.33203125" style="296" customWidth="1"/>
    <col min="8195" max="8195" width="46.109375" style="296" customWidth="1"/>
    <col min="8196" max="8196" width="11" style="296" customWidth="1"/>
    <col min="8197" max="8197" width="12.5546875" style="296" customWidth="1"/>
    <col min="8198" max="8198" width="10.88671875" style="296" customWidth="1"/>
    <col min="8199" max="8199" width="16.109375" style="296" customWidth="1"/>
    <col min="8200" max="8200" width="0" style="296" hidden="1" customWidth="1"/>
    <col min="8201" max="8201" width="15.44140625" style="296" customWidth="1"/>
    <col min="8202" max="8202" width="12.88671875" style="296" bestFit="1" customWidth="1"/>
    <col min="8203" max="8203" width="8.88671875" style="296"/>
    <col min="8204" max="8204" width="12.88671875" style="296" bestFit="1" customWidth="1"/>
    <col min="8205" max="8448" width="8.88671875" style="296"/>
    <col min="8449" max="8449" width="3.6640625" style="296" bestFit="1" customWidth="1"/>
    <col min="8450" max="8450" width="8.33203125" style="296" customWidth="1"/>
    <col min="8451" max="8451" width="46.109375" style="296" customWidth="1"/>
    <col min="8452" max="8452" width="11" style="296" customWidth="1"/>
    <col min="8453" max="8453" width="12.5546875" style="296" customWidth="1"/>
    <col min="8454" max="8454" width="10.88671875" style="296" customWidth="1"/>
    <col min="8455" max="8455" width="16.109375" style="296" customWidth="1"/>
    <col min="8456" max="8456" width="0" style="296" hidden="1" customWidth="1"/>
    <col min="8457" max="8457" width="15.44140625" style="296" customWidth="1"/>
    <col min="8458" max="8458" width="12.88671875" style="296" bestFit="1" customWidth="1"/>
    <col min="8459" max="8459" width="8.88671875" style="296"/>
    <col min="8460" max="8460" width="12.88671875" style="296" bestFit="1" customWidth="1"/>
    <col min="8461" max="8704" width="8.88671875" style="296"/>
    <col min="8705" max="8705" width="3.6640625" style="296" bestFit="1" customWidth="1"/>
    <col min="8706" max="8706" width="8.33203125" style="296" customWidth="1"/>
    <col min="8707" max="8707" width="46.109375" style="296" customWidth="1"/>
    <col min="8708" max="8708" width="11" style="296" customWidth="1"/>
    <col min="8709" max="8709" width="12.5546875" style="296" customWidth="1"/>
    <col min="8710" max="8710" width="10.88671875" style="296" customWidth="1"/>
    <col min="8711" max="8711" width="16.109375" style="296" customWidth="1"/>
    <col min="8712" max="8712" width="0" style="296" hidden="1" customWidth="1"/>
    <col min="8713" max="8713" width="15.44140625" style="296" customWidth="1"/>
    <col min="8714" max="8714" width="12.88671875" style="296" bestFit="1" customWidth="1"/>
    <col min="8715" max="8715" width="8.88671875" style="296"/>
    <col min="8716" max="8716" width="12.88671875" style="296" bestFit="1" customWidth="1"/>
    <col min="8717" max="8960" width="8.88671875" style="296"/>
    <col min="8961" max="8961" width="3.6640625" style="296" bestFit="1" customWidth="1"/>
    <col min="8962" max="8962" width="8.33203125" style="296" customWidth="1"/>
    <col min="8963" max="8963" width="46.109375" style="296" customWidth="1"/>
    <col min="8964" max="8964" width="11" style="296" customWidth="1"/>
    <col min="8965" max="8965" width="12.5546875" style="296" customWidth="1"/>
    <col min="8966" max="8966" width="10.88671875" style="296" customWidth="1"/>
    <col min="8967" max="8967" width="16.109375" style="296" customWidth="1"/>
    <col min="8968" max="8968" width="0" style="296" hidden="1" customWidth="1"/>
    <col min="8969" max="8969" width="15.44140625" style="296" customWidth="1"/>
    <col min="8970" max="8970" width="12.88671875" style="296" bestFit="1" customWidth="1"/>
    <col min="8971" max="8971" width="8.88671875" style="296"/>
    <col min="8972" max="8972" width="12.88671875" style="296" bestFit="1" customWidth="1"/>
    <col min="8973" max="9216" width="8.88671875" style="296"/>
    <col min="9217" max="9217" width="3.6640625" style="296" bestFit="1" customWidth="1"/>
    <col min="9218" max="9218" width="8.33203125" style="296" customWidth="1"/>
    <col min="9219" max="9219" width="46.109375" style="296" customWidth="1"/>
    <col min="9220" max="9220" width="11" style="296" customWidth="1"/>
    <col min="9221" max="9221" width="12.5546875" style="296" customWidth="1"/>
    <col min="9222" max="9222" width="10.88671875" style="296" customWidth="1"/>
    <col min="9223" max="9223" width="16.109375" style="296" customWidth="1"/>
    <col min="9224" max="9224" width="0" style="296" hidden="1" customWidth="1"/>
    <col min="9225" max="9225" width="15.44140625" style="296" customWidth="1"/>
    <col min="9226" max="9226" width="12.88671875" style="296" bestFit="1" customWidth="1"/>
    <col min="9227" max="9227" width="8.88671875" style="296"/>
    <col min="9228" max="9228" width="12.88671875" style="296" bestFit="1" customWidth="1"/>
    <col min="9229" max="9472" width="8.88671875" style="296"/>
    <col min="9473" max="9473" width="3.6640625" style="296" bestFit="1" customWidth="1"/>
    <col min="9474" max="9474" width="8.33203125" style="296" customWidth="1"/>
    <col min="9475" max="9475" width="46.109375" style="296" customWidth="1"/>
    <col min="9476" max="9476" width="11" style="296" customWidth="1"/>
    <col min="9477" max="9477" width="12.5546875" style="296" customWidth="1"/>
    <col min="9478" max="9478" width="10.88671875" style="296" customWidth="1"/>
    <col min="9479" max="9479" width="16.109375" style="296" customWidth="1"/>
    <col min="9480" max="9480" width="0" style="296" hidden="1" customWidth="1"/>
    <col min="9481" max="9481" width="15.44140625" style="296" customWidth="1"/>
    <col min="9482" max="9482" width="12.88671875" style="296" bestFit="1" customWidth="1"/>
    <col min="9483" max="9483" width="8.88671875" style="296"/>
    <col min="9484" max="9484" width="12.88671875" style="296" bestFit="1" customWidth="1"/>
    <col min="9485" max="9728" width="8.88671875" style="296"/>
    <col min="9729" max="9729" width="3.6640625" style="296" bestFit="1" customWidth="1"/>
    <col min="9730" max="9730" width="8.33203125" style="296" customWidth="1"/>
    <col min="9731" max="9731" width="46.109375" style="296" customWidth="1"/>
    <col min="9732" max="9732" width="11" style="296" customWidth="1"/>
    <col min="9733" max="9733" width="12.5546875" style="296" customWidth="1"/>
    <col min="9734" max="9734" width="10.88671875" style="296" customWidth="1"/>
    <col min="9735" max="9735" width="16.109375" style="296" customWidth="1"/>
    <col min="9736" max="9736" width="0" style="296" hidden="1" customWidth="1"/>
    <col min="9737" max="9737" width="15.44140625" style="296" customWidth="1"/>
    <col min="9738" max="9738" width="12.88671875" style="296" bestFit="1" customWidth="1"/>
    <col min="9739" max="9739" width="8.88671875" style="296"/>
    <col min="9740" max="9740" width="12.88671875" style="296" bestFit="1" customWidth="1"/>
    <col min="9741" max="9984" width="8.88671875" style="296"/>
    <col min="9985" max="9985" width="3.6640625" style="296" bestFit="1" customWidth="1"/>
    <col min="9986" max="9986" width="8.33203125" style="296" customWidth="1"/>
    <col min="9987" max="9987" width="46.109375" style="296" customWidth="1"/>
    <col min="9988" max="9988" width="11" style="296" customWidth="1"/>
    <col min="9989" max="9989" width="12.5546875" style="296" customWidth="1"/>
    <col min="9990" max="9990" width="10.88671875" style="296" customWidth="1"/>
    <col min="9991" max="9991" width="16.109375" style="296" customWidth="1"/>
    <col min="9992" max="9992" width="0" style="296" hidden="1" customWidth="1"/>
    <col min="9993" max="9993" width="15.44140625" style="296" customWidth="1"/>
    <col min="9994" max="9994" width="12.88671875" style="296" bestFit="1" customWidth="1"/>
    <col min="9995" max="9995" width="8.88671875" style="296"/>
    <col min="9996" max="9996" width="12.88671875" style="296" bestFit="1" customWidth="1"/>
    <col min="9997" max="10240" width="8.88671875" style="296"/>
    <col min="10241" max="10241" width="3.6640625" style="296" bestFit="1" customWidth="1"/>
    <col min="10242" max="10242" width="8.33203125" style="296" customWidth="1"/>
    <col min="10243" max="10243" width="46.109375" style="296" customWidth="1"/>
    <col min="10244" max="10244" width="11" style="296" customWidth="1"/>
    <col min="10245" max="10245" width="12.5546875" style="296" customWidth="1"/>
    <col min="10246" max="10246" width="10.88671875" style="296" customWidth="1"/>
    <col min="10247" max="10247" width="16.109375" style="296" customWidth="1"/>
    <col min="10248" max="10248" width="0" style="296" hidden="1" customWidth="1"/>
    <col min="10249" max="10249" width="15.44140625" style="296" customWidth="1"/>
    <col min="10250" max="10250" width="12.88671875" style="296" bestFit="1" customWidth="1"/>
    <col min="10251" max="10251" width="8.88671875" style="296"/>
    <col min="10252" max="10252" width="12.88671875" style="296" bestFit="1" customWidth="1"/>
    <col min="10253" max="10496" width="8.88671875" style="296"/>
    <col min="10497" max="10497" width="3.6640625" style="296" bestFit="1" customWidth="1"/>
    <col min="10498" max="10498" width="8.33203125" style="296" customWidth="1"/>
    <col min="10499" max="10499" width="46.109375" style="296" customWidth="1"/>
    <col min="10500" max="10500" width="11" style="296" customWidth="1"/>
    <col min="10501" max="10501" width="12.5546875" style="296" customWidth="1"/>
    <col min="10502" max="10502" width="10.88671875" style="296" customWidth="1"/>
    <col min="10503" max="10503" width="16.109375" style="296" customWidth="1"/>
    <col min="10504" max="10504" width="0" style="296" hidden="1" customWidth="1"/>
    <col min="10505" max="10505" width="15.44140625" style="296" customWidth="1"/>
    <col min="10506" max="10506" width="12.88671875" style="296" bestFit="1" customWidth="1"/>
    <col min="10507" max="10507" width="8.88671875" style="296"/>
    <col min="10508" max="10508" width="12.88671875" style="296" bestFit="1" customWidth="1"/>
    <col min="10509" max="10752" width="8.88671875" style="296"/>
    <col min="10753" max="10753" width="3.6640625" style="296" bestFit="1" customWidth="1"/>
    <col min="10754" max="10754" width="8.33203125" style="296" customWidth="1"/>
    <col min="10755" max="10755" width="46.109375" style="296" customWidth="1"/>
    <col min="10756" max="10756" width="11" style="296" customWidth="1"/>
    <col min="10757" max="10757" width="12.5546875" style="296" customWidth="1"/>
    <col min="10758" max="10758" width="10.88671875" style="296" customWidth="1"/>
    <col min="10759" max="10759" width="16.109375" style="296" customWidth="1"/>
    <col min="10760" max="10760" width="0" style="296" hidden="1" customWidth="1"/>
    <col min="10761" max="10761" width="15.44140625" style="296" customWidth="1"/>
    <col min="10762" max="10762" width="12.88671875" style="296" bestFit="1" customWidth="1"/>
    <col min="10763" max="10763" width="8.88671875" style="296"/>
    <col min="10764" max="10764" width="12.88671875" style="296" bestFit="1" customWidth="1"/>
    <col min="10765" max="11008" width="8.88671875" style="296"/>
    <col min="11009" max="11009" width="3.6640625" style="296" bestFit="1" customWidth="1"/>
    <col min="11010" max="11010" width="8.33203125" style="296" customWidth="1"/>
    <col min="11011" max="11011" width="46.109375" style="296" customWidth="1"/>
    <col min="11012" max="11012" width="11" style="296" customWidth="1"/>
    <col min="11013" max="11013" width="12.5546875" style="296" customWidth="1"/>
    <col min="11014" max="11014" width="10.88671875" style="296" customWidth="1"/>
    <col min="11015" max="11015" width="16.109375" style="296" customWidth="1"/>
    <col min="11016" max="11016" width="0" style="296" hidden="1" customWidth="1"/>
    <col min="11017" max="11017" width="15.44140625" style="296" customWidth="1"/>
    <col min="11018" max="11018" width="12.88671875" style="296" bestFit="1" customWidth="1"/>
    <col min="11019" max="11019" width="8.88671875" style="296"/>
    <col min="11020" max="11020" width="12.88671875" style="296" bestFit="1" customWidth="1"/>
    <col min="11021" max="11264" width="8.88671875" style="296"/>
    <col min="11265" max="11265" width="3.6640625" style="296" bestFit="1" customWidth="1"/>
    <col min="11266" max="11266" width="8.33203125" style="296" customWidth="1"/>
    <col min="11267" max="11267" width="46.109375" style="296" customWidth="1"/>
    <col min="11268" max="11268" width="11" style="296" customWidth="1"/>
    <col min="11269" max="11269" width="12.5546875" style="296" customWidth="1"/>
    <col min="11270" max="11270" width="10.88671875" style="296" customWidth="1"/>
    <col min="11271" max="11271" width="16.109375" style="296" customWidth="1"/>
    <col min="11272" max="11272" width="0" style="296" hidden="1" customWidth="1"/>
    <col min="11273" max="11273" width="15.44140625" style="296" customWidth="1"/>
    <col min="11274" max="11274" width="12.88671875" style="296" bestFit="1" customWidth="1"/>
    <col min="11275" max="11275" width="8.88671875" style="296"/>
    <col min="11276" max="11276" width="12.88671875" style="296" bestFit="1" customWidth="1"/>
    <col min="11277" max="11520" width="8.88671875" style="296"/>
    <col min="11521" max="11521" width="3.6640625" style="296" bestFit="1" customWidth="1"/>
    <col min="11522" max="11522" width="8.33203125" style="296" customWidth="1"/>
    <col min="11523" max="11523" width="46.109375" style="296" customWidth="1"/>
    <col min="11524" max="11524" width="11" style="296" customWidth="1"/>
    <col min="11525" max="11525" width="12.5546875" style="296" customWidth="1"/>
    <col min="11526" max="11526" width="10.88671875" style="296" customWidth="1"/>
    <col min="11527" max="11527" width="16.109375" style="296" customWidth="1"/>
    <col min="11528" max="11528" width="0" style="296" hidden="1" customWidth="1"/>
    <col min="11529" max="11529" width="15.44140625" style="296" customWidth="1"/>
    <col min="11530" max="11530" width="12.88671875" style="296" bestFit="1" customWidth="1"/>
    <col min="11531" max="11531" width="8.88671875" style="296"/>
    <col min="11532" max="11532" width="12.88671875" style="296" bestFit="1" customWidth="1"/>
    <col min="11533" max="11776" width="8.88671875" style="296"/>
    <col min="11777" max="11777" width="3.6640625" style="296" bestFit="1" customWidth="1"/>
    <col min="11778" max="11778" width="8.33203125" style="296" customWidth="1"/>
    <col min="11779" max="11779" width="46.109375" style="296" customWidth="1"/>
    <col min="11780" max="11780" width="11" style="296" customWidth="1"/>
    <col min="11781" max="11781" width="12.5546875" style="296" customWidth="1"/>
    <col min="11782" max="11782" width="10.88671875" style="296" customWidth="1"/>
    <col min="11783" max="11783" width="16.109375" style="296" customWidth="1"/>
    <col min="11784" max="11784" width="0" style="296" hidden="1" customWidth="1"/>
    <col min="11785" max="11785" width="15.44140625" style="296" customWidth="1"/>
    <col min="11786" max="11786" width="12.88671875" style="296" bestFit="1" customWidth="1"/>
    <col min="11787" max="11787" width="8.88671875" style="296"/>
    <col min="11788" max="11788" width="12.88671875" style="296" bestFit="1" customWidth="1"/>
    <col min="11789" max="12032" width="8.88671875" style="296"/>
    <col min="12033" max="12033" width="3.6640625" style="296" bestFit="1" customWidth="1"/>
    <col min="12034" max="12034" width="8.33203125" style="296" customWidth="1"/>
    <col min="12035" max="12035" width="46.109375" style="296" customWidth="1"/>
    <col min="12036" max="12036" width="11" style="296" customWidth="1"/>
    <col min="12037" max="12037" width="12.5546875" style="296" customWidth="1"/>
    <col min="12038" max="12038" width="10.88671875" style="296" customWidth="1"/>
    <col min="12039" max="12039" width="16.109375" style="296" customWidth="1"/>
    <col min="12040" max="12040" width="0" style="296" hidden="1" customWidth="1"/>
    <col min="12041" max="12041" width="15.44140625" style="296" customWidth="1"/>
    <col min="12042" max="12042" width="12.88671875" style="296" bestFit="1" customWidth="1"/>
    <col min="12043" max="12043" width="8.88671875" style="296"/>
    <col min="12044" max="12044" width="12.88671875" style="296" bestFit="1" customWidth="1"/>
    <col min="12045" max="12288" width="8.88671875" style="296"/>
    <col min="12289" max="12289" width="3.6640625" style="296" bestFit="1" customWidth="1"/>
    <col min="12290" max="12290" width="8.33203125" style="296" customWidth="1"/>
    <col min="12291" max="12291" width="46.109375" style="296" customWidth="1"/>
    <col min="12292" max="12292" width="11" style="296" customWidth="1"/>
    <col min="12293" max="12293" width="12.5546875" style="296" customWidth="1"/>
    <col min="12294" max="12294" width="10.88671875" style="296" customWidth="1"/>
    <col min="12295" max="12295" width="16.109375" style="296" customWidth="1"/>
    <col min="12296" max="12296" width="0" style="296" hidden="1" customWidth="1"/>
    <col min="12297" max="12297" width="15.44140625" style="296" customWidth="1"/>
    <col min="12298" max="12298" width="12.88671875" style="296" bestFit="1" customWidth="1"/>
    <col min="12299" max="12299" width="8.88671875" style="296"/>
    <col min="12300" max="12300" width="12.88671875" style="296" bestFit="1" customWidth="1"/>
    <col min="12301" max="12544" width="8.88671875" style="296"/>
    <col min="12545" max="12545" width="3.6640625" style="296" bestFit="1" customWidth="1"/>
    <col min="12546" max="12546" width="8.33203125" style="296" customWidth="1"/>
    <col min="12547" max="12547" width="46.109375" style="296" customWidth="1"/>
    <col min="12548" max="12548" width="11" style="296" customWidth="1"/>
    <col min="12549" max="12549" width="12.5546875" style="296" customWidth="1"/>
    <col min="12550" max="12550" width="10.88671875" style="296" customWidth="1"/>
    <col min="12551" max="12551" width="16.109375" style="296" customWidth="1"/>
    <col min="12552" max="12552" width="0" style="296" hidden="1" customWidth="1"/>
    <col min="12553" max="12553" width="15.44140625" style="296" customWidth="1"/>
    <col min="12554" max="12554" width="12.88671875" style="296" bestFit="1" customWidth="1"/>
    <col min="12555" max="12555" width="8.88671875" style="296"/>
    <col min="12556" max="12556" width="12.88671875" style="296" bestFit="1" customWidth="1"/>
    <col min="12557" max="12800" width="8.88671875" style="296"/>
    <col min="12801" max="12801" width="3.6640625" style="296" bestFit="1" customWidth="1"/>
    <col min="12802" max="12802" width="8.33203125" style="296" customWidth="1"/>
    <col min="12803" max="12803" width="46.109375" style="296" customWidth="1"/>
    <col min="12804" max="12804" width="11" style="296" customWidth="1"/>
    <col min="12805" max="12805" width="12.5546875" style="296" customWidth="1"/>
    <col min="12806" max="12806" width="10.88671875" style="296" customWidth="1"/>
    <col min="12807" max="12807" width="16.109375" style="296" customWidth="1"/>
    <col min="12808" max="12808" width="0" style="296" hidden="1" customWidth="1"/>
    <col min="12809" max="12809" width="15.44140625" style="296" customWidth="1"/>
    <col min="12810" max="12810" width="12.88671875" style="296" bestFit="1" customWidth="1"/>
    <col min="12811" max="12811" width="8.88671875" style="296"/>
    <col min="12812" max="12812" width="12.88671875" style="296" bestFit="1" customWidth="1"/>
    <col min="12813" max="13056" width="8.88671875" style="296"/>
    <col min="13057" max="13057" width="3.6640625" style="296" bestFit="1" customWidth="1"/>
    <col min="13058" max="13058" width="8.33203125" style="296" customWidth="1"/>
    <col min="13059" max="13059" width="46.109375" style="296" customWidth="1"/>
    <col min="13060" max="13060" width="11" style="296" customWidth="1"/>
    <col min="13061" max="13061" width="12.5546875" style="296" customWidth="1"/>
    <col min="13062" max="13062" width="10.88671875" style="296" customWidth="1"/>
    <col min="13063" max="13063" width="16.109375" style="296" customWidth="1"/>
    <col min="13064" max="13064" width="0" style="296" hidden="1" customWidth="1"/>
    <col min="13065" max="13065" width="15.44140625" style="296" customWidth="1"/>
    <col min="13066" max="13066" width="12.88671875" style="296" bestFit="1" customWidth="1"/>
    <col min="13067" max="13067" width="8.88671875" style="296"/>
    <col min="13068" max="13068" width="12.88671875" style="296" bestFit="1" customWidth="1"/>
    <col min="13069" max="13312" width="8.88671875" style="296"/>
    <col min="13313" max="13313" width="3.6640625" style="296" bestFit="1" customWidth="1"/>
    <col min="13314" max="13314" width="8.33203125" style="296" customWidth="1"/>
    <col min="13315" max="13315" width="46.109375" style="296" customWidth="1"/>
    <col min="13316" max="13316" width="11" style="296" customWidth="1"/>
    <col min="13317" max="13317" width="12.5546875" style="296" customWidth="1"/>
    <col min="13318" max="13318" width="10.88671875" style="296" customWidth="1"/>
    <col min="13319" max="13319" width="16.109375" style="296" customWidth="1"/>
    <col min="13320" max="13320" width="0" style="296" hidden="1" customWidth="1"/>
    <col min="13321" max="13321" width="15.44140625" style="296" customWidth="1"/>
    <col min="13322" max="13322" width="12.88671875" style="296" bestFit="1" customWidth="1"/>
    <col min="13323" max="13323" width="8.88671875" style="296"/>
    <col min="13324" max="13324" width="12.88671875" style="296" bestFit="1" customWidth="1"/>
    <col min="13325" max="13568" width="8.88671875" style="296"/>
    <col min="13569" max="13569" width="3.6640625" style="296" bestFit="1" customWidth="1"/>
    <col min="13570" max="13570" width="8.33203125" style="296" customWidth="1"/>
    <col min="13571" max="13571" width="46.109375" style="296" customWidth="1"/>
    <col min="13572" max="13572" width="11" style="296" customWidth="1"/>
    <col min="13573" max="13573" width="12.5546875" style="296" customWidth="1"/>
    <col min="13574" max="13574" width="10.88671875" style="296" customWidth="1"/>
    <col min="13575" max="13575" width="16.109375" style="296" customWidth="1"/>
    <col min="13576" max="13576" width="0" style="296" hidden="1" customWidth="1"/>
    <col min="13577" max="13577" width="15.44140625" style="296" customWidth="1"/>
    <col min="13578" max="13578" width="12.88671875" style="296" bestFit="1" customWidth="1"/>
    <col min="13579" max="13579" width="8.88671875" style="296"/>
    <col min="13580" max="13580" width="12.88671875" style="296" bestFit="1" customWidth="1"/>
    <col min="13581" max="13824" width="8.88671875" style="296"/>
    <col min="13825" max="13825" width="3.6640625" style="296" bestFit="1" customWidth="1"/>
    <col min="13826" max="13826" width="8.33203125" style="296" customWidth="1"/>
    <col min="13827" max="13827" width="46.109375" style="296" customWidth="1"/>
    <col min="13828" max="13828" width="11" style="296" customWidth="1"/>
    <col min="13829" max="13829" width="12.5546875" style="296" customWidth="1"/>
    <col min="13830" max="13830" width="10.88671875" style="296" customWidth="1"/>
    <col min="13831" max="13831" width="16.109375" style="296" customWidth="1"/>
    <col min="13832" max="13832" width="0" style="296" hidden="1" customWidth="1"/>
    <col min="13833" max="13833" width="15.44140625" style="296" customWidth="1"/>
    <col min="13834" max="13834" width="12.88671875" style="296" bestFit="1" customWidth="1"/>
    <col min="13835" max="13835" width="8.88671875" style="296"/>
    <col min="13836" max="13836" width="12.88671875" style="296" bestFit="1" customWidth="1"/>
    <col min="13837" max="14080" width="8.88671875" style="296"/>
    <col min="14081" max="14081" width="3.6640625" style="296" bestFit="1" customWidth="1"/>
    <col min="14082" max="14082" width="8.33203125" style="296" customWidth="1"/>
    <col min="14083" max="14083" width="46.109375" style="296" customWidth="1"/>
    <col min="14084" max="14084" width="11" style="296" customWidth="1"/>
    <col min="14085" max="14085" width="12.5546875" style="296" customWidth="1"/>
    <col min="14086" max="14086" width="10.88671875" style="296" customWidth="1"/>
    <col min="14087" max="14087" width="16.109375" style="296" customWidth="1"/>
    <col min="14088" max="14088" width="0" style="296" hidden="1" customWidth="1"/>
    <col min="14089" max="14089" width="15.44140625" style="296" customWidth="1"/>
    <col min="14090" max="14090" width="12.88671875" style="296" bestFit="1" customWidth="1"/>
    <col min="14091" max="14091" width="8.88671875" style="296"/>
    <col min="14092" max="14092" width="12.88671875" style="296" bestFit="1" customWidth="1"/>
    <col min="14093" max="14336" width="8.88671875" style="296"/>
    <col min="14337" max="14337" width="3.6640625" style="296" bestFit="1" customWidth="1"/>
    <col min="14338" max="14338" width="8.33203125" style="296" customWidth="1"/>
    <col min="14339" max="14339" width="46.109375" style="296" customWidth="1"/>
    <col min="14340" max="14340" width="11" style="296" customWidth="1"/>
    <col min="14341" max="14341" width="12.5546875" style="296" customWidth="1"/>
    <col min="14342" max="14342" width="10.88671875" style="296" customWidth="1"/>
    <col min="14343" max="14343" width="16.109375" style="296" customWidth="1"/>
    <col min="14344" max="14344" width="0" style="296" hidden="1" customWidth="1"/>
    <col min="14345" max="14345" width="15.44140625" style="296" customWidth="1"/>
    <col min="14346" max="14346" width="12.88671875" style="296" bestFit="1" customWidth="1"/>
    <col min="14347" max="14347" width="8.88671875" style="296"/>
    <col min="14348" max="14348" width="12.88671875" style="296" bestFit="1" customWidth="1"/>
    <col min="14349" max="14592" width="8.88671875" style="296"/>
    <col min="14593" max="14593" width="3.6640625" style="296" bestFit="1" customWidth="1"/>
    <col min="14594" max="14594" width="8.33203125" style="296" customWidth="1"/>
    <col min="14595" max="14595" width="46.109375" style="296" customWidth="1"/>
    <col min="14596" max="14596" width="11" style="296" customWidth="1"/>
    <col min="14597" max="14597" width="12.5546875" style="296" customWidth="1"/>
    <col min="14598" max="14598" width="10.88671875" style="296" customWidth="1"/>
    <col min="14599" max="14599" width="16.109375" style="296" customWidth="1"/>
    <col min="14600" max="14600" width="0" style="296" hidden="1" customWidth="1"/>
    <col min="14601" max="14601" width="15.44140625" style="296" customWidth="1"/>
    <col min="14602" max="14602" width="12.88671875" style="296" bestFit="1" customWidth="1"/>
    <col min="14603" max="14603" width="8.88671875" style="296"/>
    <col min="14604" max="14604" width="12.88671875" style="296" bestFit="1" customWidth="1"/>
    <col min="14605" max="14848" width="8.88671875" style="296"/>
    <col min="14849" max="14849" width="3.6640625" style="296" bestFit="1" customWidth="1"/>
    <col min="14850" max="14850" width="8.33203125" style="296" customWidth="1"/>
    <col min="14851" max="14851" width="46.109375" style="296" customWidth="1"/>
    <col min="14852" max="14852" width="11" style="296" customWidth="1"/>
    <col min="14853" max="14853" width="12.5546875" style="296" customWidth="1"/>
    <col min="14854" max="14854" width="10.88671875" style="296" customWidth="1"/>
    <col min="14855" max="14855" width="16.109375" style="296" customWidth="1"/>
    <col min="14856" max="14856" width="0" style="296" hidden="1" customWidth="1"/>
    <col min="14857" max="14857" width="15.44140625" style="296" customWidth="1"/>
    <col min="14858" max="14858" width="12.88671875" style="296" bestFit="1" customWidth="1"/>
    <col min="14859" max="14859" width="8.88671875" style="296"/>
    <col min="14860" max="14860" width="12.88671875" style="296" bestFit="1" customWidth="1"/>
    <col min="14861" max="15104" width="8.88671875" style="296"/>
    <col min="15105" max="15105" width="3.6640625" style="296" bestFit="1" customWidth="1"/>
    <col min="15106" max="15106" width="8.33203125" style="296" customWidth="1"/>
    <col min="15107" max="15107" width="46.109375" style="296" customWidth="1"/>
    <col min="15108" max="15108" width="11" style="296" customWidth="1"/>
    <col min="15109" max="15109" width="12.5546875" style="296" customWidth="1"/>
    <col min="15110" max="15110" width="10.88671875" style="296" customWidth="1"/>
    <col min="15111" max="15111" width="16.109375" style="296" customWidth="1"/>
    <col min="15112" max="15112" width="0" style="296" hidden="1" customWidth="1"/>
    <col min="15113" max="15113" width="15.44140625" style="296" customWidth="1"/>
    <col min="15114" max="15114" width="12.88671875" style="296" bestFit="1" customWidth="1"/>
    <col min="15115" max="15115" width="8.88671875" style="296"/>
    <col min="15116" max="15116" width="12.88671875" style="296" bestFit="1" customWidth="1"/>
    <col min="15117" max="15360" width="8.88671875" style="296"/>
    <col min="15361" max="15361" width="3.6640625" style="296" bestFit="1" customWidth="1"/>
    <col min="15362" max="15362" width="8.33203125" style="296" customWidth="1"/>
    <col min="15363" max="15363" width="46.109375" style="296" customWidth="1"/>
    <col min="15364" max="15364" width="11" style="296" customWidth="1"/>
    <col min="15365" max="15365" width="12.5546875" style="296" customWidth="1"/>
    <col min="15366" max="15366" width="10.88671875" style="296" customWidth="1"/>
    <col min="15367" max="15367" width="16.109375" style="296" customWidth="1"/>
    <col min="15368" max="15368" width="0" style="296" hidden="1" customWidth="1"/>
    <col min="15369" max="15369" width="15.44140625" style="296" customWidth="1"/>
    <col min="15370" max="15370" width="12.88671875" style="296" bestFit="1" customWidth="1"/>
    <col min="15371" max="15371" width="8.88671875" style="296"/>
    <col min="15372" max="15372" width="12.88671875" style="296" bestFit="1" customWidth="1"/>
    <col min="15373" max="15616" width="8.88671875" style="296"/>
    <col min="15617" max="15617" width="3.6640625" style="296" bestFit="1" customWidth="1"/>
    <col min="15618" max="15618" width="8.33203125" style="296" customWidth="1"/>
    <col min="15619" max="15619" width="46.109375" style="296" customWidth="1"/>
    <col min="15620" max="15620" width="11" style="296" customWidth="1"/>
    <col min="15621" max="15621" width="12.5546875" style="296" customWidth="1"/>
    <col min="15622" max="15622" width="10.88671875" style="296" customWidth="1"/>
    <col min="15623" max="15623" width="16.109375" style="296" customWidth="1"/>
    <col min="15624" max="15624" width="0" style="296" hidden="1" customWidth="1"/>
    <col min="15625" max="15625" width="15.44140625" style="296" customWidth="1"/>
    <col min="15626" max="15626" width="12.88671875" style="296" bestFit="1" customWidth="1"/>
    <col min="15627" max="15627" width="8.88671875" style="296"/>
    <col min="15628" max="15628" width="12.88671875" style="296" bestFit="1" customWidth="1"/>
    <col min="15629" max="15872" width="8.88671875" style="296"/>
    <col min="15873" max="15873" width="3.6640625" style="296" bestFit="1" customWidth="1"/>
    <col min="15874" max="15874" width="8.33203125" style="296" customWidth="1"/>
    <col min="15875" max="15875" width="46.109375" style="296" customWidth="1"/>
    <col min="15876" max="15876" width="11" style="296" customWidth="1"/>
    <col min="15877" max="15877" width="12.5546875" style="296" customWidth="1"/>
    <col min="15878" max="15878" width="10.88671875" style="296" customWidth="1"/>
    <col min="15879" max="15879" width="16.109375" style="296" customWidth="1"/>
    <col min="15880" max="15880" width="0" style="296" hidden="1" customWidth="1"/>
    <col min="15881" max="15881" width="15.44140625" style="296" customWidth="1"/>
    <col min="15882" max="15882" width="12.88671875" style="296" bestFit="1" customWidth="1"/>
    <col min="15883" max="15883" width="8.88671875" style="296"/>
    <col min="15884" max="15884" width="12.88671875" style="296" bestFit="1" customWidth="1"/>
    <col min="15885" max="16128" width="8.88671875" style="296"/>
    <col min="16129" max="16129" width="3.6640625" style="296" bestFit="1" customWidth="1"/>
    <col min="16130" max="16130" width="8.33203125" style="296" customWidth="1"/>
    <col min="16131" max="16131" width="46.109375" style="296" customWidth="1"/>
    <col min="16132" max="16132" width="11" style="296" customWidth="1"/>
    <col min="16133" max="16133" width="12.5546875" style="296" customWidth="1"/>
    <col min="16134" max="16134" width="10.88671875" style="296" customWidth="1"/>
    <col min="16135" max="16135" width="16.109375" style="296" customWidth="1"/>
    <col min="16136" max="16136" width="0" style="296" hidden="1" customWidth="1"/>
    <col min="16137" max="16137" width="15.44140625" style="296" customWidth="1"/>
    <col min="16138" max="16138" width="12.88671875" style="296" bestFit="1" customWidth="1"/>
    <col min="16139" max="16139" width="8.88671875" style="296"/>
    <col min="16140" max="16140" width="12.88671875" style="296" bestFit="1" customWidth="1"/>
    <col min="16141" max="16384" width="8.88671875" style="296"/>
  </cols>
  <sheetData>
    <row r="1" spans="1:14" s="260" customFormat="1" ht="45.75" customHeight="1" x14ac:dyDescent="0.25">
      <c r="A1" s="447" t="s">
        <v>315</v>
      </c>
      <c r="B1" s="448"/>
      <c r="C1" s="448"/>
      <c r="D1" s="449" t="str">
        <f>'[4]SUM Bill No.3'!B2</f>
        <v xml:space="preserve">BILL NO. 03 - REDUCTION OF LANDSLIDE VULNERABILITY BY MITIGATION MEASURES  - DANGOLLA LOWER CIRCULAR ROAD </v>
      </c>
      <c r="E1" s="449"/>
      <c r="F1" s="449"/>
      <c r="G1" s="450"/>
    </row>
    <row r="2" spans="1:14" s="237" customFormat="1" ht="15" customHeight="1" x14ac:dyDescent="0.25">
      <c r="A2" s="232" t="s">
        <v>17</v>
      </c>
      <c r="B2" s="233" t="s">
        <v>18</v>
      </c>
      <c r="C2" s="234" t="s">
        <v>4</v>
      </c>
      <c r="D2" s="234" t="s">
        <v>19</v>
      </c>
      <c r="E2" s="234" t="s">
        <v>20</v>
      </c>
      <c r="F2" s="235" t="s">
        <v>21</v>
      </c>
      <c r="G2" s="236" t="s">
        <v>22</v>
      </c>
    </row>
    <row r="3" spans="1:14" s="237" customFormat="1" ht="21.75" customHeight="1" x14ac:dyDescent="0.25">
      <c r="A3" s="238"/>
      <c r="B3" s="234"/>
      <c r="C3" s="239"/>
      <c r="D3" s="239"/>
      <c r="E3" s="239"/>
      <c r="F3" s="240"/>
      <c r="G3" s="241"/>
      <c r="I3" s="250"/>
      <c r="J3" s="250"/>
      <c r="K3" s="250"/>
      <c r="L3" s="250"/>
      <c r="M3" s="250"/>
      <c r="N3" s="250"/>
    </row>
    <row r="4" spans="1:14" s="237" customFormat="1" ht="21" customHeight="1" x14ac:dyDescent="0.25">
      <c r="A4" s="243" t="s">
        <v>316</v>
      </c>
      <c r="B4" s="244"/>
      <c r="C4" s="245" t="s">
        <v>125</v>
      </c>
      <c r="D4" s="244"/>
      <c r="E4" s="244"/>
      <c r="F4" s="246"/>
      <c r="G4" s="247"/>
      <c r="H4" s="248"/>
      <c r="I4" s="249"/>
    </row>
    <row r="5" spans="1:14" s="260" customFormat="1" ht="37.5" customHeight="1" x14ac:dyDescent="0.25">
      <c r="A5" s="251" t="s">
        <v>317</v>
      </c>
      <c r="B5" s="252" t="s">
        <v>127</v>
      </c>
      <c r="C5" s="253" t="s">
        <v>318</v>
      </c>
      <c r="D5" s="252" t="s">
        <v>129</v>
      </c>
      <c r="E5" s="254">
        <v>3205</v>
      </c>
      <c r="F5" s="255"/>
      <c r="G5" s="256"/>
      <c r="H5" s="257">
        <f>F5*0.897728</f>
        <v>0</v>
      </c>
      <c r="I5" s="258"/>
      <c r="J5" s="322"/>
      <c r="K5" s="322"/>
      <c r="L5" s="322"/>
      <c r="M5" s="322"/>
      <c r="N5" s="322"/>
    </row>
    <row r="6" spans="1:14" s="260" customFormat="1" ht="25.8" customHeight="1" x14ac:dyDescent="0.25">
      <c r="A6" s="261" t="s">
        <v>319</v>
      </c>
      <c r="B6" s="252"/>
      <c r="C6" s="245" t="s">
        <v>320</v>
      </c>
      <c r="D6" s="252"/>
      <c r="E6" s="254"/>
      <c r="F6" s="255"/>
      <c r="G6" s="256"/>
      <c r="H6" s="257"/>
      <c r="I6" s="258"/>
      <c r="J6" s="322"/>
      <c r="K6" s="322"/>
      <c r="L6" s="322"/>
      <c r="M6" s="322"/>
      <c r="N6" s="322"/>
    </row>
    <row r="7" spans="1:14" s="260" customFormat="1" ht="24" customHeight="1" x14ac:dyDescent="0.25">
      <c r="A7" s="251" t="s">
        <v>321</v>
      </c>
      <c r="B7" s="116" t="s">
        <v>133</v>
      </c>
      <c r="C7" s="176" t="s">
        <v>134</v>
      </c>
      <c r="D7" s="116" t="s">
        <v>135</v>
      </c>
      <c r="E7" s="155">
        <v>10</v>
      </c>
      <c r="F7" s="255"/>
      <c r="G7" s="256"/>
      <c r="H7" s="257">
        <f t="shared" ref="H7:H8" si="0">F7*0.897728</f>
        <v>0</v>
      </c>
      <c r="I7" s="258"/>
    </row>
    <row r="8" spans="1:14" s="260" customFormat="1" ht="21.6" customHeight="1" x14ac:dyDescent="0.25">
      <c r="A8" s="251" t="s">
        <v>322</v>
      </c>
      <c r="B8" s="116" t="s">
        <v>137</v>
      </c>
      <c r="C8" s="176" t="s">
        <v>138</v>
      </c>
      <c r="D8" s="116" t="s">
        <v>135</v>
      </c>
      <c r="E8" s="155">
        <v>15</v>
      </c>
      <c r="F8" s="255"/>
      <c r="G8" s="256"/>
      <c r="H8" s="257">
        <f t="shared" si="0"/>
        <v>0</v>
      </c>
      <c r="I8" s="258"/>
    </row>
    <row r="9" spans="1:14" s="260" customFormat="1" ht="21.6" customHeight="1" x14ac:dyDescent="0.25">
      <c r="A9" s="251" t="s">
        <v>323</v>
      </c>
      <c r="B9" s="116" t="s">
        <v>140</v>
      </c>
      <c r="C9" s="176" t="s">
        <v>141</v>
      </c>
      <c r="D9" s="116" t="s">
        <v>135</v>
      </c>
      <c r="E9" s="155">
        <v>3</v>
      </c>
      <c r="F9" s="255"/>
      <c r="G9" s="256"/>
      <c r="H9" s="258"/>
      <c r="I9" s="258"/>
    </row>
    <row r="10" spans="1:14" s="260" customFormat="1" ht="24" customHeight="1" x14ac:dyDescent="0.25">
      <c r="A10" s="251" t="s">
        <v>324</v>
      </c>
      <c r="B10" s="116" t="s">
        <v>143</v>
      </c>
      <c r="C10" s="176" t="s">
        <v>325</v>
      </c>
      <c r="D10" s="116" t="s">
        <v>135</v>
      </c>
      <c r="E10" s="155">
        <v>1</v>
      </c>
      <c r="F10" s="255"/>
      <c r="G10" s="256"/>
      <c r="H10" s="258"/>
      <c r="I10" s="258"/>
    </row>
    <row r="11" spans="1:14" s="260" customFormat="1" ht="30" customHeight="1" x14ac:dyDescent="0.25">
      <c r="A11" s="261" t="s">
        <v>326</v>
      </c>
      <c r="B11" s="116"/>
      <c r="C11" s="451" t="s">
        <v>146</v>
      </c>
      <c r="D11" s="116"/>
      <c r="E11" s="155"/>
      <c r="F11" s="255"/>
      <c r="G11" s="256"/>
      <c r="H11" s="258"/>
      <c r="I11" s="258"/>
    </row>
    <row r="12" spans="1:14" s="260" customFormat="1" ht="21" customHeight="1" x14ac:dyDescent="0.25">
      <c r="A12" s="251" t="s">
        <v>327</v>
      </c>
      <c r="B12" s="116" t="s">
        <v>148</v>
      </c>
      <c r="C12" s="176" t="s">
        <v>149</v>
      </c>
      <c r="D12" s="116" t="s">
        <v>150</v>
      </c>
      <c r="E12" s="155">
        <v>5</v>
      </c>
      <c r="F12" s="255"/>
      <c r="G12" s="256"/>
      <c r="H12" s="258"/>
      <c r="I12" s="258"/>
    </row>
    <row r="13" spans="1:14" s="260" customFormat="1" ht="24" customHeight="1" x14ac:dyDescent="0.25">
      <c r="A13" s="251" t="s">
        <v>328</v>
      </c>
      <c r="B13" s="159" t="s">
        <v>152</v>
      </c>
      <c r="C13" s="452" t="s">
        <v>153</v>
      </c>
      <c r="D13" s="159" t="s">
        <v>150</v>
      </c>
      <c r="E13" s="453">
        <v>5</v>
      </c>
      <c r="F13" s="255"/>
      <c r="G13" s="256"/>
      <c r="H13" s="258"/>
      <c r="I13" s="258"/>
    </row>
    <row r="14" spans="1:14" s="294" customFormat="1" ht="30" customHeight="1" thickBot="1" x14ac:dyDescent="0.3">
      <c r="A14" s="288"/>
      <c r="B14" s="454" t="s">
        <v>329</v>
      </c>
      <c r="C14" s="455"/>
      <c r="D14" s="455"/>
      <c r="E14" s="455"/>
      <c r="F14" s="456"/>
      <c r="G14" s="292">
        <f>SUM(G4:H13)</f>
        <v>0</v>
      </c>
      <c r="H14" s="293"/>
    </row>
    <row r="15" spans="1:14" ht="13.2" x14ac:dyDescent="0.25">
      <c r="A15" s="250"/>
      <c r="C15" s="237"/>
      <c r="D15" s="250"/>
      <c r="E15" s="250"/>
      <c r="F15" s="295"/>
      <c r="G15" s="295"/>
    </row>
    <row r="16" spans="1:14" ht="13.2" x14ac:dyDescent="0.25">
      <c r="A16" s="297"/>
      <c r="C16" s="237"/>
      <c r="D16" s="250"/>
      <c r="E16" s="250"/>
      <c r="F16" s="295"/>
      <c r="G16" s="295"/>
    </row>
    <row r="17" spans="1:8" ht="13.2" x14ac:dyDescent="0.25">
      <c r="A17" s="250"/>
      <c r="C17" s="237"/>
      <c r="D17" s="250"/>
      <c r="E17" s="250"/>
      <c r="F17" s="295"/>
      <c r="G17" s="295"/>
    </row>
    <row r="18" spans="1:8" x14ac:dyDescent="0.25">
      <c r="C18" s="237"/>
      <c r="D18" s="250"/>
      <c r="E18" s="250"/>
      <c r="F18" s="295"/>
      <c r="G18" s="295"/>
    </row>
    <row r="19" spans="1:8" x14ac:dyDescent="0.25">
      <c r="A19" s="299"/>
      <c r="C19" s="237"/>
      <c r="D19" s="250"/>
      <c r="E19" s="250"/>
      <c r="F19" s="295"/>
      <c r="G19" s="295"/>
    </row>
    <row r="20" spans="1:8" x14ac:dyDescent="0.25">
      <c r="C20" s="237"/>
      <c r="D20" s="250"/>
      <c r="E20" s="250"/>
      <c r="F20" s="295"/>
      <c r="G20" s="295"/>
    </row>
    <row r="23" spans="1:8" ht="13.2" x14ac:dyDescent="0.25">
      <c r="A23" s="237"/>
      <c r="B23" s="237"/>
      <c r="C23" s="237"/>
      <c r="D23" s="237"/>
      <c r="E23" s="237"/>
      <c r="F23" s="237"/>
      <c r="G23" s="237"/>
    </row>
    <row r="24" spans="1:8" x14ac:dyDescent="0.25">
      <c r="B24" s="298"/>
      <c r="C24" s="298"/>
      <c r="D24" s="298"/>
      <c r="E24" s="298"/>
      <c r="F24" s="298"/>
      <c r="G24" s="298"/>
      <c r="H24" s="298"/>
    </row>
    <row r="25" spans="1:8" ht="13.2" x14ac:dyDescent="0.25">
      <c r="A25" s="237"/>
      <c r="B25" s="237"/>
      <c r="C25" s="237"/>
      <c r="D25" s="237"/>
      <c r="E25" s="237"/>
      <c r="F25" s="237"/>
      <c r="G25" s="237"/>
      <c r="H25" s="237"/>
    </row>
    <row r="30" spans="1:8" x14ac:dyDescent="0.25">
      <c r="C30" s="237"/>
      <c r="D30" s="250"/>
      <c r="E30" s="250"/>
      <c r="F30" s="295"/>
      <c r="G30" s="295"/>
    </row>
    <row r="31" spans="1:8" x14ac:dyDescent="0.25">
      <c r="C31" s="237"/>
      <c r="D31" s="250"/>
      <c r="E31" s="250"/>
      <c r="F31" s="295"/>
      <c r="G31" s="295"/>
    </row>
    <row r="32" spans="1:8" x14ac:dyDescent="0.25">
      <c r="C32" s="237"/>
      <c r="D32" s="250"/>
      <c r="E32" s="250"/>
      <c r="F32" s="295"/>
      <c r="G32" s="295"/>
    </row>
    <row r="33" spans="3:7" x14ac:dyDescent="0.25">
      <c r="C33" s="237"/>
      <c r="D33" s="250"/>
      <c r="E33" s="250"/>
      <c r="F33" s="295"/>
      <c r="G33" s="295"/>
    </row>
  </sheetData>
  <mergeCells count="9">
    <mergeCell ref="B14:F14"/>
    <mergeCell ref="D1:G1"/>
    <mergeCell ref="A2:A3"/>
    <mergeCell ref="B2:B3"/>
    <mergeCell ref="C2:C3"/>
    <mergeCell ref="D2:D3"/>
    <mergeCell ref="E2:E3"/>
    <mergeCell ref="F2:F3"/>
    <mergeCell ref="G2:G3"/>
  </mergeCells>
  <pageMargins left="0.75" right="0.5" top="0.75" bottom="0.5" header="0" footer="0"/>
  <pageSetup paperSize="9" scale="8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49</vt:i4>
      </vt:variant>
    </vt:vector>
  </HeadingPairs>
  <TitlesOfParts>
    <vt:vector size="83" baseType="lpstr">
      <vt:lpstr>Grand Summary</vt:lpstr>
      <vt:lpstr>Bill No 1</vt:lpstr>
      <vt:lpstr>SUM Bill No. 2</vt:lpstr>
      <vt:lpstr>Bill No 2.1</vt:lpstr>
      <vt:lpstr>Bill No 2.2</vt:lpstr>
      <vt:lpstr>Bill No 2.3</vt:lpstr>
      <vt:lpstr>Bill No 2.4</vt:lpstr>
      <vt:lpstr>SUM Bill No.3</vt:lpstr>
      <vt:lpstr>Bill No 3.1</vt:lpstr>
      <vt:lpstr>Bill No 3.2</vt:lpstr>
      <vt:lpstr>Bill No 3.3</vt:lpstr>
      <vt:lpstr>Bill No 3.5</vt:lpstr>
      <vt:lpstr>Bill No 3.4</vt:lpstr>
      <vt:lpstr>SUM Bill No. 4</vt:lpstr>
      <vt:lpstr>BILL 4.1</vt:lpstr>
      <vt:lpstr>Bill No 4.1.1</vt:lpstr>
      <vt:lpstr>Bill No 4.1.2 </vt:lpstr>
      <vt:lpstr>Bill No 4.1.3</vt:lpstr>
      <vt:lpstr>Bill No 4.1.4</vt:lpstr>
      <vt:lpstr>BILL 4.2</vt:lpstr>
      <vt:lpstr>Bill No 4.2.1</vt:lpstr>
      <vt:lpstr>Bill No 4.2.2</vt:lpstr>
      <vt:lpstr>Bill No 4.2.3</vt:lpstr>
      <vt:lpstr>Bill No 4.2.4</vt:lpstr>
      <vt:lpstr>BILL 4.3</vt:lpstr>
      <vt:lpstr>Bill No 4.3.1</vt:lpstr>
      <vt:lpstr>Bill No 4.3.2</vt:lpstr>
      <vt:lpstr>Bill No 4.3.3</vt:lpstr>
      <vt:lpstr>SUM Bill No. 5</vt:lpstr>
      <vt:lpstr>Bill No 5.1</vt:lpstr>
      <vt:lpstr>Bill No 5.2 </vt:lpstr>
      <vt:lpstr>Bill No 5.3</vt:lpstr>
      <vt:lpstr>Bill No 5.4</vt:lpstr>
      <vt:lpstr>Bill No.Dayworks</vt:lpstr>
      <vt:lpstr>'BILL 4.1'!Print_Area</vt:lpstr>
      <vt:lpstr>'BILL 4.2'!Print_Area</vt:lpstr>
      <vt:lpstr>'BILL 4.3'!Print_Area</vt:lpstr>
      <vt:lpstr>'Bill No 1'!Print_Area</vt:lpstr>
      <vt:lpstr>'Bill No 2.1'!Print_Area</vt:lpstr>
      <vt:lpstr>'Bill No 2.2'!Print_Area</vt:lpstr>
      <vt:lpstr>'Bill No 2.3'!Print_Area</vt:lpstr>
      <vt:lpstr>'Bill No 2.4'!Print_Area</vt:lpstr>
      <vt:lpstr>'Bill No 3.1'!Print_Area</vt:lpstr>
      <vt:lpstr>'Bill No 3.2'!Print_Area</vt:lpstr>
      <vt:lpstr>'Bill No 3.3'!Print_Area</vt:lpstr>
      <vt:lpstr>'Bill No 3.4'!Print_Area</vt:lpstr>
      <vt:lpstr>'Bill No 3.5'!Print_Area</vt:lpstr>
      <vt:lpstr>'Bill No 4.1.1'!Print_Area</vt:lpstr>
      <vt:lpstr>'Bill No 4.1.2 '!Print_Area</vt:lpstr>
      <vt:lpstr>'Bill No 4.1.3'!Print_Area</vt:lpstr>
      <vt:lpstr>'Bill No 4.1.4'!Print_Area</vt:lpstr>
      <vt:lpstr>'Bill No 4.2.1'!Print_Area</vt:lpstr>
      <vt:lpstr>'Bill No 4.2.2'!Print_Area</vt:lpstr>
      <vt:lpstr>'Bill No 4.2.3'!Print_Area</vt:lpstr>
      <vt:lpstr>'Bill No 4.2.4'!Print_Area</vt:lpstr>
      <vt:lpstr>'Bill No 4.3.1'!Print_Area</vt:lpstr>
      <vt:lpstr>'Bill No 4.3.2'!Print_Area</vt:lpstr>
      <vt:lpstr>'Bill No 4.3.3'!Print_Area</vt:lpstr>
      <vt:lpstr>'Bill No 5.1'!Print_Area</vt:lpstr>
      <vt:lpstr>'Bill No 5.2 '!Print_Area</vt:lpstr>
      <vt:lpstr>'Bill No 5.3'!Print_Area</vt:lpstr>
      <vt:lpstr>'Bill No 5.4'!Print_Area</vt:lpstr>
      <vt:lpstr>'Bill No.Dayworks'!Print_Area</vt:lpstr>
      <vt:lpstr>'Grand Summary'!Print_Area</vt:lpstr>
      <vt:lpstr>'SUM Bill No. 2'!Print_Area</vt:lpstr>
      <vt:lpstr>'SUM Bill No. 4'!Print_Area</vt:lpstr>
      <vt:lpstr>'SUM Bill No. 5'!Print_Area</vt:lpstr>
      <vt:lpstr>'SUM Bill No.3'!Print_Area</vt:lpstr>
      <vt:lpstr>'BILL 4.1'!Print_Titles</vt:lpstr>
      <vt:lpstr>'BILL 4.2'!Print_Titles</vt:lpstr>
      <vt:lpstr>'BILL 4.3'!Print_Titles</vt:lpstr>
      <vt:lpstr>'Bill No 1'!Print_Titles</vt:lpstr>
      <vt:lpstr>'Bill No 2.3'!Print_Titles</vt:lpstr>
      <vt:lpstr>'Bill No 3.3'!Print_Titles</vt:lpstr>
      <vt:lpstr>'Bill No 4.1.3'!Print_Titles</vt:lpstr>
      <vt:lpstr>'Bill No 4.2.3'!Print_Titles</vt:lpstr>
      <vt:lpstr>'Bill No 4.3.3'!Print_Titles</vt:lpstr>
      <vt:lpstr>'Bill No 5.3'!Print_Titles</vt:lpstr>
      <vt:lpstr>'Grand Summary'!Print_Titles</vt:lpstr>
      <vt:lpstr>'SUM Bill No. 2'!Print_Titles</vt:lpstr>
      <vt:lpstr>'SUM Bill No. 4'!Print_Titles</vt:lpstr>
      <vt:lpstr>'SUM Bill No. 5'!Print_Titles</vt:lpstr>
      <vt:lpstr>'SUM Bill No.3'!Print_Titles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Gihan</dc:creator>
  <cp:lastModifiedBy>Gihan</cp:lastModifiedBy>
  <dcterms:created xsi:type="dcterms:W3CDTF">2021-03-11T09:20:26Z</dcterms:created>
  <dcterms:modified xsi:type="dcterms:W3CDTF">2021-03-11T09:21:48Z</dcterms:modified>
</cp:coreProperties>
</file>